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comments15.xml" ContentType="application/vnd.openxmlformats-officedocument.spreadsheetml.comments+xml"/>
  <Override PartName="/xl/workbook.xml" ContentType="application/vnd.openxmlformats-officedocument.spreadsheetml.sheet.main+xml"/>
  <Override PartName="/xl/comments51.xml" ContentType="application/vnd.openxmlformats-officedocument.spreadsheetml.comments+xml"/>
  <Override PartName="/xl/styles.xml" ContentType="application/vnd.openxmlformats-officedocument.spreadsheetml.styles+xml"/>
  <Override PartName="/xl/worksheets/sheet44.xml" ContentType="application/vnd.openxmlformats-officedocument.spreadsheetml.worksheet+xml"/>
  <Override PartName="/xl/worksheets/sheet1.xml" ContentType="application/vnd.openxmlformats-officedocument.spreadsheetml.worksheet+xml"/>
  <Override PartName="/xl/worksheets/sheet45.xml" ContentType="application/vnd.openxmlformats-officedocument.spreadsheetml.worksheet+xml"/>
  <Override PartName="/xl/worksheets/sheet2.xml" ContentType="application/vnd.openxmlformats-officedocument.spreadsheetml.worksheet+xml"/>
  <Override PartName="/xl/worksheets/sheet46.xml" ContentType="application/vnd.openxmlformats-officedocument.spreadsheetml.worksheet+xml"/>
  <Override PartName="/xl/worksheets/sheet3.xml" ContentType="application/vnd.openxmlformats-officedocument.spreadsheetml.worksheet+xml"/>
  <Override PartName="/xl/worksheets/sheet47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48.xml" ContentType="application/vnd.openxmlformats-officedocument.spreadsheetml.worksheet+xml"/>
  <Override PartName="/xl/worksheets/sheet6.xml" ContentType="application/vnd.openxmlformats-officedocument.spreadsheetml.worksheet+xml"/>
  <Override PartName="/xl/worksheets/sheet49.xml" ContentType="application/vnd.openxmlformats-officedocument.spreadsheetml.worksheet+xml"/>
  <Override PartName="/xl/worksheets/sheet7.xml" ContentType="application/vnd.openxmlformats-officedocument.spreadsheetml.worksheet+xml"/>
  <Override PartName="/xl/worksheets/sheet60.xml" ContentType="application/vnd.openxmlformats-officedocument.spreadsheetml.worksheet+xml"/>
  <Override PartName="/xl/worksheets/sheet8.xml" ContentType="application/vnd.openxmlformats-officedocument.spreadsheetml.worksheet+xml"/>
  <Override PartName="/xl/worksheets/sheet61.xml" ContentType="application/vnd.openxmlformats-officedocument.spreadsheetml.worksheet+xml"/>
  <Override PartName="/xl/worksheets/sheet9.xml" ContentType="application/vnd.openxmlformats-officedocument.spreadsheetml.worksheet+xml"/>
  <Override PartName="/xl/worksheets/sheet62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_rels/sheet44.xml.rels" ContentType="application/vnd.openxmlformats-package.relationships+xml"/>
  <Override PartName="/xl/worksheets/_rels/sheet5.xml.rels" ContentType="application/vnd.openxmlformats-package.relationships+xml"/>
  <Override PartName="/xl/worksheets/_rels/sheet45.xml.rels" ContentType="application/vnd.openxmlformats-package.relationships+xml"/>
  <Override PartName="/xl/worksheets/_rels/sheet46.xml.rels" ContentType="application/vnd.openxmlformats-package.relationships+xml"/>
  <Override PartName="/xl/worksheets/_rels/sheet3.xml.rels" ContentType="application/vnd.openxmlformats-package.relationships+xml"/>
  <Override PartName="/xl/worksheets/_rels/sheet47.xml.rels" ContentType="application/vnd.openxmlformats-package.relationships+xml"/>
  <Override PartName="/xl/worksheets/_rels/sheet48.xml.rels" ContentType="application/vnd.openxmlformats-package.relationships+xml"/>
  <Override PartName="/xl/worksheets/_rels/sheet49.xml.rels" ContentType="application/vnd.openxmlformats-package.relationships+xml"/>
  <Override PartName="/xl/worksheets/_rels/sheet6.xml.rels" ContentType="application/vnd.openxmlformats-package.relationships+xml"/>
  <Override PartName="/xl/worksheets/_rels/sheet60.xml.rels" ContentType="application/vnd.openxmlformats-package.relationships+xml"/>
  <Override PartName="/xl/worksheets/_rels/sheet7.xml.rels" ContentType="application/vnd.openxmlformats-package.relationships+xml"/>
  <Override PartName="/xl/worksheets/_rels/sheet20.xml.rels" ContentType="application/vnd.openxmlformats-package.relationships+xml"/>
  <Override PartName="/xl/worksheets/_rels/sheet61.xml.rels" ContentType="application/vnd.openxmlformats-package.relationships+xml"/>
  <Override PartName="/xl/worksheets/_rels/sheet8.xml.rels" ContentType="application/vnd.openxmlformats-package.relationships+xml"/>
  <Override PartName="/xl/worksheets/_rels/sheet21.xml.rels" ContentType="application/vnd.openxmlformats-package.relationships+xml"/>
  <Override PartName="/xl/worksheets/_rels/sheet62.xml.rels" ContentType="application/vnd.openxmlformats-package.relationships+xml"/>
  <Override PartName="/xl/worksheets/_rels/sheet9.xml.rels" ContentType="application/vnd.openxmlformats-package.relationships+xml"/>
  <Override PartName="/xl/worksheets/_rels/sheet22.xml.rels" ContentType="application/vnd.openxmlformats-package.relationships+xml"/>
  <Override PartName="/xl/worksheets/_rels/sheet10.xml.rels" ContentType="application/vnd.openxmlformats-package.relationships+xml"/>
  <Override PartName="/xl/worksheets/_rels/sheet67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_rels/sheet15.xml.rels" ContentType="application/vnd.openxmlformats-package.relationships+xml"/>
  <Override PartName="/xl/worksheets/_rels/sheet16.xml.rels" ContentType="application/vnd.openxmlformats-package.relationships+xml"/>
  <Override PartName="/xl/worksheets/_rels/sheet17.xml.rels" ContentType="application/vnd.openxmlformats-package.relationships+xml"/>
  <Override PartName="/xl/worksheets/_rels/sheet18.xml.rels" ContentType="application/vnd.openxmlformats-package.relationships+xml"/>
  <Override PartName="/xl/worksheets/_rels/sheet19.xml.rels" ContentType="application/vnd.openxmlformats-package.relationships+xml"/>
  <Override PartName="/xl/worksheets/_rels/sheet23.xml.rels" ContentType="application/vnd.openxmlformats-package.relationships+xml"/>
  <Override PartName="/xl/worksheets/_rels/sheet24.xml.rels" ContentType="application/vnd.openxmlformats-package.relationships+xml"/>
  <Override PartName="/xl/worksheets/_rels/sheet25.xml.rels" ContentType="application/vnd.openxmlformats-package.relationships+xml"/>
  <Override PartName="/xl/worksheets/_rels/sheet26.xml.rels" ContentType="application/vnd.openxmlformats-package.relationships+xml"/>
  <Override PartName="/xl/worksheets/_rels/sheet27.xml.rels" ContentType="application/vnd.openxmlformats-package.relationships+xml"/>
  <Override PartName="/xl/worksheets/_rels/sheet28.xml.rels" ContentType="application/vnd.openxmlformats-package.relationships+xml"/>
  <Override PartName="/xl/worksheets/_rels/sheet29.xml.rels" ContentType="application/vnd.openxmlformats-package.relationships+xml"/>
  <Override PartName="/xl/worksheets/_rels/sheet30.xml.rels" ContentType="application/vnd.openxmlformats-package.relationships+xml"/>
  <Override PartName="/xl/worksheets/_rels/sheet31.xml.rels" ContentType="application/vnd.openxmlformats-package.relationships+xml"/>
  <Override PartName="/xl/worksheets/_rels/sheet32.xml.rels" ContentType="application/vnd.openxmlformats-package.relationships+xml"/>
  <Override PartName="/xl/worksheets/_rels/sheet33.xml.rels" ContentType="application/vnd.openxmlformats-package.relationships+xml"/>
  <Override PartName="/xl/worksheets/_rels/sheet34.xml.rels" ContentType="application/vnd.openxmlformats-package.relationships+xml"/>
  <Override PartName="/xl/worksheets/_rels/sheet35.xml.rels" ContentType="application/vnd.openxmlformats-package.relationships+xml"/>
  <Override PartName="/xl/worksheets/_rels/sheet36.xml.rels" ContentType="application/vnd.openxmlformats-package.relationships+xml"/>
  <Override PartName="/xl/worksheets/_rels/sheet37.xml.rels" ContentType="application/vnd.openxmlformats-package.relationships+xml"/>
  <Override PartName="/xl/worksheets/_rels/sheet38.xml.rels" ContentType="application/vnd.openxmlformats-package.relationships+xml"/>
  <Override PartName="/xl/worksheets/_rels/sheet39.xml.rels" ContentType="application/vnd.openxmlformats-package.relationships+xml"/>
  <Override PartName="/xl/worksheets/_rels/sheet40.xml.rels" ContentType="application/vnd.openxmlformats-package.relationships+xml"/>
  <Override PartName="/xl/worksheets/_rels/sheet41.xml.rels" ContentType="application/vnd.openxmlformats-package.relationships+xml"/>
  <Override PartName="/xl/worksheets/_rels/sheet42.xml.rels" ContentType="application/vnd.openxmlformats-package.relationships+xml"/>
  <Override PartName="/xl/worksheets/_rels/sheet43.xml.rels" ContentType="application/vnd.openxmlformats-package.relationships+xml"/>
  <Override PartName="/xl/worksheets/_rels/sheet50.xml.rels" ContentType="application/vnd.openxmlformats-package.relationships+xml"/>
  <Override PartName="/xl/worksheets/_rels/sheet51.xml.rels" ContentType="application/vnd.openxmlformats-package.relationships+xml"/>
  <Override PartName="/xl/worksheets/_rels/sheet52.xml.rels" ContentType="application/vnd.openxmlformats-package.relationships+xml"/>
  <Override PartName="/xl/worksheets/_rels/sheet53.xml.rels" ContentType="application/vnd.openxmlformats-package.relationships+xml"/>
  <Override PartName="/xl/worksheets/_rels/sheet54.xml.rels" ContentType="application/vnd.openxmlformats-package.relationships+xml"/>
  <Override PartName="/xl/worksheets/_rels/sheet55.xml.rels" ContentType="application/vnd.openxmlformats-package.relationships+xml"/>
  <Override PartName="/xl/worksheets/_rels/sheet56.xml.rels" ContentType="application/vnd.openxmlformats-package.relationships+xml"/>
  <Override PartName="/xl/worksheets/_rels/sheet57.xml.rels" ContentType="application/vnd.openxmlformats-package.relationships+xml"/>
  <Override PartName="/xl/worksheets/_rels/sheet58.xml.rels" ContentType="application/vnd.openxmlformats-package.relationships+xml"/>
  <Override PartName="/xl/worksheets/_rels/sheet59.xml.rels" ContentType="application/vnd.openxmlformats-package.relationships+xml"/>
  <Override PartName="/xl/worksheets/_rels/sheet63.xml.rels" ContentType="application/vnd.openxmlformats-package.relationships+xml"/>
  <Override PartName="/xl/worksheets/_rels/sheet64.xml.rels" ContentType="application/vnd.openxmlformats-package.relationships+xml"/>
  <Override PartName="/xl/worksheets/_rels/sheet65.xml.rels" ContentType="application/vnd.openxmlformats-package.relationships+xml"/>
  <Override PartName="/xl/worksheets/_rels/sheet66.xml.rels" ContentType="application/vnd.openxmlformats-package.relationships+xml"/>
  <Override PartName="/xl/worksheets/_rels/sheet68.xml.rels" ContentType="application/vnd.openxmlformats-package.relationships+xml"/>
  <Override PartName="/xl/worksheets/_rels/sheet69.xml.rels" ContentType="application/vnd.openxmlformats-package.relationships+xml"/>
  <Override PartName="/xl/worksheets/_rels/sheet70.xml.rels" ContentType="application/vnd.openxmlformats-package.relationships+xml"/>
  <Override PartName="/xl/worksheets/_rels/sheet71.xml.rels" ContentType="application/vnd.openxmlformats-package.relationships+xml"/>
  <Override PartName="/xl/worksheets/_rels/sheet72.xml.rels" ContentType="application/vnd.openxmlformats-package.relationships+xml"/>
  <Override PartName="/xl/worksheets/_rels/sheet73.xml.rels" ContentType="application/vnd.openxmlformats-package.relationships+xml"/>
  <Override PartName="/xl/worksheets/_rels/sheet74.xml.rels" ContentType="application/vnd.openxmlformats-package.relationships+xml"/>
  <Override PartName="/xl/worksheets/_rels/sheet75.xml.rels" ContentType="application/vnd.openxmlformats-package.relationships+xml"/>
  <Override PartName="/xl/worksheets/_rels/sheet76.xml.rels" ContentType="application/vnd.openxmlformats-package.relationships+xml"/>
  <Override PartName="/xl/comments23.xml" ContentType="application/vnd.openxmlformats-officedocument.spreadsheetml.comments+xml"/>
  <Override PartName="/xl/theme/theme1.xml" ContentType="application/vnd.openxmlformats-officedocument.theme+xml"/>
  <Override PartName="/xl/media/image1.png" ContentType="image/png"/>
  <Override PartName="/xl/media/image2.png" ContentType="image/png"/>
  <Override PartName="/xl/comments55.xml" ContentType="application/vnd.openxmlformats-officedocument.spreadsheetml.comments+xml"/>
  <Override PartName="/xl/comments3.xml" ContentType="application/vnd.openxmlformats-officedocument.spreadsheetml.comments+xml"/>
  <Override PartName="/xl/comments24.xml" ContentType="application/vnd.openxmlformats-officedocument.spreadsheetml.comments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xl/drawings/vmlDrawing62.vml" ContentType="application/vnd.openxmlformats-officedocument.vmlDrawing"/>
  <Override PartName="/xl/drawings/drawing1.xml" ContentType="application/vnd.openxmlformats-officedocument.drawing+xml"/>
  <Override PartName="/xl/drawings/vmlDrawing2.vml" ContentType="application/vnd.openxmlformats-officedocument.vmlDrawing"/>
  <Override PartName="/xl/drawings/vmlDrawing20.vml" ContentType="application/vnd.openxmlformats-officedocument.vmlDrawing"/>
  <Override PartName="/xl/drawings/vmlDrawing3.vml" ContentType="application/vnd.openxmlformats-officedocument.vmlDrawing"/>
  <Override PartName="/xl/drawings/vmlDrawing21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drawings/vmlDrawing22.vml" ContentType="application/vnd.openxmlformats-officedocument.vmlDrawing"/>
  <Override PartName="/xl/drawings/vmlDrawing6.vml" ContentType="application/vnd.openxmlformats-officedocument.vmlDrawing"/>
  <Override PartName="/xl/drawings/vmlDrawing23.vml" ContentType="application/vnd.openxmlformats-officedocument.vmlDrawing"/>
  <Override PartName="/xl/drawings/vmlDrawing7.vml" ContentType="application/vnd.openxmlformats-officedocument.vmlDrawing"/>
  <Override PartName="/xl/drawings/vmlDrawing24.vml" ContentType="application/vnd.openxmlformats-officedocument.vmlDrawing"/>
  <Override PartName="/xl/drawings/vmlDrawing8.vml" ContentType="application/vnd.openxmlformats-officedocument.vmlDrawing"/>
  <Override PartName="/xl/drawings/vmlDrawing25.vml" ContentType="application/vnd.openxmlformats-officedocument.vmlDrawing"/>
  <Override PartName="/xl/drawings/vmlDrawing9.vml" ContentType="application/vnd.openxmlformats-officedocument.vmlDrawing"/>
  <Override PartName="/xl/drawings/vmlDrawing26.vml" ContentType="application/vnd.openxmlformats-officedocument.vmlDrawing"/>
  <Override PartName="/xl/drawings/vmlDrawing10.vml" ContentType="application/vnd.openxmlformats-officedocument.vmlDrawing"/>
  <Override PartName="/xl/drawings/vmlDrawing11.vml" ContentType="application/vnd.openxmlformats-officedocument.vmlDrawing"/>
  <Override PartName="/xl/drawings/vmlDrawing12.vml" ContentType="application/vnd.openxmlformats-officedocument.vmlDrawing"/>
  <Override PartName="/xl/drawings/vmlDrawing13.vml" ContentType="application/vnd.openxmlformats-officedocument.vmlDrawing"/>
  <Override PartName="/xl/drawings/vmlDrawing14.vml" ContentType="application/vnd.openxmlformats-officedocument.vmlDrawing"/>
  <Override PartName="/xl/drawings/vmlDrawing15.vml" ContentType="application/vnd.openxmlformats-officedocument.vmlDrawing"/>
  <Override PartName="/xl/drawings/vmlDrawing16.vml" ContentType="application/vnd.openxmlformats-officedocument.vmlDrawing"/>
  <Override PartName="/xl/drawings/vmlDrawing17.vml" ContentType="application/vnd.openxmlformats-officedocument.vmlDrawing"/>
  <Override PartName="/xl/drawings/vmlDrawing18.vml" ContentType="application/vnd.openxmlformats-officedocument.vmlDrawing"/>
  <Override PartName="/xl/drawings/vmlDrawing19.vml" ContentType="application/vnd.openxmlformats-officedocument.vmlDrawing"/>
  <Override PartName="/xl/drawings/vmlDrawing27.vml" ContentType="application/vnd.openxmlformats-officedocument.vmlDrawing"/>
  <Override PartName="/xl/drawings/vmlDrawing28.vml" ContentType="application/vnd.openxmlformats-officedocument.vmlDrawing"/>
  <Override PartName="/xl/drawings/vmlDrawing29.vml" ContentType="application/vnd.openxmlformats-officedocument.vmlDrawing"/>
  <Override PartName="/xl/drawings/vmlDrawing30.vml" ContentType="application/vnd.openxmlformats-officedocument.vmlDrawing"/>
  <Override PartName="/xl/drawings/vmlDrawing31.vml" ContentType="application/vnd.openxmlformats-officedocument.vmlDrawing"/>
  <Override PartName="/xl/drawings/vmlDrawing32.vml" ContentType="application/vnd.openxmlformats-officedocument.vmlDrawing"/>
  <Override PartName="/xl/drawings/vmlDrawing33.vml" ContentType="application/vnd.openxmlformats-officedocument.vmlDrawing"/>
  <Override PartName="/xl/drawings/vmlDrawing34.vml" ContentType="application/vnd.openxmlformats-officedocument.vmlDrawing"/>
  <Override PartName="/xl/drawings/vmlDrawing35.vml" ContentType="application/vnd.openxmlformats-officedocument.vmlDrawing"/>
  <Override PartName="/xl/drawings/vmlDrawing36.vml" ContentType="application/vnd.openxmlformats-officedocument.vmlDrawing"/>
  <Override PartName="/xl/drawings/vmlDrawing37.vml" ContentType="application/vnd.openxmlformats-officedocument.vmlDrawing"/>
  <Override PartName="/xl/drawings/vmlDrawing38.vml" ContentType="application/vnd.openxmlformats-officedocument.vmlDrawing"/>
  <Override PartName="/xl/drawings/vmlDrawing39.vml" ContentType="application/vnd.openxmlformats-officedocument.vmlDrawing"/>
  <Override PartName="/xl/drawings/vmlDrawing40.vml" ContentType="application/vnd.openxmlformats-officedocument.vmlDrawing"/>
  <Override PartName="/xl/drawings/vmlDrawing41.vml" ContentType="application/vnd.openxmlformats-officedocument.vmlDrawing"/>
  <Override PartName="/xl/drawings/vmlDrawing42.vml" ContentType="application/vnd.openxmlformats-officedocument.vmlDrawing"/>
  <Override PartName="/xl/drawings/vmlDrawing43.vml" ContentType="application/vnd.openxmlformats-officedocument.vmlDrawing"/>
  <Override PartName="/xl/drawings/vmlDrawing44.vml" ContentType="application/vnd.openxmlformats-officedocument.vmlDrawing"/>
  <Override PartName="/xl/drawings/vmlDrawing45.vml" ContentType="application/vnd.openxmlformats-officedocument.vmlDrawing"/>
  <Override PartName="/xl/drawings/vmlDrawing46.vml" ContentType="application/vnd.openxmlformats-officedocument.vmlDrawing"/>
  <Override PartName="/xl/drawings/vmlDrawing47.vml" ContentType="application/vnd.openxmlformats-officedocument.vmlDrawing"/>
  <Override PartName="/xl/drawings/vmlDrawing48.vml" ContentType="application/vnd.openxmlformats-officedocument.vmlDrawing"/>
  <Override PartName="/xl/drawings/vmlDrawing49.vml" ContentType="application/vnd.openxmlformats-officedocument.vmlDrawing"/>
  <Override PartName="/xl/drawings/vmlDrawing50.vml" ContentType="application/vnd.openxmlformats-officedocument.vmlDrawing"/>
  <Override PartName="/xl/drawings/vmlDrawing51.vml" ContentType="application/vnd.openxmlformats-officedocument.vmlDrawing"/>
  <Override PartName="/xl/drawings/vmlDrawing52.vml" ContentType="application/vnd.openxmlformats-officedocument.vmlDrawing"/>
  <Override PartName="/xl/drawings/vmlDrawing53.vml" ContentType="application/vnd.openxmlformats-officedocument.vmlDrawing"/>
  <Override PartName="/xl/drawings/vmlDrawing54.vml" ContentType="application/vnd.openxmlformats-officedocument.vmlDrawing"/>
  <Override PartName="/xl/drawings/vmlDrawing55.vml" ContentType="application/vnd.openxmlformats-officedocument.vmlDrawing"/>
  <Override PartName="/xl/drawings/vmlDrawing56.vml" ContentType="application/vnd.openxmlformats-officedocument.vmlDrawing"/>
  <Override PartName="/xl/drawings/vmlDrawing57.vml" ContentType="application/vnd.openxmlformats-officedocument.vmlDrawing"/>
  <Override PartName="/xl/drawings/vmlDrawing58.vml" ContentType="application/vnd.openxmlformats-officedocument.vmlDrawing"/>
  <Override PartName="/xl/drawings/vmlDrawing59.vml" ContentType="application/vnd.openxmlformats-officedocument.vmlDrawing"/>
  <Override PartName="/xl/drawings/vmlDrawing60.vml" ContentType="application/vnd.openxmlformats-officedocument.vmlDrawing"/>
  <Override PartName="/xl/drawings/vmlDrawing61.vml" ContentType="application/vnd.openxmlformats-officedocument.vmlDrawing"/>
  <Override PartName="/xl/drawings/vmlDrawing63.vml" ContentType="application/vnd.openxmlformats-officedocument.vmlDrawing"/>
  <Override PartName="/xl/drawings/vmlDrawing64.vml" ContentType="application/vnd.openxmlformats-officedocument.vmlDrawing"/>
  <Override PartName="/xl/drawings/vmlDrawing65.vml" ContentType="application/vnd.openxmlformats-officedocument.vmlDrawing"/>
  <Override PartName="/xl/drawings/vmlDrawing66.vml" ContentType="application/vnd.openxmlformats-officedocument.vmlDrawing"/>
  <Override PartName="/xl/drawings/vmlDrawing67.vml" ContentType="application/vnd.openxmlformats-officedocument.vmlDrawing"/>
  <Override PartName="/xl/drawings/vmlDrawing68.vml" ContentType="application/vnd.openxmlformats-officedocument.vmlDrawing"/>
  <Override PartName="/xl/drawings/vmlDrawing69.vml" ContentType="application/vnd.openxmlformats-officedocument.vmlDrawing"/>
  <Override PartName="/xl/drawings/vmlDrawing70.vml" ContentType="application/vnd.openxmlformats-officedocument.vmlDrawing"/>
  <Override PartName="/xl/drawings/vmlDrawing71.vml" ContentType="application/vnd.openxmlformats-officedocument.vmlDrawing"/>
  <Override PartName="/xl/drawings/vmlDrawing72.vml" ContentType="application/vnd.openxmlformats-officedocument.vmlDrawing"/>
  <Override PartName="/xl/drawings/_rels/drawing1.xml.rels" ContentType="application/vnd.openxmlformats-package.relationships+xml"/>
  <Override PartName="/xl/comments13.xml" ContentType="application/vnd.openxmlformats-officedocument.spreadsheetml.comments+xml"/>
  <Override PartName="/xl/comments6.xml" ContentType="application/vnd.openxmlformats-officedocument.spreadsheetml.comments+xml"/>
  <Override PartName="/xl/comments27.xml" ContentType="application/vnd.openxmlformats-officedocument.spreadsheetml.comments+xml"/>
  <Override PartName="/xl/comments7.xml" ContentType="application/vnd.openxmlformats-officedocument.spreadsheetml.comments+xml"/>
  <Override PartName="/xl/comments28.xml" ContentType="application/vnd.openxmlformats-officedocument.spreadsheetml.comments+xml"/>
  <Override PartName="/xl/comments8.xml" ContentType="application/vnd.openxmlformats-officedocument.spreadsheetml.comments+xml"/>
  <Override PartName="/xl/comments29.xml" ContentType="application/vnd.openxmlformats-officedocument.spreadsheetml.comments+xml"/>
  <Override PartName="/xl/comments9.xml" ContentType="application/vnd.openxmlformats-officedocument.spreadsheetml.comments+xml"/>
  <Override PartName="/xl/comments40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4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omments44.xml" ContentType="application/vnd.openxmlformats-officedocument.spreadsheetml.comments+xml"/>
  <Override PartName="/xl/comments45.xml" ContentType="application/vnd.openxmlformats-officedocument.spreadsheetml.comments+xml"/>
  <Override PartName="/xl/comments46.xml" ContentType="application/vnd.openxmlformats-officedocument.spreadsheetml.comments+xml"/>
  <Override PartName="/xl/comments47.xml" ContentType="application/vnd.openxmlformats-officedocument.spreadsheetml.comments+xml"/>
  <Override PartName="/xl/comments48.xml" ContentType="application/vnd.openxmlformats-officedocument.spreadsheetml.comments+xml"/>
  <Override PartName="/xl/comments49.xml" ContentType="application/vnd.openxmlformats-officedocument.spreadsheetml.comments+xml"/>
  <Override PartName="/xl/comments50.xml" ContentType="application/vnd.openxmlformats-officedocument.spreadsheetml.comments+xml"/>
  <Override PartName="/xl/comments52.xml" ContentType="application/vnd.openxmlformats-officedocument.spreadsheetml.comments+xml"/>
  <Override PartName="/xl/comments53.xml" ContentType="application/vnd.openxmlformats-officedocument.spreadsheetml.comments+xml"/>
  <Override PartName="/xl/comments54.xml" ContentType="application/vnd.openxmlformats-officedocument.spreadsheetml.comments+xml"/>
  <Override PartName="/xl/comments56.xml" ContentType="application/vnd.openxmlformats-officedocument.spreadsheetml.comments+xml"/>
  <Override PartName="/xl/comments57.xml" ContentType="application/vnd.openxmlformats-officedocument.spreadsheetml.comments+xml"/>
  <Override PartName="/xl/comments58.xml" ContentType="application/vnd.openxmlformats-officedocument.spreadsheetml.comments+xml"/>
  <Override PartName="/xl/comments59.xml" ContentType="application/vnd.openxmlformats-officedocument.spreadsheetml.comments+xml"/>
  <Override PartName="/xl/comments60.xml" ContentType="application/vnd.openxmlformats-officedocument.spreadsheetml.comments+xml"/>
  <Override PartName="/xl/comments61.xml" ContentType="application/vnd.openxmlformats-officedocument.spreadsheetml.comments+xml"/>
  <Override PartName="/xl/comments62.xml" ContentType="application/vnd.openxmlformats-officedocument.spreadsheetml.comments+xml"/>
  <Override PartName="/xl/comments63.xml" ContentType="application/vnd.openxmlformats-officedocument.spreadsheetml.comments+xml"/>
  <Override PartName="/xl/comments64.xml" ContentType="application/vnd.openxmlformats-officedocument.spreadsheetml.comments+xml"/>
  <Override PartName="/xl/comments65.xml" ContentType="application/vnd.openxmlformats-officedocument.spreadsheetml.comments+xml"/>
  <Override PartName="/xl/comments66.xml" ContentType="application/vnd.openxmlformats-officedocument.spreadsheetml.comments+xml"/>
  <Override PartName="/xl/comments67.xml" ContentType="application/vnd.openxmlformats-officedocument.spreadsheetml.comments+xml"/>
  <Override PartName="/xl/comments68.xml" ContentType="application/vnd.openxmlformats-officedocument.spreadsheetml.comments+xml"/>
  <Override PartName="/xl/comments69.xml" ContentType="application/vnd.openxmlformats-officedocument.spreadsheetml.comments+xml"/>
  <Override PartName="/xl/comments70.xml" ContentType="application/vnd.openxmlformats-officedocument.spreadsheetml.comments+xml"/>
  <Override PartName="/xl/comments71.xml" ContentType="application/vnd.openxmlformats-officedocument.spreadsheetml.comments+xml"/>
  <Override PartName="/xl/comments72.xml" ContentType="application/vnd.openxmlformats-officedocument.spreadsheetml.comments+xml"/>
  <Override PartName="/xl/comments73.xml" ContentType="application/vnd.openxmlformats-officedocument.spreadsheetml.comments+xml"/>
  <Override PartName="/xl/comments74.xml" ContentType="application/vnd.openxmlformats-officedocument.spreadsheetml.comments+xml"/>
  <Override PartName="/xl/comments75.xml" ContentType="application/vnd.openxmlformats-officedocument.spreadsheetml.comments+xml"/>
  <Override PartName="/xl/comments76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75"/>
  </bookViews>
  <sheets>
    <sheet name="1.Notas Explicativas" sheetId="1" state="visible" r:id="rId3"/>
    <sheet name="2.Encargos Sociais" sheetId="2" state="visible" r:id="rId4"/>
    <sheet name="3.BDI" sheetId="3" state="visible" r:id="rId5"/>
    <sheet name="4.Depreciação" sheetId="4" state="visible" r:id="rId6"/>
    <sheet name="5.Remuneração de capital" sheetId="5" state="visible" r:id="rId7"/>
    <sheet name="ITINERÁRIO 1" sheetId="6" state="visible" r:id="rId8"/>
    <sheet name="ITINERÁRIO 2" sheetId="7" state="visible" r:id="rId9"/>
    <sheet name="ITINERÁRIO 3" sheetId="8" state="visible" r:id="rId10"/>
    <sheet name="ITINERÁRIO 4" sheetId="9" state="visible" r:id="rId11"/>
    <sheet name="ITINERÁRIO 5" sheetId="10" state="visible" r:id="rId12"/>
    <sheet name="ITINERÁRIO 6" sheetId="11" state="visible" r:id="rId13"/>
    <sheet name="ITINERÁRIO 7" sheetId="12" state="visible" r:id="rId14"/>
    <sheet name="ITINERÁRIO 8" sheetId="13" state="visible" r:id="rId15"/>
    <sheet name="ITINERÁRIO 9" sheetId="14" state="visible" r:id="rId16"/>
    <sheet name="ITINERÁRIO 10" sheetId="15" state="visible" r:id="rId17"/>
    <sheet name="ITINERÁRIO 11" sheetId="16" state="visible" r:id="rId18"/>
    <sheet name="ITINERÁRIO 12" sheetId="17" state="visible" r:id="rId19"/>
    <sheet name="ITINERÁRIO 13" sheetId="18" state="visible" r:id="rId20"/>
    <sheet name="ITINERÁRIO 14" sheetId="19" state="visible" r:id="rId21"/>
    <sheet name="ITINERÁRIO 15" sheetId="20" state="visible" r:id="rId22"/>
    <sheet name="ITINERÁRIO 16" sheetId="21" state="visible" r:id="rId23"/>
    <sheet name="ITINERÁRIO 17" sheetId="22" state="visible" r:id="rId24"/>
    <sheet name="ITINERÁRIO 18" sheetId="23" state="visible" r:id="rId25"/>
    <sheet name="ITINERÁRIO 19" sheetId="24" state="visible" r:id="rId26"/>
    <sheet name="ITINERÁRIO 20" sheetId="25" state="visible" r:id="rId27"/>
    <sheet name="ITINERÁRIO 21" sheetId="26" state="visible" r:id="rId28"/>
    <sheet name="ITINERÁRIO 22" sheetId="27" state="visible" r:id="rId29"/>
    <sheet name="ITINERÁRIO 23" sheetId="28" state="visible" r:id="rId30"/>
    <sheet name="ITINERÁRIO 24" sheetId="29" state="visible" r:id="rId31"/>
    <sheet name="ITINERÁRIO 25" sheetId="30" state="visible" r:id="rId32"/>
    <sheet name="ITINERÁRIO 26" sheetId="31" state="visible" r:id="rId33"/>
    <sheet name="ITINERÁRIO 27" sheetId="32" state="visible" r:id="rId34"/>
    <sheet name="ITINERÁRIO 28" sheetId="33" state="visible" r:id="rId35"/>
    <sheet name="ITINERÁRIO 29" sheetId="34" state="visible" r:id="rId36"/>
    <sheet name="ITINERÁRIO 30" sheetId="35" state="visible" r:id="rId37"/>
    <sheet name="ITINERÁRIO 31" sheetId="36" state="visible" r:id="rId38"/>
    <sheet name="ITINERÁRIO 32" sheetId="37" state="visible" r:id="rId39"/>
    <sheet name="ITINERÁRIO 33" sheetId="38" state="visible" r:id="rId40"/>
    <sheet name="ITINERÁRIO 34" sheetId="39" state="visible" r:id="rId41"/>
    <sheet name="ITINERÁRIO 35" sheetId="40" state="visible" r:id="rId42"/>
    <sheet name="ITINERÁRIO 36" sheetId="41" state="visible" r:id="rId43"/>
    <sheet name="ITINERÁRIO 37" sheetId="42" state="visible" r:id="rId44"/>
    <sheet name="ITINERÁRIO 38" sheetId="43" state="visible" r:id="rId45"/>
    <sheet name="ITINERÁRIO 39" sheetId="44" state="visible" r:id="rId46"/>
    <sheet name="ITINERÁRIO 40" sheetId="45" state="visible" r:id="rId47"/>
    <sheet name="ITINERÁRIO 41" sheetId="46" state="visible" r:id="rId48"/>
    <sheet name="ITINERÁRIO 42" sheetId="47" state="visible" r:id="rId49"/>
    <sheet name="ITINERÁRIO 43" sheetId="48" state="visible" r:id="rId50"/>
    <sheet name="ITINERÁRIO 44" sheetId="49" state="visible" r:id="rId51"/>
    <sheet name="ITINERÁRIO 45" sheetId="50" state="visible" r:id="rId52"/>
    <sheet name="ITINERÁRIO 46" sheetId="51" state="visible" r:id="rId53"/>
    <sheet name="ITINERÁRIO 47" sheetId="52" state="visible" r:id="rId54"/>
    <sheet name="ITINERÁRIO 48" sheetId="53" state="visible" r:id="rId55"/>
    <sheet name="ITINERÁRIO 49" sheetId="54" state="visible" r:id="rId56"/>
    <sheet name="ITINERÁRIO 50" sheetId="55" state="visible" r:id="rId57"/>
    <sheet name="ITINERÁRIO 51" sheetId="56" state="visible" r:id="rId58"/>
    <sheet name="ITINERÁRIO 52" sheetId="57" state="visible" r:id="rId59"/>
    <sheet name="ITINERÁRIO 53" sheetId="58" state="visible" r:id="rId60"/>
    <sheet name="ITINERÁRIO 54" sheetId="59" state="visible" r:id="rId61"/>
    <sheet name="ITINERÁRIO 55" sheetId="60" state="visible" r:id="rId62"/>
    <sheet name="ITINERÁRIO 56" sheetId="61" state="visible" r:id="rId63"/>
    <sheet name="ITINERÁRIO 57" sheetId="62" state="visible" r:id="rId64"/>
    <sheet name="ITINERÁRIO 58" sheetId="63" state="visible" r:id="rId65"/>
    <sheet name="ITINERÁRIO 59" sheetId="64" state="visible" r:id="rId66"/>
    <sheet name="ITINERÁRIO 60" sheetId="65" state="visible" r:id="rId67"/>
    <sheet name="ITINERÁRIO 61" sheetId="66" state="visible" r:id="rId68"/>
    <sheet name="ITINERÁRIO 62" sheetId="67" state="visible" r:id="rId69"/>
    <sheet name="ITINERÁRIO 63" sheetId="68" state="visible" r:id="rId70"/>
    <sheet name="ITINERÁRIO 64" sheetId="69" state="visible" r:id="rId71"/>
    <sheet name="ITINERÁRIO 65" sheetId="70" state="visible" r:id="rId72"/>
    <sheet name="ITINERÁRIO 66" sheetId="71" state="visible" r:id="rId73"/>
    <sheet name="ITINERÁRIO 67" sheetId="72" state="visible" r:id="rId74"/>
    <sheet name="ITINERÁRIO 68" sheetId="73" state="visible" r:id="rId75"/>
    <sheet name="ITINERÁRIO 69" sheetId="74" state="visible" r:id="rId76"/>
    <sheet name="ITINERÁRIO 70" sheetId="75" state="visible" r:id="rId77"/>
    <sheet name="ITINERÁRIO 71" sheetId="76" state="visible" r:id="rId78"/>
  </sheets>
  <definedNames>
    <definedName function="false" hidden="false" localSheetId="1" name="_xlnm.Print_Area" vbProcedure="false">'2.Encargos Sociais'!$A$1:$D$28</definedName>
    <definedName function="false" hidden="false" localSheetId="5" name="_xlnm.Print_Area" vbProcedure="false">'ITINERÁRIO 1'!$A$1:$F$142</definedName>
    <definedName function="false" hidden="false" localSheetId="14" name="_xlnm.Print_Area" vbProcedure="false">'ITINERÁRIO 10'!$A$1:$F$142</definedName>
    <definedName function="false" hidden="false" localSheetId="15" name="_xlnm.Print_Area" vbProcedure="false">'ITINERÁRIO 11'!$A$1:$F$142</definedName>
    <definedName function="false" hidden="false" localSheetId="16" name="_xlnm.Print_Area" vbProcedure="false">'ITINERÁRIO 12'!$A$1:$F$142</definedName>
    <definedName function="false" hidden="false" localSheetId="17" name="_xlnm.Print_Area" vbProcedure="false">'ITINERÁRIO 13'!$A$1:$F$142</definedName>
    <definedName function="false" hidden="false" localSheetId="18" name="_xlnm.Print_Area" vbProcedure="false">'ITINERÁRIO 14'!$A$1:$F$142</definedName>
    <definedName function="false" hidden="false" localSheetId="19" name="_xlnm.Print_Area" vbProcedure="false">'ITINERÁRIO 15'!$A$1:$F$142</definedName>
    <definedName function="false" hidden="false" localSheetId="20" name="_xlnm.Print_Area" vbProcedure="false">'ITINERÁRIO 16'!$A$1:$F$142</definedName>
    <definedName function="false" hidden="false" localSheetId="21" name="_xlnm.Print_Area" vbProcedure="false">'ITINERÁRIO 17'!$A$1:$F$142</definedName>
    <definedName function="false" hidden="false" localSheetId="22" name="_xlnm.Print_Area" vbProcedure="false">'ITINERÁRIO 18'!$A$1:$F$142</definedName>
    <definedName function="false" hidden="false" localSheetId="23" name="_xlnm.Print_Area" vbProcedure="false">'ITINERÁRIO 19'!$A$1:$F$142</definedName>
    <definedName function="false" hidden="false" localSheetId="6" name="_xlnm.Print_Area" vbProcedure="false">'ITINERÁRIO 2'!$A$1:$F$142</definedName>
    <definedName function="false" hidden="false" localSheetId="24" name="_xlnm.Print_Area" vbProcedure="false">'ITINERÁRIO 20'!$A$1:$F$142</definedName>
    <definedName function="false" hidden="false" localSheetId="25" name="_xlnm.Print_Area" vbProcedure="false">'ITINERÁRIO 21'!$A$1:$F$142</definedName>
    <definedName function="false" hidden="false" localSheetId="26" name="_xlnm.Print_Area" vbProcedure="false">'ITINERÁRIO 22'!$A$1:$F$142</definedName>
    <definedName function="false" hidden="false" localSheetId="27" name="_xlnm.Print_Area" vbProcedure="false">'ITINERÁRIO 23'!$A$1:$F$142</definedName>
    <definedName function="false" hidden="false" localSheetId="28" name="_xlnm.Print_Area" vbProcedure="false">'ITINERÁRIO 24'!$A$1:$F$142</definedName>
    <definedName function="false" hidden="false" localSheetId="29" name="_xlnm.Print_Area" vbProcedure="false">'ITINERÁRIO 25'!$A$1:$F$142</definedName>
    <definedName function="false" hidden="false" localSheetId="30" name="_xlnm.Print_Area" vbProcedure="false">'ITINERÁRIO 26'!$A$1:$F$142</definedName>
    <definedName function="false" hidden="false" localSheetId="31" name="_xlnm.Print_Area" vbProcedure="false">'ITINERÁRIO 27'!$A$1:$F$142</definedName>
    <definedName function="false" hidden="false" localSheetId="32" name="_xlnm.Print_Area" vbProcedure="false">'ITINERÁRIO 28'!$A$1:$F$142</definedName>
    <definedName function="false" hidden="false" localSheetId="33" name="_xlnm.Print_Area" vbProcedure="false">'ITINERÁRIO 29'!$A$1:$F$142</definedName>
    <definedName function="false" hidden="false" localSheetId="7" name="_xlnm.Print_Area" vbProcedure="false">'ITINERÁRIO 3'!$A$1:$F$142</definedName>
    <definedName function="false" hidden="false" localSheetId="34" name="_xlnm.Print_Area" vbProcedure="false">'ITINERÁRIO 30'!$A$1:$F$142</definedName>
    <definedName function="false" hidden="false" localSheetId="35" name="_xlnm.Print_Area" vbProcedure="false">'ITINERÁRIO 31'!$A$1:$F$142</definedName>
    <definedName function="false" hidden="false" localSheetId="36" name="_xlnm.Print_Area" vbProcedure="false">'ITINERÁRIO 32'!$A$1:$F$142</definedName>
    <definedName function="false" hidden="false" localSheetId="37" name="_xlnm.Print_Area" vbProcedure="false">'ITINERÁRIO 33'!$A$1:$F$142</definedName>
    <definedName function="false" hidden="false" localSheetId="38" name="_xlnm.Print_Area" vbProcedure="false">'ITINERÁRIO 34'!$A$1:$F$142</definedName>
    <definedName function="false" hidden="false" localSheetId="39" name="_xlnm.Print_Area" vbProcedure="false">'ITINERÁRIO 35'!$A$1:$F$142</definedName>
    <definedName function="false" hidden="false" localSheetId="40" name="_xlnm.Print_Area" vbProcedure="false">'ITINERÁRIO 36'!$A$1:$F$142</definedName>
    <definedName function="false" hidden="false" localSheetId="41" name="_xlnm.Print_Area" vbProcedure="false">'ITINERÁRIO 37'!$A$1:$F$142</definedName>
    <definedName function="false" hidden="false" localSheetId="42" name="_xlnm.Print_Area" vbProcedure="false">'ITINERÁRIO 38'!$A$1:$F$142</definedName>
    <definedName function="false" hidden="false" localSheetId="43" name="_xlnm.Print_Area" vbProcedure="false">'ITINERÁRIO 39'!$A$1:$F$142</definedName>
    <definedName function="false" hidden="false" localSheetId="8" name="_xlnm.Print_Area" vbProcedure="false">'ITINERÁRIO 4'!$A$1:$F$142</definedName>
    <definedName function="false" hidden="false" localSheetId="44" name="_xlnm.Print_Area" vbProcedure="false">'ITINERÁRIO 40'!$A$1:$F$142</definedName>
    <definedName function="false" hidden="false" localSheetId="45" name="_xlnm.Print_Area" vbProcedure="false">'ITINERÁRIO 41'!$A$1:$F$142</definedName>
    <definedName function="false" hidden="false" localSheetId="46" name="_xlnm.Print_Area" vbProcedure="false">'ITINERÁRIO 42'!$A$1:$F$142</definedName>
    <definedName function="false" hidden="false" localSheetId="47" name="_xlnm.Print_Area" vbProcedure="false">'ITINERÁRIO 43'!$A$1:$F$142</definedName>
    <definedName function="false" hidden="false" localSheetId="48" name="_xlnm.Print_Area" vbProcedure="false">'ITINERÁRIO 44'!$A$1:$F$142</definedName>
    <definedName function="false" hidden="false" localSheetId="49" name="_xlnm.Print_Area" vbProcedure="false">'ITINERÁRIO 45'!$A$1:$F$142</definedName>
    <definedName function="false" hidden="false" localSheetId="50" name="_xlnm.Print_Area" vbProcedure="false">'ITINERÁRIO 46'!$A$1:$F$142</definedName>
    <definedName function="false" hidden="false" localSheetId="51" name="_xlnm.Print_Area" vbProcedure="false">'ITINERÁRIO 47'!$A$1:$F$142</definedName>
    <definedName function="false" hidden="false" localSheetId="52" name="_xlnm.Print_Area" vbProcedure="false">'ITINERÁRIO 48'!$A$1:$F$142</definedName>
    <definedName function="false" hidden="false" localSheetId="53" name="_xlnm.Print_Area" vbProcedure="false">'ITINERÁRIO 49'!$A$1:$F$142</definedName>
    <definedName function="false" hidden="false" localSheetId="9" name="_xlnm.Print_Area" vbProcedure="false">'ITINERÁRIO 5'!$A$1:$F$142</definedName>
    <definedName function="false" hidden="false" localSheetId="54" name="_xlnm.Print_Area" vbProcedure="false">'ITINERÁRIO 50'!$A$1:$F$142</definedName>
    <definedName function="false" hidden="false" localSheetId="55" name="_xlnm.Print_Area" vbProcedure="false">'ITINERÁRIO 51'!$A$1:$F$142</definedName>
    <definedName function="false" hidden="false" localSheetId="56" name="_xlnm.Print_Area" vbProcedure="false">'ITINERÁRIO 52'!$A$1:$F$142</definedName>
    <definedName function="false" hidden="false" localSheetId="57" name="_xlnm.Print_Area" vbProcedure="false">'ITINERÁRIO 53'!$A$1:$F$142</definedName>
    <definedName function="false" hidden="false" localSheetId="58" name="_xlnm.Print_Area" vbProcedure="false">'ITINERÁRIO 54'!$A$1:$F$142</definedName>
    <definedName function="false" hidden="false" localSheetId="59" name="_xlnm.Print_Area" vbProcedure="false">'ITINERÁRIO 55'!$A$1:$F$142</definedName>
    <definedName function="false" hidden="false" localSheetId="60" name="_xlnm.Print_Area" vbProcedure="false">'ITINERÁRIO 56'!$A$1:$F$142</definedName>
    <definedName function="false" hidden="false" localSheetId="61" name="_xlnm.Print_Area" vbProcedure="false">'ITINERÁRIO 57'!$A$1:$F$142</definedName>
    <definedName function="false" hidden="false" localSheetId="62" name="_xlnm.Print_Area" vbProcedure="false">'ITINERÁRIO 58'!$A$1:$F$142</definedName>
    <definedName function="false" hidden="false" localSheetId="63" name="_xlnm.Print_Area" vbProcedure="false">'ITINERÁRIO 59'!$A$1:$F$142</definedName>
    <definedName function="false" hidden="false" localSheetId="10" name="_xlnm.Print_Area" vbProcedure="false">'ITINERÁRIO 6'!$A$1:$F$142</definedName>
    <definedName function="false" hidden="false" localSheetId="64" name="_xlnm.Print_Area" vbProcedure="false">'ITINERÁRIO 60'!$A$1:$F$142</definedName>
    <definedName function="false" hidden="false" localSheetId="65" name="_xlnm.Print_Area" vbProcedure="false">'ITINERÁRIO 61'!$A$1:$F$142</definedName>
    <definedName function="false" hidden="false" localSheetId="66" name="_xlnm.Print_Area" vbProcedure="false">'ITINERÁRIO 62'!$A$1:$F$142</definedName>
    <definedName function="false" hidden="false" localSheetId="67" name="_xlnm.Print_Area" vbProcedure="false">'ITINERÁRIO 63'!$A$1:$F$142</definedName>
    <definedName function="false" hidden="false" localSheetId="68" name="_xlnm.Print_Area" vbProcedure="false">'ITINERÁRIO 64'!$A$1:$F$142</definedName>
    <definedName function="false" hidden="false" localSheetId="69" name="_xlnm.Print_Area" vbProcedure="false">'ITINERÁRIO 65'!$A$1:$F$142</definedName>
    <definedName function="false" hidden="false" localSheetId="70" name="_xlnm.Print_Area" vbProcedure="false">'ITINERÁRIO 66'!$A$1:$F$142</definedName>
    <definedName function="false" hidden="false" localSheetId="71" name="_xlnm.Print_Area" vbProcedure="false">'ITINERÁRIO 67'!$A$1:$F$142</definedName>
    <definedName function="false" hidden="false" localSheetId="72" name="_xlnm.Print_Area" vbProcedure="false">'ITINERÁRIO 68'!$A$1:$F$142</definedName>
    <definedName function="false" hidden="false" localSheetId="73" name="_xlnm.Print_Area" vbProcedure="false">'ITINERÁRIO 69'!$A$1:$F$142</definedName>
    <definedName function="false" hidden="false" localSheetId="11" name="_xlnm.Print_Area" vbProcedure="false">'ITINERÁRIO 7'!$A$1:$F$142</definedName>
    <definedName function="false" hidden="false" localSheetId="74" name="_xlnm.Print_Area" vbProcedure="false">'ITINERÁRIO 70'!$A$1:$F$142</definedName>
    <definedName function="false" hidden="false" localSheetId="75" name="_xlnm.Print_Area" vbProcedure="false">'ITINERÁRIO 71'!$A$1:$F$142</definedName>
    <definedName function="false" hidden="false" localSheetId="12" name="_xlnm.Print_Area" vbProcedure="false">'ITINERÁRIO 8'!$A$1:$F$142</definedName>
    <definedName function="false" hidden="false" localSheetId="13" name="_xlnm.Print_Area" vbProcedure="false">'ITINERÁRIO 9'!$A$1:$F$142</definedName>
    <definedName function="false" hidden="false" name="AbaDeprec" vbProcedure="false">'4.Depreciação'!$A$1</definedName>
    <definedName function="false" hidden="false" name="AbaRemun" vbProcedure="false">'5.Remuneração de capital'!$A$1</definedName>
    <definedName function="false" hidden="false" localSheetId="5" name="_xlnm.Print_Titles" vbProcedure="false">'itinerário 1'!#ref!</definedName>
    <definedName function="false" hidden="false" localSheetId="6" name="_xlnm.Print_Titles" vbProcedure="false">'itinerário 2'!#ref!</definedName>
    <definedName function="false" hidden="false" localSheetId="7" name="_xlnm.Print_Titles" vbProcedure="false">'itinerário 3'!#ref!</definedName>
    <definedName function="false" hidden="false" localSheetId="8" name="_xlnm.Print_Titles" vbProcedure="false">'itinerário 4'!#ref!</definedName>
    <definedName function="false" hidden="false" localSheetId="9" name="_xlnm.Print_Titles" vbProcedure="false">'itinerário 5'!#ref!</definedName>
    <definedName function="false" hidden="false" localSheetId="10" name="_xlnm.Print_Titles" vbProcedure="false">'itinerário 6'!#ref!</definedName>
    <definedName function="false" hidden="false" localSheetId="11" name="_xlnm.Print_Titles" vbProcedure="false">'itinerário 7'!#ref!</definedName>
    <definedName function="false" hidden="false" localSheetId="12" name="_xlnm.Print_Titles" vbProcedure="false">'itinerário 8'!#ref!</definedName>
    <definedName function="false" hidden="false" localSheetId="13" name="_xlnm.Print_Titles" vbProcedure="false">'itinerário 9'!#ref!</definedName>
    <definedName function="false" hidden="false" localSheetId="14" name="_xlnm.Print_Titles" vbProcedure="false">'itinerário 10'!#ref!</definedName>
    <definedName function="false" hidden="false" localSheetId="15" name="_xlnm.Print_Titles" vbProcedure="false">'itinerário 11'!#ref!</definedName>
    <definedName function="false" hidden="false" localSheetId="16" name="_xlnm.Print_Titles" vbProcedure="false">'itinerário 12'!#ref!</definedName>
    <definedName function="false" hidden="false" localSheetId="17" name="_xlnm.Print_Titles" vbProcedure="false">'itinerário 13'!#ref!</definedName>
    <definedName function="false" hidden="false" localSheetId="18" name="_xlnm.Print_Titles" vbProcedure="false">'itinerário 14'!#ref!</definedName>
    <definedName function="false" hidden="false" localSheetId="19" name="_xlnm.Print_Titles" vbProcedure="false">'itinerário 15'!#ref!</definedName>
    <definedName function="false" hidden="false" localSheetId="20" name="_xlnm.Print_Titles" vbProcedure="false">'itinerário 16'!#ref!</definedName>
    <definedName function="false" hidden="false" localSheetId="21" name="_xlnm.Print_Titles" vbProcedure="false">'itinerário 17'!#ref!</definedName>
    <definedName function="false" hidden="false" localSheetId="22" name="_xlnm.Print_Titles" vbProcedure="false">'itinerário 18'!#ref!</definedName>
    <definedName function="false" hidden="false" localSheetId="23" name="_xlnm.Print_Titles" vbProcedure="false">'itinerário 19'!#ref!</definedName>
    <definedName function="false" hidden="false" localSheetId="24" name="_xlnm.Print_Titles" vbProcedure="false">'itinerário 20'!#ref!</definedName>
    <definedName function="false" hidden="false" localSheetId="25" name="_xlnm.Print_Titles" vbProcedure="false">'itinerário 21'!#ref!</definedName>
    <definedName function="false" hidden="false" localSheetId="26" name="_xlnm.Print_Titles" vbProcedure="false">'itinerário 22'!#ref!</definedName>
    <definedName function="false" hidden="false" localSheetId="27" name="_xlnm.Print_Titles" vbProcedure="false">'itinerário 23'!#ref!</definedName>
    <definedName function="false" hidden="false" localSheetId="28" name="_xlnm.Print_Titles" vbProcedure="false">'itinerário 24'!#ref!</definedName>
    <definedName function="false" hidden="false" localSheetId="29" name="_xlnm.Print_Titles" vbProcedure="false">'itinerário 25'!#ref!</definedName>
    <definedName function="false" hidden="false" localSheetId="30" name="_xlnm.Print_Titles" vbProcedure="false">'itinerário 26'!#ref!</definedName>
    <definedName function="false" hidden="false" localSheetId="31" name="_xlnm.Print_Titles" vbProcedure="false">'itinerário 27'!#ref!</definedName>
    <definedName function="false" hidden="false" localSheetId="32" name="_xlnm.Print_Titles" vbProcedure="false">'itinerário 28'!#ref!</definedName>
    <definedName function="false" hidden="false" localSheetId="33" name="_xlnm.Print_Titles" vbProcedure="false">'itinerário 29'!#ref!</definedName>
    <definedName function="false" hidden="false" localSheetId="34" name="_xlnm.Print_Titles" vbProcedure="false">'itinerário 30'!#ref!</definedName>
    <definedName function="false" hidden="false" localSheetId="35" name="_xlnm.Print_Titles" vbProcedure="false">'itinerário 31'!#ref!</definedName>
    <definedName function="false" hidden="false" localSheetId="36" name="_xlnm.Print_Titles" vbProcedure="false">'itinerário 32'!#ref!</definedName>
    <definedName function="false" hidden="false" localSheetId="37" name="_xlnm.Print_Titles" vbProcedure="false">'itinerário 33'!#ref!</definedName>
    <definedName function="false" hidden="false" localSheetId="38" name="_xlnm.Print_Titles" vbProcedure="false">'itinerário 34'!#ref!</definedName>
    <definedName function="false" hidden="false" localSheetId="39" name="_xlnm.Print_Titles" vbProcedure="false">'itinerário 35'!#ref!</definedName>
    <definedName function="false" hidden="false" localSheetId="40" name="_xlnm.Print_Titles" vbProcedure="false">'itinerário 36'!#ref!</definedName>
    <definedName function="false" hidden="false" localSheetId="41" name="_xlnm.Print_Titles" vbProcedure="false">'itinerário 37'!#ref!</definedName>
    <definedName function="false" hidden="false" localSheetId="42" name="_xlnm.Print_Titles" vbProcedure="false">'itinerário 38'!#ref!</definedName>
    <definedName function="false" hidden="false" localSheetId="43" name="_xlnm.Print_Titles" vbProcedure="false">'itinerário 39'!#ref!</definedName>
    <definedName function="false" hidden="false" localSheetId="44" name="_xlnm.Print_Titles" vbProcedure="false">'itinerário 40'!#ref!</definedName>
    <definedName function="false" hidden="false" localSheetId="45" name="_xlnm.Print_Titles" vbProcedure="false">'itinerário 41'!#ref!</definedName>
    <definedName function="false" hidden="false" localSheetId="46" name="_xlnm.Print_Titles" vbProcedure="false">'itinerário 42'!#ref!</definedName>
    <definedName function="false" hidden="false" localSheetId="47" name="_xlnm.Print_Titles" vbProcedure="false">'itinerário 43'!#ref!</definedName>
    <definedName function="false" hidden="false" localSheetId="48" name="_xlnm.Print_Titles" vbProcedure="false">'itinerário 44'!#ref!</definedName>
    <definedName function="false" hidden="false" localSheetId="49" name="_xlnm.Print_Titles" vbProcedure="false">'itinerário 45'!#ref!</definedName>
    <definedName function="false" hidden="false" localSheetId="50" name="_xlnm.Print_Titles" vbProcedure="false">'itinerário 46'!#ref!</definedName>
    <definedName function="false" hidden="false" localSheetId="51" name="_xlnm.Print_Titles" vbProcedure="false">'itinerário 47'!#ref!</definedName>
    <definedName function="false" hidden="false" localSheetId="52" name="_xlnm.Print_Titles" vbProcedure="false">'itinerário 48'!#ref!</definedName>
    <definedName function="false" hidden="false" localSheetId="53" name="_xlnm.Print_Titles" vbProcedure="false">'itinerário 49'!#ref!</definedName>
    <definedName function="false" hidden="false" localSheetId="54" name="_xlnm.Print_Titles" vbProcedure="false">'itinerário 50'!#ref!</definedName>
    <definedName function="false" hidden="false" localSheetId="55" name="_xlnm.Print_Titles" vbProcedure="false">'itinerário 51'!#ref!</definedName>
    <definedName function="false" hidden="false" localSheetId="56" name="_xlnm.Print_Titles" vbProcedure="false">'itinerário 52'!#ref!</definedName>
    <definedName function="false" hidden="false" localSheetId="57" name="_xlnm.Print_Titles" vbProcedure="false">'itinerário 53'!#ref!</definedName>
    <definedName function="false" hidden="false" localSheetId="58" name="_xlnm.Print_Titles" vbProcedure="false">'itinerário 54'!#ref!</definedName>
    <definedName function="false" hidden="false" localSheetId="59" name="_xlnm.Print_Titles" vbProcedure="false">'itinerário 55'!#ref!</definedName>
    <definedName function="false" hidden="false" localSheetId="60" name="_xlnm.Print_Titles" vbProcedure="false">'itinerário 56'!#ref!</definedName>
    <definedName function="false" hidden="false" localSheetId="61" name="_xlnm.Print_Titles" vbProcedure="false">'itinerário 57'!#ref!</definedName>
    <definedName function="false" hidden="false" localSheetId="62" name="_xlnm.Print_Titles" vbProcedure="false">'itinerário 58'!#ref!</definedName>
    <definedName function="false" hidden="false" localSheetId="63" name="_xlnm.Print_Titles" vbProcedure="false">'itinerário 59'!#ref!</definedName>
    <definedName function="false" hidden="false" localSheetId="64" name="_xlnm.Print_Titles" vbProcedure="false">'itinerário 60'!#ref!</definedName>
    <definedName function="false" hidden="false" localSheetId="65" name="_xlnm.Print_Titles" vbProcedure="false">'itinerário 61'!#ref!</definedName>
    <definedName function="false" hidden="false" localSheetId="66" name="_xlnm.Print_Titles" vbProcedure="false">'itinerário 62'!#ref!</definedName>
    <definedName function="false" hidden="false" localSheetId="67" name="_xlnm.Print_Titles" vbProcedure="false">'itinerário 63'!#ref!</definedName>
    <definedName function="false" hidden="false" localSheetId="68" name="_xlnm.Print_Titles" vbProcedure="false">'itinerário 64'!#ref!</definedName>
    <definedName function="false" hidden="false" localSheetId="69" name="_xlnm.Print_Titles" vbProcedure="false">'itinerário 65'!#ref!</definedName>
    <definedName function="false" hidden="false" localSheetId="70" name="_xlnm.Print_Titles" vbProcedure="false">'itinerário 66'!#ref!</definedName>
    <definedName function="false" hidden="false" localSheetId="71" name="_xlnm.Print_Titles" vbProcedure="false">'itinerário 67'!#ref!</definedName>
    <definedName function="false" hidden="false" localSheetId="72" name="_xlnm.Print_Titles" vbProcedure="false">'itinerário 68'!#ref!</definedName>
    <definedName function="false" hidden="false" localSheetId="73" name="_xlnm.Print_Titles" vbProcedure="false">'itinerário 69'!#ref!</definedName>
    <definedName function="false" hidden="false" localSheetId="74" name="_xlnm.Print_Titles" vbProcedure="false">'itinerário 70'!#ref!</definedName>
    <definedName function="false" hidden="false" localSheetId="75" name="_xlnm.Print_Titles" vbProcedure="false">'itinerário 71'!#ref!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6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% de Administração Central estimado</t>
        </r>
      </text>
    </comment>
    <comment ref="C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Riscos e Garantia estimado
</t>
        </r>
      </text>
    </comment>
    <comment ref="C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Lucro estimado</t>
        </r>
      </text>
    </comment>
    <comment ref="C1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8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9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10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1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1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1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1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1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1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17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18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19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20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2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2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2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2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2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2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27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28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29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30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3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3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3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3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3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3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37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38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39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40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4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4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4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4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4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4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47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48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49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50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5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5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5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5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5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5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57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58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59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60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6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6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6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6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6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6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67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68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69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70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7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72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7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7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7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comments76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C5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2.Encargos Sociais</t>
        </r>
      </text>
    </comment>
    <comment ref="C68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6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C7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"4.Depreciação" para informar o valor.</t>
        </r>
      </text>
    </comment>
    <comment ref="C7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Taxa Selic anual vigente na data de apresentação da proposta.</t>
        </r>
      </text>
    </comment>
    <comment ref="C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do veículo em km/l.</t>
        </r>
      </text>
    </comment>
    <comment ref="C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do motor a cada 10.000km.</t>
        </r>
      </text>
    </comment>
    <comment ref="C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óleo hidráulico a cada 10.000km.</t>
        </r>
      </text>
    </comment>
    <comment ref="C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consumo estimado de graxa a cada 10.000km.</t>
        </r>
      </text>
    </comment>
    <comment ref="C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quantidade de pneus novos do veículo.</t>
        </r>
      </text>
    </comment>
    <comment ref="C12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número de recapagens por pneu
</t>
        </r>
      </text>
    </comment>
    <comment ref="C122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a durabilidade média dos pneus considerando todas as recapagens, em km.</t>
        </r>
      </text>
    </comment>
    <comment ref="C13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Preencher a aba 3. BDI</t>
        </r>
      </text>
    </comment>
    <comment ref="D4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5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Convenção Coletiva de Trabalho vigente para informar o valor.</t>
        </r>
      </text>
    </comment>
    <comment ref="D6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Consultar Notas Explicativas para informar o valor.</t>
        </r>
      </text>
    </comment>
    <comment ref="D90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9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valor do seguro obrigatório e licenciamento anual do veículo.</t>
        </r>
      </text>
    </comment>
    <comment ref="D10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combustível.</t>
        </r>
      </text>
    </comment>
    <comment ref="D103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do motor.</t>
        </r>
      </text>
    </comment>
    <comment ref="D105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litro do óleo hidráulico.</t>
        </r>
      </text>
    </comment>
    <comment ref="D107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estimado do quilo da graxa.</t>
        </r>
      </text>
    </comment>
    <comment ref="D114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custo estimado de manutenção em R$/km rodado.</t>
        </r>
      </text>
    </comment>
    <comment ref="D119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pneu.</t>
        </r>
      </text>
    </comment>
    <comment ref="D121" authorId="0">
      <text>
        <r>
          <rPr>
            <sz val="10"/>
            <rFont val="Arial"/>
            <family val="2"/>
          </rPr>
          <t xml:space="preserve">Rodrigo Nogueira de Oliveira:
</t>
        </r>
        <r>
          <rPr>
            <sz val="9"/>
            <color rgb="FF000000"/>
            <rFont val="Segoe UI"/>
            <family val="2"/>
            <charset val="1"/>
          </rPr>
          <t xml:space="preserve">Informar o preço unitário de cada recapagem</t>
        </r>
      </text>
    </comment>
  </commentList>
</comments>
</file>

<file path=xl/sharedStrings.xml><?xml version="1.0" encoding="utf-8"?>
<sst xmlns="http://schemas.openxmlformats.org/spreadsheetml/2006/main" count="13950" uniqueCount="285">
  <si>
    <t xml:space="preserve">CUSTO DE AQUISIÇÃO</t>
  </si>
  <si>
    <t xml:space="preserve">Ano</t>
  </si>
  <si>
    <t xml:space="preserve">Van 16L.</t>
  </si>
  <si>
    <t xml:space="preserve">Micro 24L.</t>
  </si>
  <si>
    <t xml:space="preserve">Micro 32L.</t>
  </si>
  <si>
    <t xml:space="preserve">Ônibus 44L</t>
  </si>
  <si>
    <t xml:space="preserve">O custo de aquisição do veículo 0km foi embasado no orçamento realizado pelo município, o qual realizou um estudo orçamentário para os veículos mais velhos também (2011,2010 e 2009) e apurou uma variação média de desvalorização em 10%, uma vez que esta é uma estimativa e pode sofrer variações à depender da marca, modelo, estado de conservação, momento econômico regional ou federal, saída da concessionária, entre outros.</t>
  </si>
  <si>
    <t xml:space="preserve">DEPRECIAÇÃO</t>
  </si>
  <si>
    <t xml:space="preserve">Depreciação Referencial TCE/RS (%)</t>
  </si>
  <si>
    <t xml:space="preserve">Idade do veículo (ano)</t>
  </si>
  <si>
    <t xml:space="preserve">Média</t>
  </si>
  <si>
    <t xml:space="preserve">VIDA ÚTIL</t>
  </si>
  <si>
    <r>
      <rPr>
        <sz val="10"/>
        <rFont val="Arial"/>
        <family val="2"/>
        <charset val="1"/>
      </rPr>
      <t xml:space="preserve">A vida útil </t>
    </r>
    <r>
      <rPr>
        <b val="true"/>
        <u val="single"/>
        <sz val="10"/>
        <rFont val="Arial"/>
        <family val="2"/>
        <charset val="1"/>
      </rPr>
      <t xml:space="preserve">recomendada</t>
    </r>
    <r>
      <rPr>
        <sz val="10"/>
        <rFont val="Arial"/>
        <family val="2"/>
        <charset val="1"/>
      </rPr>
      <t xml:space="preserve"> é de no máximo </t>
    </r>
    <r>
      <rPr>
        <b val="true"/>
        <sz val="10"/>
        <rFont val="Arial"/>
        <family val="2"/>
        <charset val="1"/>
      </rPr>
      <t xml:space="preserve">10 anos</t>
    </r>
    <r>
      <rPr>
        <sz val="10"/>
        <rFont val="Arial"/>
        <family val="2"/>
        <charset val="1"/>
      </rPr>
      <t xml:space="preserve">, seguindo a orientação contida na Resolução 01/2021 do FNDE. Essa estimativa se baseia na necessidade de manter uma frota moderna e eficiente, capaz de garantir a segurança dos alunos e a qualidade do serviço. Todavia, é permitido até 15 anos de vida útil conforme edital.</t>
    </r>
  </si>
  <si>
    <t xml:space="preserve">IPVA</t>
  </si>
  <si>
    <r>
      <rPr>
        <b val="true"/>
        <sz val="10"/>
        <rFont val="Arial"/>
        <family val="2"/>
        <charset val="1"/>
      </rPr>
      <t xml:space="preserve">Isenção</t>
    </r>
    <r>
      <rPr>
        <sz val="10"/>
        <rFont val="Arial"/>
        <family val="2"/>
        <charset val="1"/>
      </rPr>
      <t xml:space="preserve"> do IPVA para transporte escolar de acordo com LEI ESTADUAL 8.115/85 Art. 4º, VII, “d”; INSTRUÇÃO NORMATIVA DRP Nº 045/98, TÍTULO II, Capítulo III, Seção 1.0, 1.2.2, “d”; DECRETO Nº 32.144/85 (Regulamento do IPVA), Art. 4º, § 11.</t>
    </r>
  </si>
  <si>
    <t xml:space="preserve">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</si>
  <si>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</si>
  <si>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</si>
  <si>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</si>
  <si>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</si>
  <si>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</si>
  <si>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</si>
  <si>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</si>
  <si>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</si>
  <si>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</si>
  <si>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</si>
  <si>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</si>
  <si>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</si>
  <si>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</si>
  <si>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</si>
  <si>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</si>
  <si>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</si>
  <si>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</si>
  <si>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</si>
  <si>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</si>
  <si>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</si>
  <si>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</si>
  <si>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</si>
  <si>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</si>
  <si>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</si>
  <si>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</si>
  <si>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</si>
  <si>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</si>
  <si>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</si>
  <si>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</si>
  <si>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</si>
  <si>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</si>
  <si>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</si>
  <si>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</si>
  <si>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</si>
  <si>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</si>
  <si>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</si>
  <si>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</si>
  <si>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</si>
  <si>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</si>
  <si>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</si>
  <si>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</si>
  <si>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</si>
  <si>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</si>
  <si>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</si>
  <si>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</si>
  <si>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</si>
  <si>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</si>
  <si>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</si>
  <si>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</si>
  <si>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</si>
  <si>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Grupo A sobre aviso prévio indenizado</t>
  </si>
  <si>
    <t xml:space="preserve">D</t>
  </si>
  <si>
    <t xml:space="preserve">SOMA GRUPO D</t>
  </si>
  <si>
    <t xml:space="preserve">SOMA (A+B+C+D)</t>
  </si>
  <si>
    <t xml:space="preserve">Orientações para preenchimento</t>
  </si>
  <si>
    <t xml:space="preserve">1. Preencher somente células em amarelo</t>
  </si>
  <si>
    <t xml:space="preserve">Composição do BDI - Benefícios e Despesas Indiretas</t>
  </si>
  <si>
    <t xml:space="preserve">Referência estudo TCE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</si>
  <si>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</si>
  <si>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</si>
  <si>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</si>
  <si>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</si>
  <si>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</si>
  <si>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</si>
  <si>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</si>
  <si>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</si>
  <si>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</si>
  <si>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</si>
  <si>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</si>
  <si>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SELIC</t>
  </si>
  <si>
    <t xml:space="preserve">Tributos - ISS</t>
  </si>
  <si>
    <t xml:space="preserve">T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</si>
  <si>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</si>
  <si>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</si>
  <si>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</si>
  <si>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</si>
  <si>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</si>
  <si>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Valor a depreciar (%)</t>
  </si>
  <si>
    <t xml:space="preserve">Depreciação referencial TCE/RS</t>
  </si>
  <si>
    <t xml:space="preserve">Remuneração de Capital</t>
  </si>
  <si>
    <t xml:space="preserve">Fórmula de cálculo da remuneração de capital:</t>
  </si>
  <si>
    <r>
      <rPr>
        <sz val="12"/>
        <color theme="1"/>
        <rFont val="Arial"/>
        <family val="2"/>
        <charset val="1"/>
      </rPr>
      <t xml:space="preserve">J</t>
    </r>
    <r>
      <rPr>
        <vertAlign val="subscript"/>
        <sz val="12"/>
        <color rgb="FF000000"/>
        <rFont val="Arial"/>
        <family val="2"/>
        <charset val="1"/>
      </rPr>
      <t xml:space="preserve"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</si>
  <si>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 xml:space="preserve">i = taxa de juros do mercado (sugere-se adotar a taxa SELIC)</t>
  </si>
  <si>
    <t xml:space="preserve">Im = investimento médio</t>
  </si>
  <si>
    <r>
      <rPr>
        <sz val="12"/>
        <color theme="1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</si>
  <si>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theme="1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r</t>
    </r>
    <r>
      <rPr>
        <sz val="12"/>
        <color rgb="FF000000"/>
        <rFont val="Arial"/>
        <family val="2"/>
        <charset val="1"/>
      </rPr>
      <t xml:space="preserve"> = valor residual do bem</t>
    </r>
  </si>
  <si>
    <t xml:space="preserve">n = vida útil do bem em anos</t>
  </si>
  <si>
    <t xml:space="preserve">ITINERÁRIO</t>
  </si>
  <si>
    <t xml:space="preserve">1 - TUIUTY - PONTE</t>
  </si>
  <si>
    <t xml:space="preserve">TIPO</t>
  </si>
  <si>
    <t xml:space="preserve">RURAL</t>
  </si>
  <si>
    <t xml:space="preserve">LOCAL</t>
  </si>
  <si>
    <t xml:space="preserve">DISTRITO TUIUTY</t>
  </si>
  <si>
    <t xml:space="preserve">VEÍCULO</t>
  </si>
  <si>
    <t xml:space="preserve">LUGARES</t>
  </si>
  <si>
    <t xml:space="preserve">TEMPO TOTAL DE OPERAÇÃO ESTIMADO</t>
  </si>
  <si>
    <t xml:space="preserve">QUILOMETRAGEM ESTIMADA</t>
  </si>
  <si>
    <t xml:space="preserve">Planilha de Composição de Custos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</si>
  <si>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</si>
  <si>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</si>
  <si>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</si>
  <si>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</si>
  <si>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Custo transporte</t>
  </si>
  <si>
    <t xml:space="preserve">Custo km rodado</t>
  </si>
  <si>
    <t xml:space="preserve">Adicional km rural</t>
  </si>
  <si>
    <t xml:space="preserve">Valor pago Km</t>
  </si>
  <si>
    <t xml:space="preserve">Valor pago mês</t>
  </si>
  <si>
    <t xml:space="preserve">Quantitativos</t>
  </si>
  <si>
    <t xml:space="preserve">Mão-de-obra</t>
  </si>
  <si>
    <t xml:space="preserve">Quantidade</t>
  </si>
  <si>
    <t xml:space="preserve">Total de mão-de-obra (postos de trabalho)</t>
  </si>
  <si>
    <t xml:space="preserve">Veículos e Equipamentos</t>
  </si>
  <si>
    <t xml:space="preserve">Total de veículos</t>
  </si>
  <si>
    <t xml:space="preserve">Fator de utilização (FU)</t>
  </si>
  <si>
    <t xml:space="preserve">Quilometragem diária estimada (km)</t>
  </si>
  <si>
    <t xml:space="preserve">1. Mão-de-obra</t>
  </si>
  <si>
    <t xml:space="preserve">1.1. Monitor</t>
  </si>
  <si>
    <t xml:space="preserve">Discriminação</t>
  </si>
  <si>
    <t xml:space="preserve">Unidade</t>
  </si>
  <si>
    <t xml:space="preserve">Custo unitário</t>
  </si>
  <si>
    <t xml:space="preserve">Subtotal</t>
  </si>
  <si>
    <r>
      <rPr>
        <sz val="9"/>
        <rFont val="Arial"/>
        <family val="2"/>
        <charset val="1"/>
      </rPr>
      <t xml:space="preserve">Total </t>
    </r>
    <r>
      <rPr>
        <u val="single"/>
        <sz val="9"/>
        <rFont val="Arial"/>
        <family val="2"/>
        <charset val="1"/>
      </rPr>
      <t xml:space="preserve">(R$)</t>
    </r>
  </si>
  <si>
    <t xml:space="preserve">Piso da categoria </t>
  </si>
  <si>
    <t xml:space="preserve">mês</t>
  </si>
  <si>
    <t xml:space="preserve">Sacola econômica</t>
  </si>
  <si>
    <t xml:space="preserve">unidade</t>
  </si>
  <si>
    <t xml:space="preserve">Soma</t>
  </si>
  <si>
    <t xml:space="preserve">Encargos Sociais</t>
  </si>
  <si>
    <t xml:space="preserve">Total por Monitor</t>
  </si>
  <si>
    <t xml:space="preserve">Total</t>
  </si>
  <si>
    <t xml:space="preserve">profissional</t>
  </si>
  <si>
    <t xml:space="preserve">Fator de utilização</t>
  </si>
  <si>
    <t xml:space="preserve">1.2. Motorista</t>
  </si>
  <si>
    <t xml:space="preserve">Total por Motorista</t>
  </si>
  <si>
    <t xml:space="preserve">Custo Mensal com Mão-de-obra (R$/mês)</t>
  </si>
  <si>
    <t xml:space="preserve">2. Veículos</t>
  </si>
  <si>
    <t xml:space="preserve">2.1. Veículo: micro-ônibus 24 lugares</t>
  </si>
  <si>
    <t xml:space="preserve">2.1.1. Depreciação</t>
  </si>
  <si>
    <t xml:space="preserve">Custo de aquisição</t>
  </si>
  <si>
    <t xml:space="preserve">Vida útil</t>
  </si>
  <si>
    <t xml:space="preserve">anos</t>
  </si>
  <si>
    <t xml:space="preserve">Idade do veículo</t>
  </si>
  <si>
    <t xml:space="preserve">Valor depreciável</t>
  </si>
  <si>
    <t xml:space="preserve">Depreciação mensal veículos</t>
  </si>
  <si>
    <t xml:space="preserve">Total por veículo</t>
  </si>
  <si>
    <t xml:space="preserve">Total da frota</t>
  </si>
  <si>
    <t xml:space="preserve">2.1.2. Remuneração do Capital</t>
  </si>
  <si>
    <t xml:space="preserve">Custo do chassis</t>
  </si>
  <si>
    <t xml:space="preserve">Taxa de juros anual nominal</t>
  </si>
  <si>
    <t xml:space="preserve">Valor do veículo proposto (V0)</t>
  </si>
  <si>
    <t xml:space="preserve">R$</t>
  </si>
  <si>
    <t xml:space="preserve">Investimento médio total do chassis</t>
  </si>
  <si>
    <t xml:space="preserve">Remuneração mensal de capital do chassis</t>
  </si>
  <si>
    <t xml:space="preserve">2.1.3. Impostos e Seguros</t>
  </si>
  <si>
    <t xml:space="preserve">Licenciamento, inspeção veicular e seguro</t>
  </si>
  <si>
    <t xml:space="preserve">Seguro contra terceiros</t>
  </si>
  <si>
    <t xml:space="preserve">Impostos e seguros mensais</t>
  </si>
  <si>
    <t xml:space="preserve">2.1.4. Consumos</t>
  </si>
  <si>
    <t xml:space="preserve">Quilometragem diária</t>
  </si>
  <si>
    <t xml:space="preserve">Dias uteis mês</t>
  </si>
  <si>
    <t xml:space="preserve">Quilometragem mensal</t>
  </si>
  <si>
    <t xml:space="preserve">Consumo</t>
  </si>
  <si>
    <t xml:space="preserve">Custo de óleo diesel / km rodado</t>
  </si>
  <si>
    <t xml:space="preserve">km/l</t>
  </si>
  <si>
    <t xml:space="preserve">Custo mensal com óleo diesel</t>
  </si>
  <si>
    <t xml:space="preserve">km</t>
  </si>
  <si>
    <t xml:space="preserve">Custo de óleo do motor /10.000 km rodados</t>
  </si>
  <si>
    <t xml:space="preserve">l/10.000 km</t>
  </si>
  <si>
    <t xml:space="preserve">Custo mensal com óleo do motor</t>
  </si>
  <si>
    <t xml:space="preserve">Custo de óleo hidráulico / 10.000 km</t>
  </si>
  <si>
    <t xml:space="preserve">Custo mensal com óleo hidráulico</t>
  </si>
  <si>
    <t xml:space="preserve">Custo de graxa /10.000 km rodados</t>
  </si>
  <si>
    <t xml:space="preserve">kg/10.000 km</t>
  </si>
  <si>
    <t xml:space="preserve">Custo mensal com graxa</t>
  </si>
  <si>
    <t xml:space="preserve">Custo com consumos/km rodado</t>
  </si>
  <si>
    <t xml:space="preserve">R$/km rodado</t>
  </si>
  <si>
    <t xml:space="preserve">2.1.5. Manutenção</t>
  </si>
  <si>
    <r>
      <rPr>
        <sz val="10"/>
        <rFont val="Arial"/>
        <family val="2"/>
        <charset val="1"/>
      </rPr>
      <t xml:space="preserve">Total </t>
    </r>
    <r>
      <rPr>
        <u val="single"/>
        <sz val="10"/>
        <rFont val="Arial"/>
        <family val="2"/>
        <charset val="1"/>
      </rPr>
      <t xml:space="preserve">(R$)</t>
    </r>
  </si>
  <si>
    <t xml:space="preserve">Custo de manutenção do veiculo</t>
  </si>
  <si>
    <t xml:space="preserve">2.1.6. Pneus</t>
  </si>
  <si>
    <t xml:space="preserve">Custo do jogo de pneus</t>
  </si>
  <si>
    <t xml:space="preserve">Número de recapagens por pneu</t>
  </si>
  <si>
    <t xml:space="preserve">Custo de recapagem</t>
  </si>
  <si>
    <t xml:space="preserve">Custo jg. compl. + 2 recap./ km rodado</t>
  </si>
  <si>
    <t xml:space="preserve">km/jogo</t>
  </si>
  <si>
    <t xml:space="preserve">Custo mensal com pneus</t>
  </si>
  <si>
    <t xml:space="preserve">Custo Mensal com Veículos e Equipamentos (R$/mês)</t>
  </si>
  <si>
    <t xml:space="preserve">CUSTO TOTAL MENSAL COM DESPESAS OPERACIONAIS (R$/mês)</t>
  </si>
  <si>
    <t xml:space="preserve">3. Benefícios e Despesas Indiretas - BDI</t>
  </si>
  <si>
    <t xml:space="preserve">Benefícios e despesas indiretas</t>
  </si>
  <si>
    <t xml:space="preserve">CUSTO MENSAL COM BDI (R$/mês)</t>
  </si>
  <si>
    <t xml:space="preserve">PREÇO MENSAL TOTAL (R$/mês)</t>
  </si>
  <si>
    <t xml:space="preserve">PREÇO MENSAL TOTAL (R$/mês) + ADICIONAL POR RODAGEM RURAL</t>
  </si>
  <si>
    <t xml:space="preserve">2 - Passo Velho / KM 2</t>
  </si>
  <si>
    <t xml:space="preserve">3 - LINHA SÃO LUIZ - MANHÃ</t>
  </si>
  <si>
    <t xml:space="preserve">4 - LINHA SÃO LUIZ - TARDE</t>
  </si>
  <si>
    <t xml:space="preserve">5 - LINHA PICADELA</t>
  </si>
  <si>
    <t xml:space="preserve">6 - ARREDORES TUIUTY (NORTE-SUL) / EMEF FLORIANO</t>
  </si>
  <si>
    <t xml:space="preserve">7 - SÃO PEDRO 71</t>
  </si>
  <si>
    <t xml:space="preserve">8 - LINHA DEMARI</t>
  </si>
  <si>
    <t xml:space="preserve">9 - LINHA PEDROTTI / ESTAÇÃO EXPERIMENTAL (IFRS)</t>
  </si>
  <si>
    <t xml:space="preserve">10 - TUIUTY / LESTE</t>
  </si>
  <si>
    <t xml:space="preserve">11 - CIRCULANDO SÃO VALENTIM (SUL-NORTE) / TUIUTY</t>
  </si>
  <si>
    <t xml:space="preserve">12 - TUIUTY / DONA ISABEL / POR DENTRO</t>
  </si>
  <si>
    <t xml:space="preserve">13 - TUIUTY / DONA ISABEL - BR 470</t>
  </si>
  <si>
    <t xml:space="preserve">14 - SÃO ROQUE / SÃO VALENTIM</t>
  </si>
  <si>
    <t xml:space="preserve">URBANO</t>
  </si>
  <si>
    <t xml:space="preserve">DISTRITO SEDE</t>
  </si>
  <si>
    <t xml:space="preserve">15 - SÃO ROQUE / EMEF FLORIANO</t>
  </si>
  <si>
    <t xml:space="preserve">16 - SÃO VALENTIM / TUIUTY / SÃO VALENTIM VAI-VEM</t>
  </si>
  <si>
    <t xml:space="preserve">17 - ENCOSTA FARIA LEMOS - MANHÃ</t>
  </si>
  <si>
    <t xml:space="preserve">DISTRITO FARIA LEMOS</t>
  </si>
  <si>
    <t xml:space="preserve">18 - ENCOSTA DE FARIA LEMOS - TARDE</t>
  </si>
  <si>
    <t xml:space="preserve">19 - LINHA PAULINA / BORTOLINI / SANTO ANTÔNIO - LADO DIREITO</t>
  </si>
  <si>
    <t xml:space="preserve">20 - LINHA PAULINA - LADO ESQUERDO</t>
  </si>
  <si>
    <t xml:space="preserve">21 - LINHA ALCÂNTARA - MANHÃ</t>
  </si>
  <si>
    <t xml:space="preserve">22 - LINHA ALCÂNTARA - TARDE</t>
  </si>
  <si>
    <t xml:space="preserve">23 - VALE AURORA / SANTA LUCIA</t>
  </si>
  <si>
    <t xml:space="preserve">24 - FARIA LEMOS / DONA ISABEL / IFRS</t>
  </si>
  <si>
    <t xml:space="preserve">25 - EULÁLIA ALTA</t>
  </si>
  <si>
    <t xml:space="preserve">26 - EULÁLIA BAIXA</t>
  </si>
  <si>
    <t xml:space="preserve">27 - CAMINHOS DA EULÁLIA / SÃO JOÃO</t>
  </si>
  <si>
    <t xml:space="preserve">28 - CAMINHOS DA EULÁLIA / SÃO JOÃO</t>
  </si>
  <si>
    <t xml:space="preserve">29 - CAMINHOS DA EULÁLIA / SÃO JOÃO / VINHEDOS - UCS</t>
  </si>
  <si>
    <t xml:space="preserve">30 - CAMINHOS DA EULÁLIA / EMEF AURÉLIO / CENECISTA </t>
  </si>
  <si>
    <t xml:space="preserve">31 - LINHA ZEMITH</t>
  </si>
  <si>
    <t xml:space="preserve">DISTRITO VALE DOS VINHEDOS</t>
  </si>
  <si>
    <t xml:space="preserve">32 - AMARO BITTENCOURT - LOT. BERTOLINI - DONA ISABEL</t>
  </si>
  <si>
    <t xml:space="preserve">33 - NOSSA SRA DA SÚDE - ESCOLA AMARO - DONA ISABEL</t>
  </si>
  <si>
    <t xml:space="preserve">34 - NOSSA SRA DA SAÚDE / AMARO BITTENCOURT / CNEC</t>
  </si>
  <si>
    <t xml:space="preserve">35 - EMTI NILZA - UCS</t>
  </si>
  <si>
    <t xml:space="preserve">36 - EMTI Nilza - UCS</t>
  </si>
  <si>
    <t xml:space="preserve">37 - EMTI Nilza - UCS</t>
  </si>
  <si>
    <t xml:space="preserve">38 - EMTI Nilza - UCS</t>
  </si>
  <si>
    <t xml:space="preserve">39 - LOTEAMENTO BERTOLINI - UCS</t>
  </si>
  <si>
    <t xml:space="preserve">40 - LINHA PRADEL / LOT BERTOLINI / CENECISTA / EMTI</t>
  </si>
  <si>
    <t xml:space="preserve">41 - SÃO ROQUE / COHAB</t>
  </si>
  <si>
    <t xml:space="preserve">42 - COHAB / BORGO / CENECISTA</t>
  </si>
  <si>
    <t xml:space="preserve">43 - BORGO / COHAB / ESCOLA CECILIA</t>
  </si>
  <si>
    <t xml:space="preserve">44 - LINHA BURATTI</t>
  </si>
  <si>
    <t xml:space="preserve">45 - EUCALIPTOS / PRINCESA ISABEL</t>
  </si>
  <si>
    <t xml:space="preserve">46 - ARI DA SILVA - EMEF FENAVINHO - POR DENTRO</t>
  </si>
  <si>
    <t xml:space="preserve">47 - EUCALIPTOS / EMEF FENAVINHO / ARISTIDES BERTUOL</t>
  </si>
  <si>
    <t xml:space="preserve">48 - EUCALIPTOS / SALETTE</t>
  </si>
  <si>
    <t xml:space="preserve">49 - EUCALIPTOS - EMEF GEN RONDON</t>
  </si>
  <si>
    <t xml:space="preserve">50 - VILA NOVA II - BARRACÃO</t>
  </si>
  <si>
    <t xml:space="preserve">51 - SÃO MIGUEL - BARRACÃO</t>
  </si>
  <si>
    <t xml:space="preserve">52 - SÃO PEDRO LESTE E ESTRADA PRINCIPAL</t>
  </si>
  <si>
    <t xml:space="preserve">DISTRITO SÃO PEDRO</t>
  </si>
  <si>
    <t xml:space="preserve">53 - SÃO PEDRO ESTRADAS VICINAIS PARA SALETE E GENERAL</t>
  </si>
  <si>
    <t xml:space="preserve">54 - SERTORINA / GENERAL / SALETTE</t>
  </si>
  <si>
    <t xml:space="preserve">55 - SANTO ANTÃO / IMIGRANTE</t>
  </si>
  <si>
    <t xml:space="preserve">56 - IMIGRANTE / SANTO ANTÃO</t>
  </si>
  <si>
    <t xml:space="preserve">57 - VINOSUL - EMEF LORIS</t>
  </si>
  <si>
    <t xml:space="preserve">VALE DOS VINHEDOS</t>
  </si>
  <si>
    <t xml:space="preserve">58 - GRACIEMA - EMEF LORIS</t>
  </si>
  <si>
    <t xml:space="preserve">59 - LEOPOLDINA - EMEF LORIS</t>
  </si>
  <si>
    <t xml:space="preserve">60 - SANTA LUCIA - EMEF LORIS</t>
  </si>
  <si>
    <t xml:space="preserve">61 - VALE DOS VINHEDOS - 40 DA GRACIEMA (MÉDIO)</t>
  </si>
  <si>
    <t xml:space="preserve">62 -VALE DOS VINHEDOS - SANTA LÚCIA (MÉDIO)</t>
  </si>
  <si>
    <t xml:space="preserve">63 - JARDIM GLÓRIA - POMAROSA - AS SEMENTINHAS - FORNASIER</t>
  </si>
  <si>
    <t xml:space="preserve">64 - GLÓRIA - MUNICIPAL</t>
  </si>
  <si>
    <t xml:space="preserve">65 - CAMINHOS DO APRENDER / SUL</t>
  </si>
  <si>
    <t xml:space="preserve">66 - CAMINHOS DO APRENDER / NORTE</t>
  </si>
  <si>
    <t xml:space="preserve">67 - APAE - ESCOLA MUNDO ALEGRE - SENTIDO LESTE</t>
  </si>
  <si>
    <t xml:space="preserve">68 - APAE - ESCOLA MUNDO ALEGRE - SENTIDO NORTE</t>
  </si>
  <si>
    <t xml:space="preserve">69 - APAE - ESCOLA MUNDO ALEGRE - SENTIDO OESTE E SUL</t>
  </si>
  <si>
    <t xml:space="preserve">70  - Médio Tuiuty</t>
  </si>
  <si>
    <t xml:space="preserve">71  - São Pedro Médio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</si>
</sst>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_-* #,##0.00_-;\-* #,##0.00_-;_-* \-??_-;_-@_-"/>
    <numFmt numFmtId="166" formatCode="_-&quot;R$ &quot;* #,##0.00_-;&quot;-R$ &quot;* #,##0.00_-;_-&quot;R$ &quot;* \-??_-;_-@_-"/>
    <numFmt numFmtId="167" formatCode="&quot;R$ &quot;#,##0.00"/>
    <numFmt numFmtId="168" formatCode="0.00"/>
    <numFmt numFmtId="169" formatCode="0.00%"/>
    <numFmt numFmtId="170" formatCode="0%"/>
    <numFmt numFmtId="171" formatCode="_(* #,##0.00_);_(* \(#,##0.00\);_(* \-??_);_(@_)"/>
    <numFmt numFmtId="172" formatCode="[$-F400]h:mm:ss\ AM/PM"/>
    <numFmt numFmtId="173" formatCode="#,##0.00"/>
    <numFmt numFmtId="174" formatCode="0"/>
    <numFmt numFmtId="175" formatCode="_(* #,##0_);_(* \(#,##0\);_(* \-??_);_(@_)"/>
    <numFmt numFmtId="176" formatCode="General"/>
    <numFmt numFmtId="177" formatCode="_(* #,##0.0000_);_(* \(#,##0.0000\);_(* \-??_);_(@_)"/>
    <numFmt numFmtId="178" formatCode="#,##0"/>
    <numFmt numFmtId="179" formatCode="#,##0.0"/>
    <numFmt numFmtId="180" formatCode="_(* #,##0.000_);_(* \(#,##0.000\);_(* \-??_);_(@_)"/>
  </numFmts>
  <fonts count="3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2"/>
      <charset val="1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i val="true"/>
      <sz val="1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u val="single"/>
      <sz val="10"/>
      <name val="Arial"/>
      <family val="2"/>
      <charset val="1"/>
    </font>
    <font>
      <b val="true"/>
      <sz val="16"/>
      <name val="Arial"/>
      <family val="2"/>
      <charset val="1"/>
    </font>
    <font>
      <sz val="12"/>
      <name val="Arial"/>
      <family val="2"/>
      <charset val="1"/>
    </font>
    <font>
      <sz val="12"/>
      <color rgb="FF000000"/>
      <name val="Arial"/>
      <family val="2"/>
      <charset val="1"/>
    </font>
    <font>
      <sz val="12"/>
      <color theme="1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theme="1"/>
      <name val="Arial"/>
      <family val="2"/>
      <charset val="1"/>
    </font>
    <font>
      <u val="single"/>
      <sz val="10"/>
      <color rgb="FF0000FF"/>
      <name val="Arial"/>
      <family val="2"/>
      <charset val="1"/>
    </font>
    <font>
      <sz val="10"/>
      <color theme="1"/>
      <name val="Arial"/>
      <family val="2"/>
      <charset val="1"/>
    </font>
    <font>
      <sz val="14"/>
      <name val="Arial"/>
      <family val="2"/>
      <charset val="1"/>
    </font>
    <font>
      <b val="true"/>
      <sz val="11"/>
      <name val="Arial"/>
      <family val="2"/>
      <charset val="1"/>
    </font>
    <font>
      <sz val="11"/>
      <name val="Arial"/>
      <family val="2"/>
      <charset val="1"/>
    </font>
    <font>
      <sz val="10"/>
      <name val="Arial"/>
      <family val="2"/>
    </font>
    <font>
      <sz val="9"/>
      <color rgb="FF000000"/>
      <name val="Segoe UI"/>
      <family val="2"/>
      <charset val="1"/>
    </font>
    <font>
      <vertAlign val="subscript"/>
      <sz val="12"/>
      <color rgb="FF000000"/>
      <name val="Arial"/>
      <family val="2"/>
      <charset val="1"/>
    </font>
    <font>
      <b val="true"/>
      <i val="true"/>
      <u val="single"/>
      <sz val="10"/>
      <name val="Arial"/>
      <family val="2"/>
      <charset val="1"/>
    </font>
    <font>
      <sz val="9"/>
      <name val="Arial"/>
      <family val="2"/>
      <charset val="1"/>
    </font>
    <font>
      <u val="single"/>
      <sz val="9"/>
      <name val="Arial"/>
      <family val="2"/>
      <charset val="1"/>
    </font>
    <font>
      <sz val="8"/>
      <name val="Arial"/>
      <family val="2"/>
      <charset val="1"/>
    </font>
    <font>
      <u val="single"/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4D4D4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theme="0" tint="-0.15"/>
        <bgColor rgb="FFD4D4D4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7" fontId="6" fillId="0" borderId="1" xfId="1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18" fillId="0" borderId="1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8" fillId="0" borderId="1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1" fillId="0" borderId="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22" fillId="0" borderId="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22" fillId="0" borderId="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2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1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2" fillId="0" borderId="1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22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2" fontId="2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73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22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5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6" fillId="0" borderId="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6" fillId="0" borderId="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13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6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6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6" fillId="0" borderId="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6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27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6" fillId="0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27" fillId="0" borderId="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6" fillId="0" borderId="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6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6" fillId="0" borderId="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6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8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7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5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8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9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0" fontId="6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6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6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8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6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6" fillId="0" borderId="1" xfId="17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Vírgula 2" xfId="21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4D4D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worksheet" Target="worksheets/sheet20.xml"/><Relationship Id="rId23" Type="http://schemas.openxmlformats.org/officeDocument/2006/relationships/worksheet" Target="worksheets/sheet21.xml"/><Relationship Id="rId24" Type="http://schemas.openxmlformats.org/officeDocument/2006/relationships/worksheet" Target="worksheets/sheet22.xml"/><Relationship Id="rId25" Type="http://schemas.openxmlformats.org/officeDocument/2006/relationships/worksheet" Target="worksheets/sheet23.xml"/><Relationship Id="rId26" Type="http://schemas.openxmlformats.org/officeDocument/2006/relationships/worksheet" Target="worksheets/sheet24.xml"/><Relationship Id="rId27" Type="http://schemas.openxmlformats.org/officeDocument/2006/relationships/worksheet" Target="worksheets/sheet25.xml"/><Relationship Id="rId28" Type="http://schemas.openxmlformats.org/officeDocument/2006/relationships/worksheet" Target="worksheets/sheet26.xml"/><Relationship Id="rId29" Type="http://schemas.openxmlformats.org/officeDocument/2006/relationships/worksheet" Target="worksheets/sheet27.xml"/><Relationship Id="rId30" Type="http://schemas.openxmlformats.org/officeDocument/2006/relationships/worksheet" Target="worksheets/sheet28.xml"/><Relationship Id="rId31" Type="http://schemas.openxmlformats.org/officeDocument/2006/relationships/worksheet" Target="worksheets/sheet29.xml"/><Relationship Id="rId32" Type="http://schemas.openxmlformats.org/officeDocument/2006/relationships/worksheet" Target="worksheets/sheet30.xml"/><Relationship Id="rId33" Type="http://schemas.openxmlformats.org/officeDocument/2006/relationships/worksheet" Target="worksheets/sheet31.xml"/><Relationship Id="rId34" Type="http://schemas.openxmlformats.org/officeDocument/2006/relationships/worksheet" Target="worksheets/sheet32.xml"/><Relationship Id="rId35" Type="http://schemas.openxmlformats.org/officeDocument/2006/relationships/worksheet" Target="worksheets/sheet33.xml"/><Relationship Id="rId36" Type="http://schemas.openxmlformats.org/officeDocument/2006/relationships/worksheet" Target="worksheets/sheet34.xml"/><Relationship Id="rId37" Type="http://schemas.openxmlformats.org/officeDocument/2006/relationships/worksheet" Target="worksheets/sheet35.xml"/><Relationship Id="rId38" Type="http://schemas.openxmlformats.org/officeDocument/2006/relationships/worksheet" Target="worksheets/sheet36.xml"/><Relationship Id="rId39" Type="http://schemas.openxmlformats.org/officeDocument/2006/relationships/worksheet" Target="worksheets/sheet37.xml"/><Relationship Id="rId40" Type="http://schemas.openxmlformats.org/officeDocument/2006/relationships/worksheet" Target="worksheets/sheet38.xml"/><Relationship Id="rId41" Type="http://schemas.openxmlformats.org/officeDocument/2006/relationships/worksheet" Target="worksheets/sheet39.xml"/><Relationship Id="rId42" Type="http://schemas.openxmlformats.org/officeDocument/2006/relationships/worksheet" Target="worksheets/sheet40.xml"/><Relationship Id="rId43" Type="http://schemas.openxmlformats.org/officeDocument/2006/relationships/worksheet" Target="worksheets/sheet41.xml"/><Relationship Id="rId44" Type="http://schemas.openxmlformats.org/officeDocument/2006/relationships/worksheet" Target="worksheets/sheet42.xml"/><Relationship Id="rId45" Type="http://schemas.openxmlformats.org/officeDocument/2006/relationships/worksheet" Target="worksheets/sheet43.xml"/><Relationship Id="rId46" Type="http://schemas.openxmlformats.org/officeDocument/2006/relationships/worksheet" Target="worksheets/sheet44.xml"/><Relationship Id="rId47" Type="http://schemas.openxmlformats.org/officeDocument/2006/relationships/worksheet" Target="worksheets/sheet45.xml"/><Relationship Id="rId48" Type="http://schemas.openxmlformats.org/officeDocument/2006/relationships/worksheet" Target="worksheets/sheet46.xml"/><Relationship Id="rId49" Type="http://schemas.openxmlformats.org/officeDocument/2006/relationships/worksheet" Target="worksheets/sheet47.xml"/><Relationship Id="rId50" Type="http://schemas.openxmlformats.org/officeDocument/2006/relationships/worksheet" Target="worksheets/sheet48.xml"/><Relationship Id="rId51" Type="http://schemas.openxmlformats.org/officeDocument/2006/relationships/worksheet" Target="worksheets/sheet49.xml"/><Relationship Id="rId52" Type="http://schemas.openxmlformats.org/officeDocument/2006/relationships/worksheet" Target="worksheets/sheet50.xml"/><Relationship Id="rId53" Type="http://schemas.openxmlformats.org/officeDocument/2006/relationships/worksheet" Target="worksheets/sheet51.xml"/><Relationship Id="rId54" Type="http://schemas.openxmlformats.org/officeDocument/2006/relationships/worksheet" Target="worksheets/sheet52.xml"/><Relationship Id="rId55" Type="http://schemas.openxmlformats.org/officeDocument/2006/relationships/worksheet" Target="worksheets/sheet53.xml"/><Relationship Id="rId56" Type="http://schemas.openxmlformats.org/officeDocument/2006/relationships/worksheet" Target="worksheets/sheet54.xml"/><Relationship Id="rId57" Type="http://schemas.openxmlformats.org/officeDocument/2006/relationships/worksheet" Target="worksheets/sheet55.xml"/><Relationship Id="rId58" Type="http://schemas.openxmlformats.org/officeDocument/2006/relationships/worksheet" Target="worksheets/sheet56.xml"/><Relationship Id="rId59" Type="http://schemas.openxmlformats.org/officeDocument/2006/relationships/worksheet" Target="worksheets/sheet57.xml"/><Relationship Id="rId60" Type="http://schemas.openxmlformats.org/officeDocument/2006/relationships/worksheet" Target="worksheets/sheet58.xml"/><Relationship Id="rId61" Type="http://schemas.openxmlformats.org/officeDocument/2006/relationships/worksheet" Target="worksheets/sheet59.xml"/><Relationship Id="rId62" Type="http://schemas.openxmlformats.org/officeDocument/2006/relationships/worksheet" Target="worksheets/sheet60.xml"/><Relationship Id="rId63" Type="http://schemas.openxmlformats.org/officeDocument/2006/relationships/worksheet" Target="worksheets/sheet61.xml"/><Relationship Id="rId64" Type="http://schemas.openxmlformats.org/officeDocument/2006/relationships/worksheet" Target="worksheets/sheet62.xml"/><Relationship Id="rId65" Type="http://schemas.openxmlformats.org/officeDocument/2006/relationships/worksheet" Target="worksheets/sheet63.xml"/><Relationship Id="rId66" Type="http://schemas.openxmlformats.org/officeDocument/2006/relationships/worksheet" Target="worksheets/sheet64.xml"/><Relationship Id="rId67" Type="http://schemas.openxmlformats.org/officeDocument/2006/relationships/worksheet" Target="worksheets/sheet65.xml"/><Relationship Id="rId68" Type="http://schemas.openxmlformats.org/officeDocument/2006/relationships/worksheet" Target="worksheets/sheet66.xml"/><Relationship Id="rId69" Type="http://schemas.openxmlformats.org/officeDocument/2006/relationships/worksheet" Target="worksheets/sheet67.xml"/><Relationship Id="rId70" Type="http://schemas.openxmlformats.org/officeDocument/2006/relationships/worksheet" Target="worksheets/sheet68.xml"/><Relationship Id="rId71" Type="http://schemas.openxmlformats.org/officeDocument/2006/relationships/worksheet" Target="worksheets/sheet69.xml"/><Relationship Id="rId72" Type="http://schemas.openxmlformats.org/officeDocument/2006/relationships/worksheet" Target="worksheets/sheet70.xml"/><Relationship Id="rId73" Type="http://schemas.openxmlformats.org/officeDocument/2006/relationships/worksheet" Target="worksheets/sheet71.xml"/><Relationship Id="rId74" Type="http://schemas.openxmlformats.org/officeDocument/2006/relationships/worksheet" Target="worksheets/sheet72.xml"/><Relationship Id="rId75" Type="http://schemas.openxmlformats.org/officeDocument/2006/relationships/worksheet" Target="worksheets/sheet73.xml"/><Relationship Id="rId76" Type="http://schemas.openxmlformats.org/officeDocument/2006/relationships/worksheet" Target="worksheets/sheet74.xml"/><Relationship Id="rId77" Type="http://schemas.openxmlformats.org/officeDocument/2006/relationships/worksheet" Target="worksheets/sheet75.xml"/><Relationship Id="rId78" Type="http://schemas.openxmlformats.org/officeDocument/2006/relationships/worksheet" Target="worksheets/sheet76.xml"/><Relationship Id="rId7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3238560</xdr:colOff>
      <xdr:row>3</xdr:row>
      <xdr:rowOff>84600</xdr:rowOff>
    </xdr:from>
    <xdr:to>
      <xdr:col>0</xdr:col>
      <xdr:colOff>4524120</xdr:colOff>
      <xdr:row>5</xdr:row>
      <xdr:rowOff>122400</xdr:rowOff>
    </xdr:to>
    <xdr:pic>
      <xdr:nvPicPr>
        <xdr:cNvPr id="0" name="Picture 2" descr=""/>
        <xdr:cNvPicPr/>
      </xdr:nvPicPr>
      <xdr:blipFill>
        <a:blip r:embed="rId1"/>
        <a:stretch/>
      </xdr:blipFill>
      <xdr:spPr>
        <a:xfrm>
          <a:off x="3238560" y="628920"/>
          <a:ext cx="1285560" cy="36144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2895480</xdr:colOff>
      <xdr:row>6</xdr:row>
      <xdr:rowOff>84600</xdr:rowOff>
    </xdr:from>
    <xdr:to>
      <xdr:col>1</xdr:col>
      <xdr:colOff>237600</xdr:colOff>
      <xdr:row>8</xdr:row>
      <xdr:rowOff>131760</xdr:rowOff>
    </xdr:to>
    <xdr:pic>
      <xdr:nvPicPr>
        <xdr:cNvPr id="1" name="Picture 1" descr=""/>
        <xdr:cNvPicPr/>
      </xdr:nvPicPr>
      <xdr:blipFill>
        <a:blip r:embed="rId2"/>
        <a:stretch/>
      </xdr:blipFill>
      <xdr:spPr>
        <a:xfrm>
          <a:off x="2895480" y="1114560"/>
          <a:ext cx="2305800" cy="3711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1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2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3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4.v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comments" Target="../comments9.xml"/><Relationship Id="rId2" Type="http://schemas.openxmlformats.org/officeDocument/2006/relationships/vmlDrawing" Target="../drawings/vmlDrawing5.v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comments" Target="../comments10.xml"/><Relationship Id="rId2" Type="http://schemas.openxmlformats.org/officeDocument/2006/relationships/vmlDrawing" Target="../drawings/vmlDrawing6.v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comments" Target="../comments11.xml"/><Relationship Id="rId2" Type="http://schemas.openxmlformats.org/officeDocument/2006/relationships/vmlDrawing" Target="../drawings/vmlDrawing7.v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comments" Target="../comments12.xml"/><Relationship Id="rId2" Type="http://schemas.openxmlformats.org/officeDocument/2006/relationships/vmlDrawing" Target="../drawings/vmlDrawing8.v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comments" Target="../comments13.xml"/><Relationship Id="rId2" Type="http://schemas.openxmlformats.org/officeDocument/2006/relationships/vmlDrawing" Target="../drawings/vmlDrawing9.v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comments" Target="../comments14.xml"/><Relationship Id="rId2" Type="http://schemas.openxmlformats.org/officeDocument/2006/relationships/vmlDrawing" Target="../drawings/vmlDrawing10.v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comments" Target="../comments15.xml"/><Relationship Id="rId2" Type="http://schemas.openxmlformats.org/officeDocument/2006/relationships/vmlDrawing" Target="../drawings/vmlDrawing11.v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comments" Target="../comments16.xml"/><Relationship Id="rId2" Type="http://schemas.openxmlformats.org/officeDocument/2006/relationships/vmlDrawing" Target="../drawings/vmlDrawing12.v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comments" Target="../comments17.xml"/><Relationship Id="rId2" Type="http://schemas.openxmlformats.org/officeDocument/2006/relationships/vmlDrawing" Target="../drawings/vmlDrawing13.v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comments" Target="../comments18.xml"/><Relationship Id="rId2" Type="http://schemas.openxmlformats.org/officeDocument/2006/relationships/vmlDrawing" Target="../drawings/vmlDrawing14.v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comments" Target="../comments19.xml"/><Relationship Id="rId2" Type="http://schemas.openxmlformats.org/officeDocument/2006/relationships/vmlDrawing" Target="../drawings/vmlDrawing15.v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comments" Target="../comments20.xml"/><Relationship Id="rId2" Type="http://schemas.openxmlformats.org/officeDocument/2006/relationships/vmlDrawing" Target="../drawings/vmlDrawing16.v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comments" Target="../comments21.xml"/><Relationship Id="rId2" Type="http://schemas.openxmlformats.org/officeDocument/2006/relationships/vmlDrawing" Target="../drawings/vmlDrawing17.v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comments" Target="../comments22.xml"/><Relationship Id="rId2" Type="http://schemas.openxmlformats.org/officeDocument/2006/relationships/vmlDrawing" Target="../drawings/vmlDrawing18.vml"/>
</Relationships>
</file>

<file path=xl/worksheets/_rels/sheet23.xml.rels><?xml version="1.0" encoding="UTF-8"?>
<Relationships xmlns="http://schemas.openxmlformats.org/package/2006/relationships"><Relationship Id="rId1" Type="http://schemas.openxmlformats.org/officeDocument/2006/relationships/comments" Target="../comments23.xml"/><Relationship Id="rId2" Type="http://schemas.openxmlformats.org/officeDocument/2006/relationships/vmlDrawing" Target="../drawings/vmlDrawing19.vml"/>
</Relationships>
</file>

<file path=xl/worksheets/_rels/sheet24.xml.rels><?xml version="1.0" encoding="UTF-8"?>
<Relationships xmlns="http://schemas.openxmlformats.org/package/2006/relationships"><Relationship Id="rId1" Type="http://schemas.openxmlformats.org/officeDocument/2006/relationships/comments" Target="../comments24.xml"/><Relationship Id="rId2" Type="http://schemas.openxmlformats.org/officeDocument/2006/relationships/vmlDrawing" Target="../drawings/vmlDrawing20.vml"/>
</Relationships>
</file>

<file path=xl/worksheets/_rels/sheet25.xml.rels><?xml version="1.0" encoding="UTF-8"?>
<Relationships xmlns="http://schemas.openxmlformats.org/package/2006/relationships"><Relationship Id="rId1" Type="http://schemas.openxmlformats.org/officeDocument/2006/relationships/comments" Target="../comments25.xml"/><Relationship Id="rId2" Type="http://schemas.openxmlformats.org/officeDocument/2006/relationships/vmlDrawing" Target="../drawings/vmlDrawing21.vml"/>
</Relationships>
</file>

<file path=xl/worksheets/_rels/sheet26.xml.rels><?xml version="1.0" encoding="UTF-8"?>
<Relationships xmlns="http://schemas.openxmlformats.org/package/2006/relationships"><Relationship Id="rId1" Type="http://schemas.openxmlformats.org/officeDocument/2006/relationships/comments" Target="../comments26.xml"/><Relationship Id="rId2" Type="http://schemas.openxmlformats.org/officeDocument/2006/relationships/vmlDrawing" Target="../drawings/vmlDrawing22.vml"/>
</Relationships>
</file>

<file path=xl/worksheets/_rels/sheet27.xml.rels><?xml version="1.0" encoding="UTF-8"?>
<Relationships xmlns="http://schemas.openxmlformats.org/package/2006/relationships"><Relationship Id="rId1" Type="http://schemas.openxmlformats.org/officeDocument/2006/relationships/comments" Target="../comments27.xml"/><Relationship Id="rId2" Type="http://schemas.openxmlformats.org/officeDocument/2006/relationships/vmlDrawing" Target="../drawings/vmlDrawing23.vml"/>
</Relationships>
</file>

<file path=xl/worksheets/_rels/sheet28.xml.rels><?xml version="1.0" encoding="UTF-8"?>
<Relationships xmlns="http://schemas.openxmlformats.org/package/2006/relationships"><Relationship Id="rId1" Type="http://schemas.openxmlformats.org/officeDocument/2006/relationships/comments" Target="../comments28.xml"/><Relationship Id="rId2" Type="http://schemas.openxmlformats.org/officeDocument/2006/relationships/vmlDrawing" Target="../drawings/vmlDrawing24.vml"/>
</Relationships>
</file>

<file path=xl/worksheets/_rels/sheet29.xml.rels><?xml version="1.0" encoding="UTF-8"?>
<Relationships xmlns="http://schemas.openxmlformats.org/package/2006/relationships"><Relationship Id="rId1" Type="http://schemas.openxmlformats.org/officeDocument/2006/relationships/comments" Target="../comments29.xml"/><Relationship Id="rId2" Type="http://schemas.openxmlformats.org/officeDocument/2006/relationships/vmlDrawing" Target="../drawings/vmlDrawing25.vml"/>
</Relationships>
</file>

<file path=xl/worksheets/_rels/sheet30.xml.rels><?xml version="1.0" encoding="UTF-8"?>
<Relationships xmlns="http://schemas.openxmlformats.org/package/2006/relationships"><Relationship Id="rId1" Type="http://schemas.openxmlformats.org/officeDocument/2006/relationships/comments" Target="../comments30.xml"/><Relationship Id="rId2" Type="http://schemas.openxmlformats.org/officeDocument/2006/relationships/vmlDrawing" Target="../drawings/vmlDrawing26.vml"/>
</Relationships>
</file>

<file path=xl/worksheets/_rels/sheet31.xml.rels><?xml version="1.0" encoding="UTF-8"?>
<Relationships xmlns="http://schemas.openxmlformats.org/package/2006/relationships"><Relationship Id="rId1" Type="http://schemas.openxmlformats.org/officeDocument/2006/relationships/comments" Target="../comments31.xml"/><Relationship Id="rId2" Type="http://schemas.openxmlformats.org/officeDocument/2006/relationships/vmlDrawing" Target="../drawings/vmlDrawing27.vml"/>
</Relationships>
</file>

<file path=xl/worksheets/_rels/sheet32.xml.rels><?xml version="1.0" encoding="UTF-8"?>
<Relationships xmlns="http://schemas.openxmlformats.org/package/2006/relationships"><Relationship Id="rId1" Type="http://schemas.openxmlformats.org/officeDocument/2006/relationships/comments" Target="../comments32.xml"/><Relationship Id="rId2" Type="http://schemas.openxmlformats.org/officeDocument/2006/relationships/vmlDrawing" Target="../drawings/vmlDrawing28.vml"/>
</Relationships>
</file>

<file path=xl/worksheets/_rels/sheet33.xml.rels><?xml version="1.0" encoding="UTF-8"?>
<Relationships xmlns="http://schemas.openxmlformats.org/package/2006/relationships"><Relationship Id="rId1" Type="http://schemas.openxmlformats.org/officeDocument/2006/relationships/comments" Target="../comments33.xml"/><Relationship Id="rId2" Type="http://schemas.openxmlformats.org/officeDocument/2006/relationships/vmlDrawing" Target="../drawings/vmlDrawing29.vml"/>
</Relationships>
</file>

<file path=xl/worksheets/_rels/sheet34.xml.rels><?xml version="1.0" encoding="UTF-8"?>
<Relationships xmlns="http://schemas.openxmlformats.org/package/2006/relationships"><Relationship Id="rId1" Type="http://schemas.openxmlformats.org/officeDocument/2006/relationships/comments" Target="../comments34.xml"/><Relationship Id="rId2" Type="http://schemas.openxmlformats.org/officeDocument/2006/relationships/vmlDrawing" Target="../drawings/vmlDrawing30.vml"/>
</Relationships>
</file>

<file path=xl/worksheets/_rels/sheet35.xml.rels><?xml version="1.0" encoding="UTF-8"?>
<Relationships xmlns="http://schemas.openxmlformats.org/package/2006/relationships"><Relationship Id="rId1" Type="http://schemas.openxmlformats.org/officeDocument/2006/relationships/comments" Target="../comments35.xml"/><Relationship Id="rId2" Type="http://schemas.openxmlformats.org/officeDocument/2006/relationships/vmlDrawing" Target="../drawings/vmlDrawing31.vml"/>
</Relationships>
</file>

<file path=xl/worksheets/_rels/sheet36.xml.rels><?xml version="1.0" encoding="UTF-8"?>
<Relationships xmlns="http://schemas.openxmlformats.org/package/2006/relationships"><Relationship Id="rId1" Type="http://schemas.openxmlformats.org/officeDocument/2006/relationships/comments" Target="../comments36.xml"/><Relationship Id="rId2" Type="http://schemas.openxmlformats.org/officeDocument/2006/relationships/vmlDrawing" Target="../drawings/vmlDrawing32.vml"/>
</Relationships>
</file>

<file path=xl/worksheets/_rels/sheet37.xml.rels><?xml version="1.0" encoding="UTF-8"?>
<Relationships xmlns="http://schemas.openxmlformats.org/package/2006/relationships"><Relationship Id="rId1" Type="http://schemas.openxmlformats.org/officeDocument/2006/relationships/comments" Target="../comments37.xml"/><Relationship Id="rId2" Type="http://schemas.openxmlformats.org/officeDocument/2006/relationships/vmlDrawing" Target="../drawings/vmlDrawing33.vml"/>
</Relationships>
</file>

<file path=xl/worksheets/_rels/sheet38.xml.rels><?xml version="1.0" encoding="UTF-8"?>
<Relationships xmlns="http://schemas.openxmlformats.org/package/2006/relationships"><Relationship Id="rId1" Type="http://schemas.openxmlformats.org/officeDocument/2006/relationships/comments" Target="../comments38.xml"/><Relationship Id="rId2" Type="http://schemas.openxmlformats.org/officeDocument/2006/relationships/vmlDrawing" Target="../drawings/vmlDrawing34.vml"/>
</Relationships>
</file>

<file path=xl/worksheets/_rels/sheet39.xml.rels><?xml version="1.0" encoding="UTF-8"?>
<Relationships xmlns="http://schemas.openxmlformats.org/package/2006/relationships"><Relationship Id="rId1" Type="http://schemas.openxmlformats.org/officeDocument/2006/relationships/comments" Target="../comments39.xml"/><Relationship Id="rId2" Type="http://schemas.openxmlformats.org/officeDocument/2006/relationships/vmlDrawing" Target="../drawings/vmlDrawing35.vml"/>
</Relationships>
</file>

<file path=xl/worksheets/_rels/sheet40.xml.rels><?xml version="1.0" encoding="UTF-8"?>
<Relationships xmlns="http://schemas.openxmlformats.org/package/2006/relationships"><Relationship Id="rId1" Type="http://schemas.openxmlformats.org/officeDocument/2006/relationships/comments" Target="../comments40.xml"/><Relationship Id="rId2" Type="http://schemas.openxmlformats.org/officeDocument/2006/relationships/vmlDrawing" Target="../drawings/vmlDrawing36.vml"/>
</Relationships>
</file>

<file path=xl/worksheets/_rels/sheet41.xml.rels><?xml version="1.0" encoding="UTF-8"?>
<Relationships xmlns="http://schemas.openxmlformats.org/package/2006/relationships"><Relationship Id="rId1" Type="http://schemas.openxmlformats.org/officeDocument/2006/relationships/comments" Target="../comments41.xml"/><Relationship Id="rId2" Type="http://schemas.openxmlformats.org/officeDocument/2006/relationships/vmlDrawing" Target="../drawings/vmlDrawing37.vml"/>
</Relationships>
</file>

<file path=xl/worksheets/_rels/sheet42.xml.rels><?xml version="1.0" encoding="UTF-8"?>
<Relationships xmlns="http://schemas.openxmlformats.org/package/2006/relationships"><Relationship Id="rId1" Type="http://schemas.openxmlformats.org/officeDocument/2006/relationships/comments" Target="../comments42.xml"/><Relationship Id="rId2" Type="http://schemas.openxmlformats.org/officeDocument/2006/relationships/vmlDrawing" Target="../drawings/vmlDrawing38.vml"/>
</Relationships>
</file>

<file path=xl/worksheets/_rels/sheet43.xml.rels><?xml version="1.0" encoding="UTF-8"?>
<Relationships xmlns="http://schemas.openxmlformats.org/package/2006/relationships"><Relationship Id="rId1" Type="http://schemas.openxmlformats.org/officeDocument/2006/relationships/comments" Target="../comments43.xml"/><Relationship Id="rId2" Type="http://schemas.openxmlformats.org/officeDocument/2006/relationships/vmlDrawing" Target="../drawings/vmlDrawing39.vml"/>
</Relationships>
</file>

<file path=xl/worksheets/_rels/sheet44.xml.rels><?xml version="1.0" encoding="UTF-8"?>
<Relationships xmlns="http://schemas.openxmlformats.org/package/2006/relationships"><Relationship Id="rId1" Type="http://schemas.openxmlformats.org/officeDocument/2006/relationships/comments" Target="../comments44.xml"/><Relationship Id="rId2" Type="http://schemas.openxmlformats.org/officeDocument/2006/relationships/vmlDrawing" Target="../drawings/vmlDrawing40.vml"/>
</Relationships>
</file>

<file path=xl/worksheets/_rels/sheet45.xml.rels><?xml version="1.0" encoding="UTF-8"?>
<Relationships xmlns="http://schemas.openxmlformats.org/package/2006/relationships"><Relationship Id="rId1" Type="http://schemas.openxmlformats.org/officeDocument/2006/relationships/comments" Target="../comments45.xml"/><Relationship Id="rId2" Type="http://schemas.openxmlformats.org/officeDocument/2006/relationships/vmlDrawing" Target="../drawings/vmlDrawing41.vml"/>
</Relationships>
</file>

<file path=xl/worksheets/_rels/sheet46.xml.rels><?xml version="1.0" encoding="UTF-8"?>
<Relationships xmlns="http://schemas.openxmlformats.org/package/2006/relationships"><Relationship Id="rId1" Type="http://schemas.openxmlformats.org/officeDocument/2006/relationships/comments" Target="../comments46.xml"/><Relationship Id="rId2" Type="http://schemas.openxmlformats.org/officeDocument/2006/relationships/vmlDrawing" Target="../drawings/vmlDrawing42.vml"/>
</Relationships>
</file>

<file path=xl/worksheets/_rels/sheet47.xml.rels><?xml version="1.0" encoding="UTF-8"?>
<Relationships xmlns="http://schemas.openxmlformats.org/package/2006/relationships"><Relationship Id="rId1" Type="http://schemas.openxmlformats.org/officeDocument/2006/relationships/comments" Target="../comments47.xml"/><Relationship Id="rId2" Type="http://schemas.openxmlformats.org/officeDocument/2006/relationships/vmlDrawing" Target="../drawings/vmlDrawing43.vml"/>
</Relationships>
</file>

<file path=xl/worksheets/_rels/sheet48.xml.rels><?xml version="1.0" encoding="UTF-8"?>
<Relationships xmlns="http://schemas.openxmlformats.org/package/2006/relationships"><Relationship Id="rId1" Type="http://schemas.openxmlformats.org/officeDocument/2006/relationships/comments" Target="../comments48.xml"/><Relationship Id="rId2" Type="http://schemas.openxmlformats.org/officeDocument/2006/relationships/vmlDrawing" Target="../drawings/vmlDrawing44.vml"/>
</Relationships>
</file>

<file path=xl/worksheets/_rels/sheet49.xml.rels><?xml version="1.0" encoding="UTF-8"?>
<Relationships xmlns="http://schemas.openxmlformats.org/package/2006/relationships"><Relationship Id="rId1" Type="http://schemas.openxmlformats.org/officeDocument/2006/relationships/comments" Target="../comments49.xml"/><Relationship Id="rId2" Type="http://schemas.openxmlformats.org/officeDocument/2006/relationships/vmlDrawing" Target="../drawings/vmlDrawing45.vml"/>
</Relationships>
</file>

<file path=xl/worksheets/_rels/sheet50.xml.rels><?xml version="1.0" encoding="UTF-8"?>
<Relationships xmlns="http://schemas.openxmlformats.org/package/2006/relationships"><Relationship Id="rId1" Type="http://schemas.openxmlformats.org/officeDocument/2006/relationships/comments" Target="../comments50.xml"/><Relationship Id="rId2" Type="http://schemas.openxmlformats.org/officeDocument/2006/relationships/vmlDrawing" Target="../drawings/vmlDrawing46.vml"/>
</Relationships>
</file>

<file path=xl/worksheets/_rels/sheet51.xml.rels><?xml version="1.0" encoding="UTF-8"?>
<Relationships xmlns="http://schemas.openxmlformats.org/package/2006/relationships"><Relationship Id="rId1" Type="http://schemas.openxmlformats.org/officeDocument/2006/relationships/comments" Target="../comments51.xml"/><Relationship Id="rId2" Type="http://schemas.openxmlformats.org/officeDocument/2006/relationships/vmlDrawing" Target="../drawings/vmlDrawing47.vml"/>
</Relationships>
</file>

<file path=xl/worksheets/_rels/sheet52.xml.rels><?xml version="1.0" encoding="UTF-8"?>
<Relationships xmlns="http://schemas.openxmlformats.org/package/2006/relationships"><Relationship Id="rId1" Type="http://schemas.openxmlformats.org/officeDocument/2006/relationships/comments" Target="../comments52.xml"/><Relationship Id="rId2" Type="http://schemas.openxmlformats.org/officeDocument/2006/relationships/vmlDrawing" Target="../drawings/vmlDrawing48.vml"/>
</Relationships>
</file>

<file path=xl/worksheets/_rels/sheet53.xml.rels><?xml version="1.0" encoding="UTF-8"?>
<Relationships xmlns="http://schemas.openxmlformats.org/package/2006/relationships"><Relationship Id="rId1" Type="http://schemas.openxmlformats.org/officeDocument/2006/relationships/comments" Target="../comments53.xml"/><Relationship Id="rId2" Type="http://schemas.openxmlformats.org/officeDocument/2006/relationships/vmlDrawing" Target="../drawings/vmlDrawing49.vml"/>
</Relationships>
</file>

<file path=xl/worksheets/_rels/sheet54.xml.rels><?xml version="1.0" encoding="UTF-8"?>
<Relationships xmlns="http://schemas.openxmlformats.org/package/2006/relationships"><Relationship Id="rId1" Type="http://schemas.openxmlformats.org/officeDocument/2006/relationships/comments" Target="../comments54.xml"/><Relationship Id="rId2" Type="http://schemas.openxmlformats.org/officeDocument/2006/relationships/vmlDrawing" Target="../drawings/vmlDrawing50.vml"/>
</Relationships>
</file>

<file path=xl/worksheets/_rels/sheet55.xml.rels><?xml version="1.0" encoding="UTF-8"?>
<Relationships xmlns="http://schemas.openxmlformats.org/package/2006/relationships"><Relationship Id="rId1" Type="http://schemas.openxmlformats.org/officeDocument/2006/relationships/comments" Target="../comments55.xml"/><Relationship Id="rId2" Type="http://schemas.openxmlformats.org/officeDocument/2006/relationships/vmlDrawing" Target="../drawings/vmlDrawing51.vml"/>
</Relationships>
</file>

<file path=xl/worksheets/_rels/sheet56.xml.rels><?xml version="1.0" encoding="UTF-8"?>
<Relationships xmlns="http://schemas.openxmlformats.org/package/2006/relationships"><Relationship Id="rId1" Type="http://schemas.openxmlformats.org/officeDocument/2006/relationships/comments" Target="../comments56.xml"/><Relationship Id="rId2" Type="http://schemas.openxmlformats.org/officeDocument/2006/relationships/vmlDrawing" Target="../drawings/vmlDrawing52.vml"/>
</Relationships>
</file>

<file path=xl/worksheets/_rels/sheet57.xml.rels><?xml version="1.0" encoding="UTF-8"?>
<Relationships xmlns="http://schemas.openxmlformats.org/package/2006/relationships"><Relationship Id="rId1" Type="http://schemas.openxmlformats.org/officeDocument/2006/relationships/comments" Target="../comments57.xml"/><Relationship Id="rId2" Type="http://schemas.openxmlformats.org/officeDocument/2006/relationships/vmlDrawing" Target="../drawings/vmlDrawing53.vml"/>
</Relationships>
</file>

<file path=xl/worksheets/_rels/sheet58.xml.rels><?xml version="1.0" encoding="UTF-8"?>
<Relationships xmlns="http://schemas.openxmlformats.org/package/2006/relationships"><Relationship Id="rId1" Type="http://schemas.openxmlformats.org/officeDocument/2006/relationships/comments" Target="../comments58.xml"/><Relationship Id="rId2" Type="http://schemas.openxmlformats.org/officeDocument/2006/relationships/vmlDrawing" Target="../drawings/vmlDrawing54.vml"/>
</Relationships>
</file>

<file path=xl/worksheets/_rels/sheet59.xml.rels><?xml version="1.0" encoding="UTF-8"?>
<Relationships xmlns="http://schemas.openxmlformats.org/package/2006/relationships"><Relationship Id="rId1" Type="http://schemas.openxmlformats.org/officeDocument/2006/relationships/comments" Target="../comments59.xml"/><Relationship Id="rId2" Type="http://schemas.openxmlformats.org/officeDocument/2006/relationships/vmlDrawing" Target="../drawings/vmlDrawing55.vml"/>
</Relationships>
</file>

<file path=xl/worksheets/_rels/sheet60.xml.rels><?xml version="1.0" encoding="UTF-8"?>
<Relationships xmlns="http://schemas.openxmlformats.org/package/2006/relationships"><Relationship Id="rId1" Type="http://schemas.openxmlformats.org/officeDocument/2006/relationships/comments" Target="../comments60.xml"/><Relationship Id="rId2" Type="http://schemas.openxmlformats.org/officeDocument/2006/relationships/vmlDrawing" Target="../drawings/vmlDrawing56.vml"/>
</Relationships>
</file>

<file path=xl/worksheets/_rels/sheet61.xml.rels><?xml version="1.0" encoding="UTF-8"?>
<Relationships xmlns="http://schemas.openxmlformats.org/package/2006/relationships"><Relationship Id="rId1" Type="http://schemas.openxmlformats.org/officeDocument/2006/relationships/comments" Target="../comments61.xml"/><Relationship Id="rId2" Type="http://schemas.openxmlformats.org/officeDocument/2006/relationships/vmlDrawing" Target="../drawings/vmlDrawing57.vml"/>
</Relationships>
</file>

<file path=xl/worksheets/_rels/sheet62.xml.rels><?xml version="1.0" encoding="UTF-8"?>
<Relationships xmlns="http://schemas.openxmlformats.org/package/2006/relationships"><Relationship Id="rId1" Type="http://schemas.openxmlformats.org/officeDocument/2006/relationships/comments" Target="../comments62.xml"/><Relationship Id="rId2" Type="http://schemas.openxmlformats.org/officeDocument/2006/relationships/vmlDrawing" Target="../drawings/vmlDrawing58.vml"/>
</Relationships>
</file>

<file path=xl/worksheets/_rels/sheet63.xml.rels><?xml version="1.0" encoding="UTF-8"?>
<Relationships xmlns="http://schemas.openxmlformats.org/package/2006/relationships"><Relationship Id="rId1" Type="http://schemas.openxmlformats.org/officeDocument/2006/relationships/comments" Target="../comments63.xml"/><Relationship Id="rId2" Type="http://schemas.openxmlformats.org/officeDocument/2006/relationships/vmlDrawing" Target="../drawings/vmlDrawing59.vml"/>
</Relationships>
</file>

<file path=xl/worksheets/_rels/sheet64.xml.rels><?xml version="1.0" encoding="UTF-8"?>
<Relationships xmlns="http://schemas.openxmlformats.org/package/2006/relationships"><Relationship Id="rId1" Type="http://schemas.openxmlformats.org/officeDocument/2006/relationships/comments" Target="../comments64.xml"/><Relationship Id="rId2" Type="http://schemas.openxmlformats.org/officeDocument/2006/relationships/vmlDrawing" Target="../drawings/vmlDrawing60.vml"/>
</Relationships>
</file>

<file path=xl/worksheets/_rels/sheet65.xml.rels><?xml version="1.0" encoding="UTF-8"?>
<Relationships xmlns="http://schemas.openxmlformats.org/package/2006/relationships"><Relationship Id="rId1" Type="http://schemas.openxmlformats.org/officeDocument/2006/relationships/comments" Target="../comments65.xml"/><Relationship Id="rId2" Type="http://schemas.openxmlformats.org/officeDocument/2006/relationships/vmlDrawing" Target="../drawings/vmlDrawing61.vml"/>
</Relationships>
</file>

<file path=xl/worksheets/_rels/sheet66.xml.rels><?xml version="1.0" encoding="UTF-8"?>
<Relationships xmlns="http://schemas.openxmlformats.org/package/2006/relationships"><Relationship Id="rId1" Type="http://schemas.openxmlformats.org/officeDocument/2006/relationships/comments" Target="../comments66.xml"/><Relationship Id="rId2" Type="http://schemas.openxmlformats.org/officeDocument/2006/relationships/vmlDrawing" Target="../drawings/vmlDrawing62.vml"/>
</Relationships>
</file>

<file path=xl/worksheets/_rels/sheet67.xml.rels><?xml version="1.0" encoding="UTF-8"?>
<Relationships xmlns="http://schemas.openxmlformats.org/package/2006/relationships"><Relationship Id="rId1" Type="http://schemas.openxmlformats.org/officeDocument/2006/relationships/comments" Target="../comments67.xml"/><Relationship Id="rId2" Type="http://schemas.openxmlformats.org/officeDocument/2006/relationships/vmlDrawing" Target="../drawings/vmlDrawing63.vml"/>
</Relationships>
</file>

<file path=xl/worksheets/_rels/sheet68.xml.rels><?xml version="1.0" encoding="UTF-8"?>
<Relationships xmlns="http://schemas.openxmlformats.org/package/2006/relationships"><Relationship Id="rId1" Type="http://schemas.openxmlformats.org/officeDocument/2006/relationships/comments" Target="../comments68.xml"/><Relationship Id="rId2" Type="http://schemas.openxmlformats.org/officeDocument/2006/relationships/vmlDrawing" Target="../drawings/vmlDrawing64.vml"/>
</Relationships>
</file>

<file path=xl/worksheets/_rels/sheet69.xml.rels><?xml version="1.0" encoding="UTF-8"?>
<Relationships xmlns="http://schemas.openxmlformats.org/package/2006/relationships"><Relationship Id="rId1" Type="http://schemas.openxmlformats.org/officeDocument/2006/relationships/comments" Target="../comments69.xml"/><Relationship Id="rId2" Type="http://schemas.openxmlformats.org/officeDocument/2006/relationships/vmlDrawing" Target="../drawings/vmlDrawing65.vml"/>
</Relationships>
</file>

<file path=xl/worksheets/_rels/sheet70.xml.rels><?xml version="1.0" encoding="UTF-8"?>
<Relationships xmlns="http://schemas.openxmlformats.org/package/2006/relationships"><Relationship Id="rId1" Type="http://schemas.openxmlformats.org/officeDocument/2006/relationships/comments" Target="../comments70.xml"/><Relationship Id="rId2" Type="http://schemas.openxmlformats.org/officeDocument/2006/relationships/vmlDrawing" Target="../drawings/vmlDrawing66.vml"/>
</Relationships>
</file>

<file path=xl/worksheets/_rels/sheet71.xml.rels><?xml version="1.0" encoding="UTF-8"?>
<Relationships xmlns="http://schemas.openxmlformats.org/package/2006/relationships"><Relationship Id="rId1" Type="http://schemas.openxmlformats.org/officeDocument/2006/relationships/comments" Target="../comments71.xml"/><Relationship Id="rId2" Type="http://schemas.openxmlformats.org/officeDocument/2006/relationships/vmlDrawing" Target="../drawings/vmlDrawing67.vml"/>
</Relationships>
</file>

<file path=xl/worksheets/_rels/sheet72.xml.rels><?xml version="1.0" encoding="UTF-8"?>
<Relationships xmlns="http://schemas.openxmlformats.org/package/2006/relationships"><Relationship Id="rId1" Type="http://schemas.openxmlformats.org/officeDocument/2006/relationships/comments" Target="../comments72.xml"/><Relationship Id="rId2" Type="http://schemas.openxmlformats.org/officeDocument/2006/relationships/vmlDrawing" Target="../drawings/vmlDrawing68.vml"/>
</Relationships>
</file>

<file path=xl/worksheets/_rels/sheet73.xml.rels><?xml version="1.0" encoding="UTF-8"?>
<Relationships xmlns="http://schemas.openxmlformats.org/package/2006/relationships"><Relationship Id="rId1" Type="http://schemas.openxmlformats.org/officeDocument/2006/relationships/comments" Target="../comments73.xml"/><Relationship Id="rId2" Type="http://schemas.openxmlformats.org/officeDocument/2006/relationships/vmlDrawing" Target="../drawings/vmlDrawing69.vml"/>
</Relationships>
</file>

<file path=xl/worksheets/_rels/sheet74.xml.rels><?xml version="1.0" encoding="UTF-8"?>
<Relationships xmlns="http://schemas.openxmlformats.org/package/2006/relationships"><Relationship Id="rId1" Type="http://schemas.openxmlformats.org/officeDocument/2006/relationships/comments" Target="../comments74.xml"/><Relationship Id="rId2" Type="http://schemas.openxmlformats.org/officeDocument/2006/relationships/vmlDrawing" Target="../drawings/vmlDrawing70.vml"/>
</Relationships>
</file>

<file path=xl/worksheets/_rels/sheet75.xml.rels><?xml version="1.0" encoding="UTF-8"?>
<Relationships xmlns="http://schemas.openxmlformats.org/package/2006/relationships"><Relationship Id="rId1" Type="http://schemas.openxmlformats.org/officeDocument/2006/relationships/comments" Target="../comments75.xml"/><Relationship Id="rId2" Type="http://schemas.openxmlformats.org/officeDocument/2006/relationships/vmlDrawing" Target="../drawings/vmlDrawing71.vml"/>
</Relationships>
</file>

<file path=xl/worksheets/_rels/sheet76.xml.rels><?xml version="1.0" encoding="UTF-8"?>
<Relationships xmlns="http://schemas.openxmlformats.org/package/2006/relationships"><Relationship Id="rId1" Type="http://schemas.openxmlformats.org/officeDocument/2006/relationships/comments" Target="../comments76.xml"/><Relationship Id="rId2" Type="http://schemas.openxmlformats.org/officeDocument/2006/relationships/vmlDrawing" Target="../drawings/vmlDrawing72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58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M23" activeCellId="0" sqref="M23"/>
    </sheetView>
  </sheetViews>
  <sheetFormatPr defaultColWidth="8.6796875" defaultRowHeight="12.75" zeroHeight="false" outlineLevelRow="0" outlineLevelCol="0"/>
  <cols>
    <col collapsed="false" customWidth="true" hidden="false" outlineLevel="0" max="1" min="1" style="0" width="23.42"/>
    <col collapsed="false" customWidth="true" hidden="false" outlineLevel="0" max="2" min="2" style="0" width="13.15"/>
    <col collapsed="false" customWidth="true" hidden="false" outlineLevel="0" max="6" min="3" style="0" width="14"/>
  </cols>
  <sheetData>
    <row r="1" customFormat="false" ht="17.35" hidden="false" customHeight="false" outlineLevel="0" collapsed="false">
      <c r="A1" s="1" t="s">
        <v>0</v>
      </c>
      <c r="B1" s="1"/>
      <c r="C1" s="1"/>
      <c r="D1" s="1"/>
      <c r="E1" s="1"/>
      <c r="F1" s="1"/>
    </row>
    <row r="2" customFormat="false" ht="12.75" hidden="false" customHeight="false" outlineLevel="0" collapsed="false">
      <c r="A2" s="2" t="s">
        <v>1</v>
      </c>
      <c r="B2" s="2"/>
      <c r="C2" s="2" t="s">
        <v>2</v>
      </c>
      <c r="D2" s="2" t="s">
        <v>3</v>
      </c>
      <c r="E2" s="2" t="s">
        <v>4</v>
      </c>
      <c r="F2" s="2" t="s">
        <v>5</v>
      </c>
    </row>
    <row r="3" customFormat="false" ht="12.75" hidden="false" customHeight="false" outlineLevel="0" collapsed="false">
      <c r="A3" s="3" t="n">
        <v>2024</v>
      </c>
      <c r="B3" s="3"/>
      <c r="C3" s="4" t="n">
        <v>304458.6</v>
      </c>
      <c r="D3" s="4" t="n">
        <v>547650</v>
      </c>
      <c r="E3" s="4" t="n">
        <v>698666.67</v>
      </c>
      <c r="F3" s="4" t="n">
        <v>784986.67</v>
      </c>
    </row>
    <row r="4" customFormat="false" ht="12.75" hidden="false" customHeight="false" outlineLevel="0" collapsed="false">
      <c r="A4" s="3" t="n">
        <v>2023</v>
      </c>
      <c r="B4" s="3"/>
      <c r="C4" s="5" t="n">
        <f aca="false">C3-(C3*10%)</f>
        <v>274012.74</v>
      </c>
      <c r="D4" s="5" t="n">
        <f aca="false">D3-(D3*10%)</f>
        <v>492885</v>
      </c>
      <c r="E4" s="5" t="n">
        <f aca="false">E3-(E3*10%)</f>
        <v>628800.003</v>
      </c>
      <c r="F4" s="5" t="n">
        <f aca="false">F3-(F3*10%)</f>
        <v>706488.003</v>
      </c>
    </row>
    <row r="5" customFormat="false" ht="12.75" hidden="false" customHeight="false" outlineLevel="0" collapsed="false">
      <c r="A5" s="3" t="n">
        <v>2022</v>
      </c>
      <c r="B5" s="3"/>
      <c r="C5" s="5" t="n">
        <f aca="false">C4-(C4*10%)</f>
        <v>246611.466</v>
      </c>
      <c r="D5" s="5" t="n">
        <f aca="false">D4-(D4*10%)</f>
        <v>443596.5</v>
      </c>
      <c r="E5" s="5" t="n">
        <f aca="false">E4-(E4*10%)</f>
        <v>565920.0027</v>
      </c>
      <c r="F5" s="5" t="n">
        <f aca="false">F4-(F4*10%)</f>
        <v>635839.2027</v>
      </c>
    </row>
    <row r="6" customFormat="false" ht="12.75" hidden="false" customHeight="false" outlineLevel="0" collapsed="false">
      <c r="A6" s="3" t="n">
        <v>2021</v>
      </c>
      <c r="B6" s="3"/>
      <c r="C6" s="5" t="n">
        <f aca="false">C5-(C5*10%)</f>
        <v>221950.3194</v>
      </c>
      <c r="D6" s="5" t="n">
        <f aca="false">D5-(D5*10%)</f>
        <v>399236.85</v>
      </c>
      <c r="E6" s="5" t="n">
        <f aca="false">E5-(E5*10%)</f>
        <v>509328.00243</v>
      </c>
      <c r="F6" s="5" t="n">
        <f aca="false">F5-(F5*10%)</f>
        <v>572255.28243</v>
      </c>
    </row>
    <row r="7" customFormat="false" ht="12.75" hidden="false" customHeight="false" outlineLevel="0" collapsed="false">
      <c r="A7" s="3" t="n">
        <v>2020</v>
      </c>
      <c r="B7" s="3"/>
      <c r="C7" s="5" t="n">
        <f aca="false">C6-(C6*10%)</f>
        <v>199755.28746</v>
      </c>
      <c r="D7" s="5" t="n">
        <f aca="false">D6-(D6*10%)</f>
        <v>359313.165</v>
      </c>
      <c r="E7" s="5" t="n">
        <f aca="false">E6-(E6*10%)</f>
        <v>458395.202187</v>
      </c>
      <c r="F7" s="5" t="n">
        <f aca="false">F6-(F6*10%)</f>
        <v>515029.754187</v>
      </c>
    </row>
    <row r="8" customFormat="false" ht="12.75" hidden="false" customHeight="false" outlineLevel="0" collapsed="false">
      <c r="A8" s="3" t="n">
        <v>2019</v>
      </c>
      <c r="B8" s="3"/>
      <c r="C8" s="5" t="n">
        <f aca="false">C7-(C7*10%)</f>
        <v>179779.758714</v>
      </c>
      <c r="D8" s="5" t="n">
        <f aca="false">D7-(D7*10%)</f>
        <v>323381.8485</v>
      </c>
      <c r="E8" s="5" t="n">
        <f aca="false">E7-(E7*10%)</f>
        <v>412555.6819683</v>
      </c>
      <c r="F8" s="5" t="n">
        <f aca="false">F7-(F7*10%)</f>
        <v>463526.7787683</v>
      </c>
    </row>
    <row r="9" customFormat="false" ht="12.75" hidden="false" customHeight="false" outlineLevel="0" collapsed="false">
      <c r="A9" s="3" t="n">
        <v>2018</v>
      </c>
      <c r="B9" s="3"/>
      <c r="C9" s="5" t="n">
        <f aca="false">C8-(C8*10%)</f>
        <v>161801.7828426</v>
      </c>
      <c r="D9" s="5" t="n">
        <f aca="false">D8-(D8*10%)</f>
        <v>291043.66365</v>
      </c>
      <c r="E9" s="5" t="n">
        <f aca="false">E8-(E8*10%)</f>
        <v>371300.11377147</v>
      </c>
      <c r="F9" s="5" t="n">
        <f aca="false">F8-(F8*10%)</f>
        <v>417174.10089147</v>
      </c>
    </row>
    <row r="10" customFormat="false" ht="12.75" hidden="false" customHeight="false" outlineLevel="0" collapsed="false">
      <c r="A10" s="3" t="n">
        <v>2017</v>
      </c>
      <c r="B10" s="3"/>
      <c r="C10" s="5" t="n">
        <f aca="false">C9-(C9*10%)</f>
        <v>145621.60455834</v>
      </c>
      <c r="D10" s="5" t="n">
        <f aca="false">D9-(D9*10%)</f>
        <v>261939.297285</v>
      </c>
      <c r="E10" s="5" t="n">
        <f aca="false">E9-(E9*10%)</f>
        <v>334170.102394323</v>
      </c>
      <c r="F10" s="5" t="n">
        <f aca="false">F9-(F9*10%)</f>
        <v>375456.690802323</v>
      </c>
    </row>
    <row r="11" customFormat="false" ht="12.75" hidden="false" customHeight="false" outlineLevel="0" collapsed="false">
      <c r="A11" s="3" t="n">
        <v>2016</v>
      </c>
      <c r="B11" s="3"/>
      <c r="C11" s="5" t="n">
        <f aca="false">C10-(C10*10%)</f>
        <v>131059.444102506</v>
      </c>
      <c r="D11" s="5" t="n">
        <f aca="false">D10-(D10*10%)</f>
        <v>235745.3675565</v>
      </c>
      <c r="E11" s="5" t="n">
        <f aca="false">E10-(E10*10%)</f>
        <v>300753.092154891</v>
      </c>
      <c r="F11" s="5" t="n">
        <f aca="false">F10-(F10*10%)</f>
        <v>337911.021722091</v>
      </c>
    </row>
    <row r="12" customFormat="false" ht="12.75" hidden="false" customHeight="false" outlineLevel="0" collapsed="false">
      <c r="A12" s="3" t="n">
        <v>2015</v>
      </c>
      <c r="B12" s="3"/>
      <c r="C12" s="5" t="n">
        <f aca="false">C11-(C11*10%)</f>
        <v>117953.499692255</v>
      </c>
      <c r="D12" s="5" t="n">
        <f aca="false">D11-(D11*10%)</f>
        <v>212170.83080085</v>
      </c>
      <c r="E12" s="5" t="n">
        <f aca="false">E11-(E11*10%)</f>
        <v>270677.782939402</v>
      </c>
      <c r="F12" s="5" t="n">
        <f aca="false">F11-(F11*10%)</f>
        <v>304119.919549882</v>
      </c>
    </row>
    <row r="13" customFormat="false" ht="12.75" hidden="false" customHeight="false" outlineLevel="0" collapsed="false">
      <c r="A13" s="3" t="n">
        <v>2014</v>
      </c>
      <c r="B13" s="3"/>
      <c r="C13" s="5" t="n">
        <f aca="false">C12-(C12*10%)</f>
        <v>106158.14972303</v>
      </c>
      <c r="D13" s="5" t="n">
        <f aca="false">D12-(D12*10%)</f>
        <v>190953.747720765</v>
      </c>
      <c r="E13" s="5" t="n">
        <f aca="false">E12-(E12*10%)</f>
        <v>243610.004645462</v>
      </c>
      <c r="F13" s="5" t="n">
        <f aca="false">F12-(F12*10%)</f>
        <v>273707.927594893</v>
      </c>
    </row>
    <row r="14" customFormat="false" ht="12.75" hidden="false" customHeight="false" outlineLevel="0" collapsed="false">
      <c r="A14" s="3" t="n">
        <v>2013</v>
      </c>
      <c r="B14" s="3"/>
      <c r="C14" s="5" t="n">
        <f aca="false">C13-(C13*10%)</f>
        <v>95542.3347507268</v>
      </c>
      <c r="D14" s="5" t="n">
        <f aca="false">D13-(D13*10%)</f>
        <v>171858.372948688</v>
      </c>
      <c r="E14" s="5" t="n">
        <f aca="false">E13-(E13*10%)</f>
        <v>219249.004180915</v>
      </c>
      <c r="F14" s="5" t="n">
        <f aca="false">F13-(F13*10%)</f>
        <v>246337.134835404</v>
      </c>
    </row>
    <row r="15" customFormat="false" ht="12.75" hidden="false" customHeight="false" outlineLevel="0" collapsed="false">
      <c r="A15" s="3" t="n">
        <v>2012</v>
      </c>
      <c r="B15" s="3"/>
      <c r="C15" s="5" t="n">
        <f aca="false">C14-(C14*10%)</f>
        <v>85988.1012756542</v>
      </c>
      <c r="D15" s="5" t="n">
        <f aca="false">D14-(D14*10%)</f>
        <v>154672.53565382</v>
      </c>
      <c r="E15" s="5" t="n">
        <f aca="false">E14-(E14*10%)</f>
        <v>197324.103762824</v>
      </c>
      <c r="F15" s="5" t="n">
        <f aca="false">F14-(F14*10%)</f>
        <v>221703.421351864</v>
      </c>
    </row>
    <row r="16" customFormat="false" ht="12.75" hidden="false" customHeight="false" outlineLevel="0" collapsed="false">
      <c r="A16" s="3" t="n">
        <v>2011</v>
      </c>
      <c r="B16" s="3"/>
      <c r="C16" s="5" t="n">
        <f aca="false">C15-(C15*10%)</f>
        <v>77389.2911480887</v>
      </c>
      <c r="D16" s="5" t="n">
        <f aca="false">D15-(D15*10%)</f>
        <v>139205.282088438</v>
      </c>
      <c r="E16" s="5" t="n">
        <f aca="false">E15-(E15*10%)</f>
        <v>177591.693386541</v>
      </c>
      <c r="F16" s="5" t="n">
        <f aca="false">F15-(F15*10%)</f>
        <v>199533.079216677</v>
      </c>
    </row>
    <row r="17" customFormat="false" ht="12.75" hidden="false" customHeight="false" outlineLevel="0" collapsed="false">
      <c r="A17" s="3" t="n">
        <v>2010</v>
      </c>
      <c r="B17" s="3"/>
      <c r="C17" s="5" t="n">
        <f aca="false">C16-(C16*10%)</f>
        <v>69650.3620332799</v>
      </c>
      <c r="D17" s="5" t="n">
        <f aca="false">D16-(D16*10%)</f>
        <v>125284.753879594</v>
      </c>
      <c r="E17" s="5" t="n">
        <f aca="false">E16-(E16*10%)</f>
        <v>159832.524047887</v>
      </c>
      <c r="F17" s="5" t="n">
        <f aca="false">F16-(F16*10%)</f>
        <v>179579.77129501</v>
      </c>
    </row>
    <row r="18" customFormat="false" ht="12.75" hidden="false" customHeight="false" outlineLevel="0" collapsed="false">
      <c r="A18" s="3" t="n">
        <v>2009</v>
      </c>
      <c r="B18" s="3"/>
      <c r="C18" s="5" t="n">
        <f aca="false">C17-(C17*10%)</f>
        <v>62685.3258299519</v>
      </c>
      <c r="D18" s="5" t="n">
        <f aca="false">D17-(D17*10%)</f>
        <v>112756.278491635</v>
      </c>
      <c r="E18" s="5" t="n">
        <f aca="false">E17-(E17*10%)</f>
        <v>143849.271643099</v>
      </c>
      <c r="F18" s="5" t="n">
        <f aca="false">F17-(F17*10%)</f>
        <v>161621.794165509</v>
      </c>
    </row>
    <row r="19" customFormat="false" ht="12.75" hidden="false" customHeight="true" outlineLevel="0" collapsed="false">
      <c r="A19" s="6" t="s">
        <v>6</v>
      </c>
      <c r="B19" s="6"/>
      <c r="C19" s="6"/>
      <c r="D19" s="6"/>
      <c r="E19" s="6"/>
      <c r="F19" s="6"/>
    </row>
    <row r="20" customFormat="false" ht="12.75" hidden="false" customHeight="false" outlineLevel="0" collapsed="false">
      <c r="A20" s="6"/>
      <c r="B20" s="6"/>
      <c r="C20" s="6"/>
      <c r="D20" s="6"/>
      <c r="E20" s="6"/>
      <c r="F20" s="6"/>
    </row>
    <row r="21" customFormat="false" ht="12.75" hidden="false" customHeight="false" outlineLevel="0" collapsed="false">
      <c r="A21" s="6"/>
      <c r="B21" s="6"/>
      <c r="C21" s="6"/>
      <c r="D21" s="6"/>
      <c r="E21" s="6"/>
      <c r="F21" s="6"/>
    </row>
    <row r="22" customFormat="false" ht="12.75" hidden="false" customHeight="false" outlineLevel="0" collapsed="false">
      <c r="A22" s="6"/>
      <c r="B22" s="6"/>
      <c r="C22" s="6"/>
      <c r="D22" s="6"/>
      <c r="E22" s="6"/>
      <c r="F22" s="6"/>
    </row>
    <row r="23" customFormat="false" ht="12.75" hidden="false" customHeight="false" outlineLevel="0" collapsed="false">
      <c r="A23" s="6"/>
      <c r="B23" s="6"/>
      <c r="C23" s="6"/>
      <c r="D23" s="6"/>
      <c r="E23" s="6"/>
      <c r="F23" s="6"/>
    </row>
    <row r="24" customFormat="false" ht="12.75" hidden="false" customHeight="false" outlineLevel="0" collapsed="false">
      <c r="A24" s="6"/>
      <c r="B24" s="6"/>
      <c r="C24" s="6"/>
      <c r="D24" s="6"/>
      <c r="E24" s="6"/>
      <c r="F24" s="6"/>
    </row>
    <row r="25" customFormat="false" ht="12.75" hidden="false" customHeight="false" outlineLevel="0" collapsed="false">
      <c r="A25" s="6"/>
      <c r="B25" s="6"/>
      <c r="C25" s="6"/>
      <c r="D25" s="6"/>
      <c r="E25" s="6"/>
      <c r="F25" s="6"/>
    </row>
    <row r="26" customFormat="false" ht="12.75" hidden="false" customHeight="false" outlineLevel="0" collapsed="false">
      <c r="A26" s="6"/>
      <c r="B26" s="6"/>
      <c r="C26" s="6"/>
      <c r="D26" s="6"/>
      <c r="E26" s="6"/>
      <c r="F26" s="6"/>
    </row>
    <row r="27" customFormat="false" ht="12.75" hidden="false" customHeight="false" outlineLevel="0" collapsed="false">
      <c r="A27" s="7"/>
      <c r="B27" s="7"/>
      <c r="C27" s="7"/>
      <c r="D27" s="7"/>
      <c r="E27" s="7"/>
      <c r="F27" s="8"/>
    </row>
    <row r="28" customFormat="false" ht="19.5" hidden="false" customHeight="true" outlineLevel="0" collapsed="false">
      <c r="A28" s="9" t="s">
        <v>7</v>
      </c>
      <c r="B28" s="9"/>
      <c r="C28" s="9"/>
      <c r="D28" s="9"/>
      <c r="E28" s="9"/>
      <c r="F28" s="9"/>
    </row>
    <row r="29" customFormat="false" ht="12.75" hidden="false" customHeight="true" outlineLevel="0" collapsed="false">
      <c r="A29" s="10" t="s">
        <v>8</v>
      </c>
      <c r="B29" s="10"/>
      <c r="C29" s="10"/>
      <c r="D29" s="10"/>
      <c r="E29" s="10"/>
      <c r="F29" s="10"/>
    </row>
    <row r="30" customFormat="false" ht="13.8" hidden="false" customHeight="false" outlineLevel="0" collapsed="false">
      <c r="A30" s="11" t="s">
        <v>9</v>
      </c>
      <c r="B30" s="11" t="s">
        <v>10</v>
      </c>
      <c r="C30" s="11"/>
      <c r="D30" s="11"/>
      <c r="E30" s="11"/>
      <c r="F30" s="11"/>
    </row>
    <row r="31" customFormat="false" ht="13.8" hidden="false" customHeight="false" outlineLevel="0" collapsed="false">
      <c r="A31" s="12" t="n">
        <v>1</v>
      </c>
      <c r="B31" s="13" t="n">
        <v>33.63</v>
      </c>
      <c r="C31" s="13"/>
      <c r="D31" s="13"/>
      <c r="E31" s="13"/>
      <c r="F31" s="13"/>
    </row>
    <row r="32" customFormat="false" ht="13.8" hidden="false" customHeight="false" outlineLevel="0" collapsed="false">
      <c r="A32" s="12" t="n">
        <v>2</v>
      </c>
      <c r="B32" s="13" t="n">
        <v>43.13</v>
      </c>
      <c r="C32" s="13"/>
      <c r="D32" s="13"/>
      <c r="E32" s="13"/>
      <c r="F32" s="13"/>
    </row>
    <row r="33" customFormat="false" ht="13.8" hidden="false" customHeight="false" outlineLevel="0" collapsed="false">
      <c r="A33" s="12" t="n">
        <v>3</v>
      </c>
      <c r="B33" s="13" t="n">
        <v>48.68</v>
      </c>
      <c r="C33" s="13"/>
      <c r="D33" s="13"/>
      <c r="E33" s="13"/>
      <c r="F33" s="13"/>
    </row>
    <row r="34" customFormat="false" ht="13.8" hidden="false" customHeight="false" outlineLevel="0" collapsed="false">
      <c r="A34" s="12" t="n">
        <v>4</v>
      </c>
      <c r="B34" s="13" t="n">
        <v>52.62</v>
      </c>
      <c r="C34" s="13"/>
      <c r="D34" s="13"/>
      <c r="E34" s="13"/>
      <c r="F34" s="13"/>
    </row>
    <row r="35" customFormat="false" ht="13.8" hidden="false" customHeight="false" outlineLevel="0" collapsed="false">
      <c r="A35" s="12" t="n">
        <v>5</v>
      </c>
      <c r="B35" s="13" t="n">
        <v>55.68</v>
      </c>
      <c r="C35" s="13"/>
      <c r="D35" s="13"/>
      <c r="E35" s="13"/>
      <c r="F35" s="13"/>
    </row>
    <row r="36" customFormat="false" ht="13.8" hidden="false" customHeight="false" outlineLevel="0" collapsed="false">
      <c r="A36" s="12" t="n">
        <v>6</v>
      </c>
      <c r="B36" s="13" t="n">
        <v>58.18</v>
      </c>
      <c r="C36" s="13"/>
      <c r="D36" s="13"/>
      <c r="E36" s="13"/>
      <c r="F36" s="13"/>
    </row>
    <row r="37" customFormat="false" ht="13.8" hidden="false" customHeight="false" outlineLevel="0" collapsed="false">
      <c r="A37" s="12" t="n">
        <v>7</v>
      </c>
      <c r="B37" s="13" t="n">
        <v>60.29</v>
      </c>
      <c r="C37" s="13"/>
      <c r="D37" s="13"/>
      <c r="E37" s="13"/>
      <c r="F37" s="13"/>
    </row>
    <row r="38" customFormat="false" ht="13.8" hidden="false" customHeight="false" outlineLevel="0" collapsed="false">
      <c r="A38" s="12" t="n">
        <v>8</v>
      </c>
      <c r="B38" s="13" t="n">
        <v>62.12</v>
      </c>
      <c r="C38" s="13"/>
      <c r="D38" s="13"/>
      <c r="E38" s="13"/>
      <c r="F38" s="13"/>
    </row>
    <row r="39" customFormat="false" ht="13.8" hidden="false" customHeight="false" outlineLevel="0" collapsed="false">
      <c r="A39" s="12" t="n">
        <v>9</v>
      </c>
      <c r="B39" s="13" t="n">
        <v>63.73</v>
      </c>
      <c r="C39" s="13"/>
      <c r="D39" s="13"/>
      <c r="E39" s="13"/>
      <c r="F39" s="13"/>
    </row>
    <row r="40" customFormat="false" ht="13.8" hidden="false" customHeight="false" outlineLevel="0" collapsed="false">
      <c r="A40" s="12" t="n">
        <v>10</v>
      </c>
      <c r="B40" s="13" t="n">
        <v>65.18</v>
      </c>
      <c r="C40" s="13"/>
      <c r="D40" s="13"/>
      <c r="E40" s="13"/>
      <c r="F40" s="13"/>
    </row>
    <row r="41" customFormat="false" ht="13.8" hidden="false" customHeight="false" outlineLevel="0" collapsed="false">
      <c r="A41" s="12" t="n">
        <v>11</v>
      </c>
      <c r="B41" s="13" t="n">
        <v>66.48</v>
      </c>
      <c r="C41" s="13"/>
      <c r="D41" s="13"/>
      <c r="E41" s="13"/>
      <c r="F41" s="13"/>
    </row>
    <row r="42" customFormat="false" ht="13.8" hidden="false" customHeight="false" outlineLevel="0" collapsed="false">
      <c r="A42" s="12" t="n">
        <v>12</v>
      </c>
      <c r="B42" s="13" t="n">
        <v>67.67</v>
      </c>
      <c r="C42" s="13"/>
      <c r="D42" s="13"/>
      <c r="E42" s="13"/>
      <c r="F42" s="13"/>
    </row>
    <row r="43" customFormat="false" ht="13.8" hidden="false" customHeight="false" outlineLevel="0" collapsed="false">
      <c r="A43" s="12" t="n">
        <v>13</v>
      </c>
      <c r="B43" s="13" t="n">
        <v>68.77</v>
      </c>
      <c r="C43" s="13"/>
      <c r="D43" s="13"/>
      <c r="E43" s="13"/>
      <c r="F43" s="13"/>
    </row>
    <row r="44" customFormat="false" ht="13.8" hidden="false" customHeight="false" outlineLevel="0" collapsed="false">
      <c r="A44" s="12" t="n">
        <v>14</v>
      </c>
      <c r="B44" s="13" t="n">
        <v>69.79</v>
      </c>
      <c r="C44" s="13"/>
      <c r="D44" s="13"/>
      <c r="E44" s="13"/>
      <c r="F44" s="13"/>
    </row>
    <row r="45" customFormat="false" ht="13.8" hidden="false" customHeight="false" outlineLevel="0" collapsed="false">
      <c r="A45" s="12" t="n">
        <v>15</v>
      </c>
      <c r="B45" s="13" t="n">
        <v>70.73</v>
      </c>
      <c r="C45" s="13"/>
      <c r="D45" s="13"/>
      <c r="E45" s="13"/>
      <c r="F45" s="13"/>
    </row>
    <row r="46" customFormat="false" ht="12.75" hidden="false" customHeight="false" outlineLevel="0" collapsed="false">
      <c r="A46" s="7"/>
      <c r="B46" s="7"/>
      <c r="C46" s="7"/>
      <c r="D46" s="7"/>
      <c r="E46" s="7"/>
      <c r="F46" s="8"/>
    </row>
    <row r="47" customFormat="false" ht="19.5" hidden="false" customHeight="true" outlineLevel="0" collapsed="false">
      <c r="A47" s="9" t="s">
        <v>11</v>
      </c>
      <c r="B47" s="9"/>
      <c r="C47" s="9"/>
      <c r="D47" s="9"/>
      <c r="E47" s="9"/>
      <c r="F47" s="9"/>
    </row>
    <row r="48" customFormat="false" ht="12.75" hidden="false" customHeight="true" outlineLevel="0" collapsed="false">
      <c r="A48" s="14" t="s">
        <v>12</v>
      </c>
      <c r="B48" s="14"/>
      <c r="C48" s="14"/>
      <c r="D48" s="14"/>
      <c r="E48" s="14"/>
      <c r="F48" s="14"/>
    </row>
    <row r="49" customFormat="false" ht="12.75" hidden="false" customHeight="false" outlineLevel="0" collapsed="false">
      <c r="A49" s="14"/>
      <c r="B49" s="14"/>
      <c r="C49" s="14"/>
      <c r="D49" s="14"/>
      <c r="E49" s="14"/>
      <c r="F49" s="14"/>
    </row>
    <row r="50" customFormat="false" ht="12.75" hidden="false" customHeight="false" outlineLevel="0" collapsed="false">
      <c r="A50" s="14"/>
      <c r="B50" s="14"/>
      <c r="C50" s="14"/>
      <c r="D50" s="14"/>
      <c r="E50" s="14"/>
      <c r="F50" s="14"/>
    </row>
    <row r="51" customFormat="false" ht="12.75" hidden="false" customHeight="false" outlineLevel="0" collapsed="false">
      <c r="A51" s="14"/>
      <c r="B51" s="14"/>
      <c r="C51" s="14"/>
      <c r="D51" s="14"/>
      <c r="E51" s="14"/>
      <c r="F51" s="14"/>
    </row>
    <row r="52" customFormat="false" ht="12.75" hidden="false" customHeight="false" outlineLevel="0" collapsed="false">
      <c r="A52" s="14"/>
      <c r="B52" s="14"/>
      <c r="C52" s="14"/>
      <c r="D52" s="14"/>
      <c r="E52" s="14"/>
      <c r="F52" s="14"/>
    </row>
    <row r="53" customFormat="false" ht="12.75" hidden="false" customHeight="false" outlineLevel="0" collapsed="false">
      <c r="A53" s="14"/>
      <c r="B53" s="14"/>
      <c r="C53" s="14"/>
      <c r="D53" s="14"/>
      <c r="E53" s="14"/>
      <c r="F53" s="14"/>
    </row>
    <row r="54" customFormat="false" ht="12.75" hidden="false" customHeight="false" outlineLevel="0" collapsed="false">
      <c r="A54" s="8"/>
      <c r="B54" s="8"/>
      <c r="C54" s="8"/>
      <c r="D54" s="8"/>
      <c r="E54" s="8"/>
      <c r="F54" s="8"/>
    </row>
    <row r="55" customFormat="false" ht="19.7" hidden="false" customHeight="false" outlineLevel="0" collapsed="false">
      <c r="A55" s="15" t="s">
        <v>13</v>
      </c>
      <c r="B55" s="15"/>
      <c r="C55" s="15"/>
      <c r="D55" s="15"/>
      <c r="E55" s="15"/>
      <c r="F55" s="15"/>
    </row>
    <row r="56" customFormat="false" ht="12.75" hidden="false" customHeight="true" outlineLevel="0" collapsed="false">
      <c r="A56" s="16" t="s">
        <v>14</v>
      </c>
      <c r="B56" s="16"/>
      <c r="C56" s="16"/>
      <c r="D56" s="16"/>
      <c r="E56" s="16"/>
      <c r="F56" s="16"/>
    </row>
    <row r="57" customFormat="false" ht="12.75" hidden="false" customHeight="false" outlineLevel="0" collapsed="false">
      <c r="A57" s="16"/>
      <c r="B57" s="16"/>
      <c r="C57" s="16"/>
      <c r="D57" s="16"/>
      <c r="E57" s="16"/>
      <c r="F57" s="16"/>
    </row>
    <row r="58" customFormat="false" ht="12.75" hidden="false" customHeight="false" outlineLevel="0" collapsed="false">
      <c r="A58" s="16"/>
      <c r="B58" s="16"/>
      <c r="C58" s="16"/>
      <c r="D58" s="16"/>
      <c r="E58" s="16"/>
      <c r="F58" s="16"/>
    </row>
  </sheetData>
  <mergeCells count="41">
    <mergeCell ref="A1:F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F26"/>
    <mergeCell ref="A28:F28"/>
    <mergeCell ref="A29:F29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A47:F47"/>
    <mergeCell ref="A48:F53"/>
    <mergeCell ref="A55:F55"/>
    <mergeCell ref="A56:F58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58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M23" activeCellId="0" sqref="M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17" width="8.29"/>
    <col collapsed="false" customWidth="true" hidden="false" outlineLevel="0" max="2" min="2" style="17" width="28.14"/>
    <col collapsed="false" customWidth="true" hidden="false" outlineLevel="0" max="3" min="3" style="17" width="14.57"/>
    <col collapsed="false" customWidth="false" hidden="false" outlineLevel="0" max="16384" min="4" style="17" width="9.14"/>
  </cols>
  <sheetData>
    <row r="1" customFormat="false" ht="15" hidden="false" customHeight="false" outlineLevel="0" collapsed="false">
      <c r="A1" s="18" t="s">
        <v>15</v>
      </c>
      <c r="B1" s="18"/>
      <c r="C1" s="18"/>
      <c r="D1" s="18"/>
    </row>
    <row r="2" customFormat="false" ht="15" hidden="false" customHeight="false" outlineLevel="0" collapsed="false">
      <c r="A2" s="19" t="s">
        <v>16</v>
      </c>
      <c r="B2" s="19" t="s">
        <v>17</v>
      </c>
      <c r="C2" s="19"/>
      <c r="D2" s="19" t="s">
        <v>18</v>
      </c>
    </row>
    <row r="3" customFormat="false" ht="15" hidden="false" customHeight="false" outlineLevel="0" collapsed="false">
      <c r="A3" s="20" t="s">
        <v>19</v>
      </c>
      <c r="B3" s="20" t="s">
        <v>20</v>
      </c>
      <c r="C3" s="20"/>
      <c r="D3" s="21" t="n">
        <v>0.2</v>
      </c>
    </row>
    <row r="4" customFormat="false" ht="15" hidden="false" customHeight="false" outlineLevel="0" collapsed="false">
      <c r="A4" s="20" t="s">
        <v>21</v>
      </c>
      <c r="B4" s="20" t="s">
        <v>22</v>
      </c>
      <c r="C4" s="20"/>
      <c r="D4" s="21" t="n">
        <v>0.015</v>
      </c>
    </row>
    <row r="5" customFormat="false" ht="15" hidden="false" customHeight="false" outlineLevel="0" collapsed="false">
      <c r="A5" s="20" t="s">
        <v>23</v>
      </c>
      <c r="B5" s="20" t="s">
        <v>24</v>
      </c>
      <c r="C5" s="20"/>
      <c r="D5" s="21" t="n">
        <v>0.01</v>
      </c>
    </row>
    <row r="6" customFormat="false" ht="15" hidden="false" customHeight="false" outlineLevel="0" collapsed="false">
      <c r="A6" s="20" t="s">
        <v>25</v>
      </c>
      <c r="B6" s="20" t="s">
        <v>26</v>
      </c>
      <c r="C6" s="20"/>
      <c r="D6" s="21" t="n">
        <v>0.002</v>
      </c>
    </row>
    <row r="7" customFormat="false" ht="15" hidden="false" customHeight="false" outlineLevel="0" collapsed="false">
      <c r="A7" s="20" t="s">
        <v>27</v>
      </c>
      <c r="B7" s="20" t="s">
        <v>28</v>
      </c>
      <c r="C7" s="20"/>
      <c r="D7" s="21" t="n">
        <v>0.006</v>
      </c>
    </row>
    <row r="8" customFormat="false" ht="15" hidden="false" customHeight="false" outlineLevel="0" collapsed="false">
      <c r="A8" s="20" t="s">
        <v>29</v>
      </c>
      <c r="B8" s="20" t="s">
        <v>30</v>
      </c>
      <c r="C8" s="20"/>
      <c r="D8" s="21" t="n">
        <v>0.025</v>
      </c>
    </row>
    <row r="9" customFormat="false" ht="15" hidden="false" customHeight="false" outlineLevel="0" collapsed="false">
      <c r="A9" s="20" t="s">
        <v>31</v>
      </c>
      <c r="B9" s="20" t="s">
        <v>32</v>
      </c>
      <c r="C9" s="20"/>
      <c r="D9" s="21" t="n">
        <v>0.03</v>
      </c>
    </row>
    <row r="10" customFormat="false" ht="15" hidden="false" customHeight="false" outlineLevel="0" collapsed="false">
      <c r="A10" s="20" t="s">
        <v>33</v>
      </c>
      <c r="B10" s="20" t="s">
        <v>34</v>
      </c>
      <c r="C10" s="20"/>
      <c r="D10" s="21" t="n">
        <v>0.08</v>
      </c>
    </row>
    <row r="11" customFormat="false" ht="15" hidden="false" customHeight="false" outlineLevel="0" collapsed="false">
      <c r="A11" s="19" t="s">
        <v>35</v>
      </c>
      <c r="B11" s="19" t="s">
        <v>36</v>
      </c>
      <c r="C11" s="19"/>
      <c r="D11" s="21" t="n">
        <f aca="false">SUM(D3:D10)</f>
        <v>0.368</v>
      </c>
    </row>
    <row r="12" customFormat="false" ht="15" hidden="false" customHeight="false" outlineLevel="0" collapsed="false">
      <c r="A12" s="20" t="s">
        <v>37</v>
      </c>
      <c r="B12" s="22" t="s">
        <v>38</v>
      </c>
      <c r="C12" s="22"/>
      <c r="D12" s="21" t="n">
        <v>0.0619</v>
      </c>
    </row>
    <row r="13" customFormat="false" ht="15" hidden="false" customHeight="false" outlineLevel="0" collapsed="false">
      <c r="A13" s="20" t="s">
        <v>39</v>
      </c>
      <c r="B13" s="22" t="s">
        <v>40</v>
      </c>
      <c r="C13" s="22"/>
      <c r="D13" s="21" t="n">
        <v>0.0833</v>
      </c>
    </row>
    <row r="14" customFormat="false" ht="15" hidden="false" customHeight="false" outlineLevel="0" collapsed="false">
      <c r="A14" s="20" t="s">
        <v>41</v>
      </c>
      <c r="B14" s="22" t="s">
        <v>42</v>
      </c>
      <c r="C14" s="22"/>
      <c r="D14" s="21" t="n">
        <v>0.0006</v>
      </c>
    </row>
    <row r="15" customFormat="false" ht="15" hidden="false" customHeight="false" outlineLevel="0" collapsed="false">
      <c r="A15" s="20" t="s">
        <v>43</v>
      </c>
      <c r="B15" s="22" t="s">
        <v>44</v>
      </c>
      <c r="C15" s="22"/>
      <c r="D15" s="21" t="n">
        <v>0.0082</v>
      </c>
    </row>
    <row r="16" customFormat="false" ht="15" hidden="false" customHeight="false" outlineLevel="0" collapsed="false">
      <c r="A16" s="20" t="s">
        <v>45</v>
      </c>
      <c r="B16" s="22" t="s">
        <v>46</v>
      </c>
      <c r="C16" s="22"/>
      <c r="D16" s="21" t="n">
        <v>0.0031</v>
      </c>
    </row>
    <row r="17" customFormat="false" ht="15" hidden="false" customHeight="false" outlineLevel="0" collapsed="false">
      <c r="A17" s="20" t="s">
        <v>47</v>
      </c>
      <c r="B17" s="22" t="s">
        <v>48</v>
      </c>
      <c r="C17" s="22"/>
      <c r="D17" s="21" t="n">
        <v>0.0166</v>
      </c>
    </row>
    <row r="18" customFormat="false" ht="15" hidden="false" customHeight="false" outlineLevel="0" collapsed="false">
      <c r="A18" s="19" t="s">
        <v>49</v>
      </c>
      <c r="B18" s="19" t="s">
        <v>50</v>
      </c>
      <c r="C18" s="19"/>
      <c r="D18" s="21" t="n">
        <f aca="false">SUM(D12:D17)</f>
        <v>0.1737</v>
      </c>
    </row>
    <row r="19" customFormat="false" ht="15" hidden="false" customHeight="false" outlineLevel="0" collapsed="false">
      <c r="A19" s="20" t="s">
        <v>51</v>
      </c>
      <c r="B19" s="20" t="s">
        <v>52</v>
      </c>
      <c r="C19" s="20"/>
      <c r="D19" s="21" t="n">
        <v>0.0256</v>
      </c>
    </row>
    <row r="20" customFormat="false" ht="15" hidden="false" customHeight="false" outlineLevel="0" collapsed="false">
      <c r="A20" s="20" t="s">
        <v>53</v>
      </c>
      <c r="B20" s="20" t="s">
        <v>54</v>
      </c>
      <c r="C20" s="20"/>
      <c r="D20" s="21" t="n">
        <v>0.0492</v>
      </c>
    </row>
    <row r="21" customFormat="false" ht="15" hidden="false" customHeight="false" outlineLevel="0" collapsed="false">
      <c r="A21" s="20" t="s">
        <v>55</v>
      </c>
      <c r="B21" s="20" t="s">
        <v>56</v>
      </c>
      <c r="C21" s="20"/>
      <c r="D21" s="21" t="n">
        <v>0.0013</v>
      </c>
    </row>
    <row r="22" customFormat="false" ht="15" hidden="false" customHeight="false" outlineLevel="0" collapsed="false">
      <c r="A22" s="20" t="s">
        <v>57</v>
      </c>
      <c r="B22" s="20" t="s">
        <v>58</v>
      </c>
      <c r="C22" s="20"/>
      <c r="D22" s="21" t="n">
        <v>0.0205</v>
      </c>
    </row>
    <row r="23" customFormat="false" ht="15" hidden="false" customHeight="false" outlineLevel="0" collapsed="false">
      <c r="A23" s="20" t="s">
        <v>59</v>
      </c>
      <c r="B23" s="20" t="s">
        <v>60</v>
      </c>
      <c r="C23" s="20"/>
      <c r="D23" s="21" t="n">
        <v>0.0018</v>
      </c>
    </row>
    <row r="24" customFormat="false" ht="15" hidden="false" customHeight="false" outlineLevel="0" collapsed="false">
      <c r="A24" s="19" t="s">
        <v>61</v>
      </c>
      <c r="B24" s="19" t="s">
        <v>62</v>
      </c>
      <c r="C24" s="19"/>
      <c r="D24" s="21" t="n">
        <f aca="false">SUM(D19:D23)</f>
        <v>0.0984</v>
      </c>
    </row>
    <row r="25" customFormat="false" ht="15" hidden="false" customHeight="false" outlineLevel="0" collapsed="false">
      <c r="A25" s="20" t="s">
        <v>63</v>
      </c>
      <c r="B25" s="20" t="s">
        <v>64</v>
      </c>
      <c r="C25" s="20"/>
      <c r="D25" s="21" t="n">
        <v>0.0639</v>
      </c>
    </row>
    <row r="26" customFormat="false" ht="28.5" hidden="false" customHeight="true" outlineLevel="0" collapsed="false">
      <c r="A26" s="20" t="s">
        <v>65</v>
      </c>
      <c r="B26" s="23" t="s">
        <v>66</v>
      </c>
      <c r="C26" s="23"/>
      <c r="D26" s="21" t="n">
        <v>0.002</v>
      </c>
    </row>
    <row r="27" customFormat="false" ht="15" hidden="false" customHeight="false" outlineLevel="0" collapsed="false">
      <c r="A27" s="19" t="s">
        <v>67</v>
      </c>
      <c r="B27" s="19" t="s">
        <v>68</v>
      </c>
      <c r="C27" s="19"/>
      <c r="D27" s="21" t="n">
        <f aca="false">SUM(D25:D26)</f>
        <v>0.0659</v>
      </c>
    </row>
    <row r="28" customFormat="false" ht="15" hidden="false" customHeight="false" outlineLevel="0" collapsed="false">
      <c r="A28" s="20"/>
      <c r="B28" s="19" t="s">
        <v>69</v>
      </c>
      <c r="C28" s="19"/>
      <c r="D28" s="21" t="n">
        <f aca="false">D27+D24+D18+D11</f>
        <v>0.706</v>
      </c>
    </row>
    <row r="29" customFormat="false" ht="13.8" hidden="false" customHeight="false" outlineLevel="0" collapsed="false">
      <c r="A29" s="24"/>
      <c r="B29" s="25"/>
      <c r="C29" s="26"/>
      <c r="D29" s="27"/>
    </row>
    <row r="30" customFormat="false" ht="13.8" hidden="false" customHeight="false" outlineLevel="0" collapsed="false">
      <c r="A30" s="24"/>
      <c r="B30" s="24"/>
      <c r="C30" s="28"/>
      <c r="D30" s="27"/>
    </row>
    <row r="31" customFormat="false" ht="13.8" hidden="false" customHeight="false" outlineLevel="0" collapsed="false">
      <c r="A31" s="24"/>
      <c r="B31" s="24"/>
      <c r="C31" s="28"/>
      <c r="D31" s="27"/>
    </row>
    <row r="32" customFormat="false" ht="13.8" hidden="false" customHeight="false" outlineLevel="0" collapsed="false">
      <c r="A32" s="24"/>
      <c r="B32" s="24"/>
      <c r="C32" s="28"/>
      <c r="D32" s="27"/>
    </row>
    <row r="33" customFormat="false" ht="13.8" hidden="false" customHeight="false" outlineLevel="0" collapsed="false">
      <c r="A33" s="24"/>
      <c r="B33" s="24"/>
      <c r="C33" s="28"/>
      <c r="D33" s="27"/>
    </row>
    <row r="34" customFormat="false" ht="13.8" hidden="false" customHeight="false" outlineLevel="0" collapsed="false">
      <c r="A34" s="24"/>
      <c r="B34" s="25"/>
      <c r="C34" s="26"/>
      <c r="D34" s="27"/>
    </row>
    <row r="35" customFormat="false" ht="13.8" hidden="false" customHeight="false" outlineLevel="0" collapsed="false">
      <c r="A35" s="29"/>
      <c r="B35" s="25"/>
      <c r="C35" s="26"/>
      <c r="D35" s="27"/>
    </row>
    <row r="36" customFormat="false" ht="16.15" hidden="false" customHeight="false" outlineLevel="0" collapsed="false">
      <c r="A36" s="30"/>
      <c r="B36" s="27"/>
      <c r="C36" s="27"/>
      <c r="D36" s="27"/>
    </row>
    <row r="37" customFormat="false" ht="12.75" hidden="false" customHeight="false" outlineLevel="0" collapsed="false">
      <c r="A37" s="31"/>
      <c r="B37" s="32"/>
      <c r="C37" s="32"/>
      <c r="D37" s="27"/>
    </row>
    <row r="38" customFormat="false" ht="13.8" hidden="false" customHeight="false" outlineLevel="0" collapsed="false">
      <c r="A38" s="24"/>
      <c r="B38" s="33"/>
      <c r="C38" s="32"/>
      <c r="D38" s="27"/>
    </row>
    <row r="39" customFormat="false" ht="13.8" hidden="false" customHeight="false" outlineLevel="0" collapsed="false">
      <c r="A39" s="24"/>
      <c r="B39" s="33"/>
      <c r="C39" s="24"/>
      <c r="D39" s="27"/>
    </row>
    <row r="40" customFormat="false" ht="13.8" hidden="false" customHeight="false" outlineLevel="0" collapsed="false">
      <c r="A40" s="24"/>
      <c r="B40" s="28"/>
      <c r="C40" s="32"/>
      <c r="D40" s="27"/>
    </row>
    <row r="41" customFormat="false" ht="13.8" hidden="false" customHeight="false" outlineLevel="0" collapsed="false">
      <c r="A41" s="24"/>
      <c r="B41" s="33"/>
      <c r="C41" s="24"/>
      <c r="D41" s="27"/>
    </row>
    <row r="42" customFormat="false" ht="13.8" hidden="false" customHeight="false" outlineLevel="0" collapsed="false">
      <c r="A42" s="24"/>
      <c r="B42" s="28"/>
      <c r="C42" s="32"/>
      <c r="D42" s="27"/>
    </row>
    <row r="43" customFormat="false" ht="13.8" hidden="false" customHeight="false" outlineLevel="0" collapsed="false">
      <c r="A43" s="24"/>
      <c r="B43" s="33"/>
      <c r="C43" s="24"/>
      <c r="D43" s="27"/>
    </row>
    <row r="44" customFormat="false" ht="13.8" hidden="false" customHeight="false" outlineLevel="0" collapsed="false">
      <c r="A44" s="24"/>
      <c r="B44" s="28"/>
      <c r="C44" s="32"/>
      <c r="D44" s="27"/>
    </row>
    <row r="45" customFormat="false" ht="13.8" hidden="false" customHeight="false" outlineLevel="0" collapsed="false">
      <c r="A45" s="24"/>
      <c r="B45" s="33"/>
      <c r="C45" s="24"/>
      <c r="D45" s="27"/>
    </row>
    <row r="46" customFormat="false" ht="13.8" hidden="false" customHeight="false" outlineLevel="0" collapsed="false">
      <c r="A46" s="24"/>
      <c r="B46" s="28"/>
      <c r="C46" s="32"/>
      <c r="D46" s="27"/>
    </row>
    <row r="47" customFormat="false" ht="16.15" hidden="false" customHeight="false" outlineLevel="0" collapsed="false">
      <c r="A47" s="30"/>
      <c r="B47" s="27"/>
      <c r="C47" s="27"/>
      <c r="D47" s="27"/>
    </row>
    <row r="48" customFormat="false" ht="12.75" hidden="false" customHeight="false" outlineLevel="0" collapsed="false">
      <c r="A48" s="27"/>
      <c r="B48" s="27"/>
      <c r="C48" s="27"/>
      <c r="D48" s="27"/>
    </row>
    <row r="49" customFormat="false" ht="12.75" hidden="false" customHeight="false" outlineLevel="0" collapsed="false">
      <c r="A49" s="27"/>
      <c r="B49" s="27"/>
      <c r="C49" s="27"/>
      <c r="D49" s="27"/>
    </row>
    <row r="50" customFormat="false" ht="12.75" hidden="false" customHeight="false" outlineLevel="0" collapsed="false">
      <c r="A50" s="34"/>
      <c r="B50" s="27"/>
      <c r="C50" s="27"/>
      <c r="D50" s="27"/>
    </row>
    <row r="51" customFormat="false" ht="12.75" hidden="false" customHeight="false" outlineLevel="0" collapsed="false">
      <c r="A51" s="27"/>
      <c r="B51" s="27"/>
      <c r="C51" s="27"/>
      <c r="D51" s="27"/>
    </row>
    <row r="52" customFormat="false" ht="12.75" hidden="false" customHeight="false" outlineLevel="0" collapsed="false">
      <c r="A52" s="27"/>
      <c r="B52" s="27"/>
      <c r="C52" s="27"/>
      <c r="D52" s="27"/>
    </row>
    <row r="53" customFormat="false" ht="12.75" hidden="false" customHeight="false" outlineLevel="0" collapsed="false">
      <c r="A53" s="27"/>
      <c r="B53" s="27"/>
      <c r="C53" s="27"/>
      <c r="D53" s="27"/>
    </row>
    <row r="54" customFormat="false" ht="12.75" hidden="false" customHeight="false" outlineLevel="0" collapsed="false">
      <c r="A54" s="27"/>
      <c r="B54" s="27"/>
      <c r="C54" s="27"/>
      <c r="D54" s="27"/>
    </row>
    <row r="55" customFormat="false" ht="12.75" hidden="false" customHeight="false" outlineLevel="0" collapsed="false">
      <c r="A55" s="27"/>
      <c r="B55" s="27"/>
      <c r="C55" s="27"/>
      <c r="D55" s="27"/>
    </row>
    <row r="56" customFormat="false" ht="12.75" hidden="false" customHeight="false" outlineLevel="0" collapsed="false">
      <c r="A56" s="27"/>
      <c r="B56" s="27"/>
      <c r="C56" s="27"/>
      <c r="D56" s="27"/>
    </row>
    <row r="57" customFormat="false" ht="12.75" hidden="false" customHeight="false" outlineLevel="0" collapsed="false">
      <c r="A57" s="27"/>
      <c r="B57" s="27"/>
      <c r="C57" s="27"/>
      <c r="D57" s="27"/>
    </row>
    <row r="58" customFormat="false" ht="12.75" hidden="false" customHeight="false" outlineLevel="0" collapsed="false">
      <c r="A58" s="27"/>
      <c r="B58" s="27"/>
      <c r="C58" s="27"/>
      <c r="D58" s="27"/>
    </row>
  </sheetData>
  <mergeCells count="28">
    <mergeCell ref="A1:D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8"/>
  <sheetViews>
    <sheetView showFormulas="false" showGridLines="true" showRowColHeaders="true" showZeros="true" rightToLeft="false" tabSelected="false" showOutlineSymbols="true" defaultGridColor="true" view="pageBreakPreview" topLeftCell="A43" colorId="64" zoomScale="100" zoomScaleNormal="100" zoomScalePageLayoutView="100" workbookViewId="0">
      <selection pane="topLeft" activeCell="M23" activeCellId="0" sqref="M23"/>
    </sheetView>
  </sheetViews>
  <sheetFormatPr defaultColWidth="8.6796875" defaultRowHeight="12.75" zeroHeight="false" outlineLevelRow="0" outlineLevelCol="0"/>
  <cols>
    <col collapsed="false" customWidth="true" hidden="false" outlineLevel="0" max="1" min="1" style="0" width="41.86"/>
    <col collapsed="false" customWidth="true" hidden="false" outlineLevel="0" max="2" min="2" style="0" width="5.57"/>
    <col collapsed="false" customWidth="true" hidden="false" outlineLevel="0" max="4" min="4" style="0" width="9.71"/>
    <col collapsed="false" customWidth="true" hidden="false" outlineLevel="0" max="5" min="5" style="35" width="8"/>
    <col collapsed="false" customWidth="true" hidden="false" outlineLevel="0" max="6" min="6" style="0" width="9.71"/>
  </cols>
  <sheetData>
    <row r="1" customFormat="false" ht="17.35" hidden="false" customHeight="false" outlineLevel="0" collapsed="false">
      <c r="A1" s="1" t="s">
        <v>70</v>
      </c>
      <c r="B1" s="1"/>
      <c r="C1" s="1"/>
      <c r="D1" s="1"/>
      <c r="E1" s="1"/>
      <c r="F1" s="1"/>
    </row>
    <row r="2" s="37" customFormat="true" ht="41.25" hidden="false" customHeight="true" outlineLevel="0" collapsed="false">
      <c r="A2" s="36" t="s">
        <v>71</v>
      </c>
      <c r="B2" s="36"/>
      <c r="C2" s="36"/>
      <c r="D2" s="36"/>
      <c r="E2" s="36"/>
      <c r="F2" s="36"/>
    </row>
    <row r="3" customFormat="false" ht="15" hidden="false" customHeight="false" outlineLevel="0" collapsed="false">
      <c r="A3" s="38" t="s">
        <v>72</v>
      </c>
      <c r="B3" s="38"/>
      <c r="C3" s="38"/>
      <c r="D3" s="38"/>
      <c r="E3" s="38"/>
      <c r="F3" s="38"/>
    </row>
    <row r="4" customFormat="false" ht="13.8" hidden="false" customHeight="false" outlineLevel="0" collapsed="false">
      <c r="A4" s="39"/>
      <c r="B4" s="40"/>
      <c r="C4" s="40"/>
      <c r="D4" s="41" t="s">
        <v>73</v>
      </c>
      <c r="E4" s="41"/>
      <c r="F4" s="41"/>
      <c r="G4" s="42"/>
      <c r="H4" s="42"/>
    </row>
    <row r="5" customFormat="false" ht="13.8" hidden="false" customHeight="false" outlineLevel="0" collapsed="false">
      <c r="A5" s="43"/>
      <c r="B5" s="43"/>
      <c r="C5" s="43"/>
      <c r="D5" s="44" t="s">
        <v>74</v>
      </c>
      <c r="E5" s="45" t="s">
        <v>75</v>
      </c>
      <c r="F5" s="44" t="s">
        <v>76</v>
      </c>
      <c r="G5" s="42"/>
      <c r="H5" s="42"/>
    </row>
    <row r="6" customFormat="false" ht="13.8" hidden="false" customHeight="false" outlineLevel="0" collapsed="false">
      <c r="A6" s="46" t="s">
        <v>77</v>
      </c>
      <c r="B6" s="47" t="s">
        <v>78</v>
      </c>
      <c r="C6" s="48" t="n">
        <v>0.06</v>
      </c>
      <c r="D6" s="49" t="n">
        <v>0.0297</v>
      </c>
      <c r="E6" s="49" t="n">
        <v>0.0508</v>
      </c>
      <c r="F6" s="49" t="n">
        <v>0.0627</v>
      </c>
      <c r="G6" s="42"/>
      <c r="H6" s="42"/>
    </row>
    <row r="7" customFormat="false" ht="13.8" hidden="false" customHeight="false" outlineLevel="0" collapsed="false">
      <c r="A7" s="46" t="s">
        <v>79</v>
      </c>
      <c r="B7" s="47" t="s">
        <v>80</v>
      </c>
      <c r="C7" s="48" t="n">
        <v>0.0171</v>
      </c>
      <c r="D7" s="49" t="n">
        <f aca="false">0.3%+0.56%</f>
        <v>0.0086</v>
      </c>
      <c r="E7" s="49" t="n">
        <f aca="false">0.48%+0.85%</f>
        <v>0.0133</v>
      </c>
      <c r="F7" s="49" t="n">
        <f aca="false">0.82%+0.89%</f>
        <v>0.0171</v>
      </c>
      <c r="G7" s="42"/>
      <c r="H7" s="42"/>
    </row>
    <row r="8" customFormat="false" ht="13.8" hidden="false" customHeight="false" outlineLevel="0" collapsed="false">
      <c r="A8" s="46" t="s">
        <v>81</v>
      </c>
      <c r="B8" s="47" t="s">
        <v>82</v>
      </c>
      <c r="C8" s="48" t="n">
        <v>0.13</v>
      </c>
      <c r="D8" s="49" t="n">
        <v>0.0778</v>
      </c>
      <c r="E8" s="49" t="n">
        <v>0.1085</v>
      </c>
      <c r="F8" s="49" t="n">
        <v>0.1355</v>
      </c>
      <c r="G8" s="42"/>
      <c r="H8" s="42"/>
    </row>
    <row r="9" customFormat="false" ht="13.8" hidden="false" customHeight="false" outlineLevel="0" collapsed="false">
      <c r="A9" s="46" t="s">
        <v>83</v>
      </c>
      <c r="B9" s="47" t="s">
        <v>84</v>
      </c>
      <c r="C9" s="48" t="n">
        <f aca="false">(1+E9)^(E10/252)-1</f>
        <v>0.00211751128817217</v>
      </c>
      <c r="D9" s="49" t="s">
        <v>85</v>
      </c>
      <c r="E9" s="49" t="n">
        <v>0.1125</v>
      </c>
      <c r="F9" s="49"/>
      <c r="G9" s="42"/>
      <c r="H9" s="42"/>
    </row>
    <row r="10" customFormat="false" ht="13.8" hidden="false" customHeight="false" outlineLevel="0" collapsed="false">
      <c r="A10" s="46" t="s">
        <v>86</v>
      </c>
      <c r="B10" s="47" t="s">
        <v>87</v>
      </c>
      <c r="C10" s="50" t="n">
        <v>0.03</v>
      </c>
      <c r="D10" s="47" t="s">
        <v>88</v>
      </c>
      <c r="E10" s="47" t="n">
        <v>5</v>
      </c>
      <c r="F10" s="47"/>
      <c r="G10" s="42"/>
      <c r="H10" s="42"/>
    </row>
    <row r="11" customFormat="false" ht="13.8" hidden="false" customHeight="false" outlineLevel="0" collapsed="false">
      <c r="A11" s="46" t="s">
        <v>89</v>
      </c>
      <c r="B11" s="47"/>
      <c r="C11" s="50" t="n">
        <v>0.0365</v>
      </c>
      <c r="D11" s="47"/>
      <c r="E11" s="47"/>
      <c r="F11" s="47"/>
      <c r="G11" s="42"/>
      <c r="H11" s="42"/>
    </row>
    <row r="12" customFormat="false" ht="13.8" hidden="false" customHeight="false" outlineLevel="0" collapsed="false">
      <c r="A12" s="40" t="s">
        <v>90</v>
      </c>
      <c r="B12" s="40"/>
      <c r="C12" s="51"/>
      <c r="D12" s="47"/>
      <c r="E12" s="47"/>
      <c r="F12" s="47"/>
      <c r="G12" s="42"/>
      <c r="H12" s="42"/>
    </row>
    <row r="13" customFormat="false" ht="13.8" hidden="false" customHeight="false" outlineLevel="0" collapsed="false">
      <c r="A13" s="46" t="s">
        <v>91</v>
      </c>
      <c r="B13" s="46"/>
      <c r="C13" s="40"/>
      <c r="D13" s="47"/>
      <c r="E13" s="47"/>
      <c r="F13" s="47"/>
      <c r="G13" s="42"/>
      <c r="H13" s="42"/>
    </row>
    <row r="14" customFormat="false" ht="14.15" hidden="false" customHeight="true" outlineLevel="0" collapsed="false">
      <c r="A14" s="52" t="s">
        <v>92</v>
      </c>
      <c r="B14" s="52"/>
      <c r="C14" s="53" t="n">
        <f aca="false">ROUND((((1+C6+C7)*(1+C8)*(1+C9))/(1-(C10+C11))-1),4)</f>
        <v>0.3066</v>
      </c>
      <c r="D14" s="54" t="n">
        <v>0.2143</v>
      </c>
      <c r="E14" s="54" t="n">
        <v>0.2717</v>
      </c>
      <c r="F14" s="54" t="n">
        <v>0.3362</v>
      </c>
      <c r="G14" s="42"/>
      <c r="H14" s="42"/>
    </row>
    <row r="15" customFormat="false" ht="13.8" hidden="false" customHeight="false" outlineLevel="0" collapsed="false">
      <c r="A15" s="43"/>
      <c r="B15" s="43"/>
      <c r="C15" s="43"/>
      <c r="D15" s="43"/>
      <c r="E15" s="55"/>
      <c r="F15" s="43"/>
      <c r="G15" s="42"/>
      <c r="H15" s="42"/>
    </row>
    <row r="16" customFormat="false" ht="13.8" hidden="false" customHeight="false" outlineLevel="0" collapsed="false">
      <c r="A16" s="43"/>
      <c r="B16" s="43"/>
      <c r="C16" s="43"/>
      <c r="D16" s="43"/>
      <c r="E16" s="55"/>
      <c r="F16" s="43"/>
      <c r="G16" s="42"/>
      <c r="H16" s="42"/>
    </row>
    <row r="17" customFormat="false" ht="13.8" hidden="false" customHeight="false" outlineLevel="0" collapsed="false">
      <c r="A17" s="43"/>
      <c r="B17" s="43"/>
      <c r="C17" s="43"/>
      <c r="D17" s="43"/>
      <c r="E17" s="55"/>
      <c r="F17" s="43"/>
      <c r="G17" s="42"/>
      <c r="H17" s="42"/>
    </row>
    <row r="18" customFormat="false" ht="13.8" hidden="false" customHeight="false" outlineLevel="0" collapsed="false">
      <c r="A18" s="43"/>
      <c r="B18" s="43"/>
      <c r="C18" s="43"/>
      <c r="D18" s="43"/>
      <c r="E18" s="55"/>
      <c r="F18" s="43"/>
      <c r="G18" s="42"/>
      <c r="H18" s="42"/>
    </row>
    <row r="19" customFormat="false" ht="12.75" hidden="false" customHeight="false" outlineLevel="0" collapsed="false">
      <c r="A19" s="8"/>
      <c r="B19" s="8"/>
      <c r="C19" s="8"/>
      <c r="D19" s="8"/>
      <c r="E19" s="56"/>
      <c r="F19" s="8"/>
    </row>
    <row r="20" customFormat="false" ht="12.75" hidden="false" customHeight="false" outlineLevel="0" collapsed="false">
      <c r="A20" s="8"/>
      <c r="B20" s="8"/>
      <c r="C20" s="8"/>
      <c r="D20" s="8"/>
      <c r="E20" s="56"/>
      <c r="F20" s="8"/>
    </row>
    <row r="21" customFormat="false" ht="12.75" hidden="false" customHeight="false" outlineLevel="0" collapsed="false">
      <c r="A21" s="8"/>
      <c r="B21" s="8"/>
      <c r="C21" s="8"/>
      <c r="D21" s="8"/>
      <c r="E21" s="56"/>
      <c r="F21" s="8"/>
    </row>
    <row r="22" customFormat="false" ht="12.75" hidden="false" customHeight="false" outlineLevel="0" collapsed="false">
      <c r="A22" s="8"/>
      <c r="B22" s="8"/>
      <c r="C22" s="8"/>
      <c r="D22" s="8"/>
      <c r="E22" s="56"/>
      <c r="F22" s="8"/>
    </row>
    <row r="23" customFormat="false" ht="12.75" hidden="false" customHeight="false" outlineLevel="0" collapsed="false">
      <c r="A23" s="8"/>
      <c r="B23" s="8"/>
      <c r="C23" s="8"/>
      <c r="D23" s="8"/>
      <c r="E23" s="56"/>
      <c r="F23" s="8"/>
    </row>
    <row r="24" customFormat="false" ht="12.75" hidden="false" customHeight="false" outlineLevel="0" collapsed="false">
      <c r="A24" s="8"/>
      <c r="B24" s="8"/>
      <c r="C24" s="8"/>
      <c r="D24" s="8"/>
      <c r="E24" s="56"/>
      <c r="F24" s="8"/>
    </row>
    <row r="25" customFormat="false" ht="12.75" hidden="false" customHeight="false" outlineLevel="0" collapsed="false">
      <c r="A25" s="8"/>
      <c r="B25" s="8"/>
      <c r="C25" s="8"/>
      <c r="D25" s="8"/>
      <c r="E25" s="56"/>
      <c r="F25" s="8"/>
    </row>
    <row r="26" customFormat="false" ht="12.75" hidden="false" customHeight="false" outlineLevel="0" collapsed="false">
      <c r="A26" s="8"/>
      <c r="B26" s="8"/>
      <c r="C26" s="8"/>
      <c r="D26" s="8"/>
      <c r="E26" s="56"/>
      <c r="F26" s="8"/>
    </row>
    <row r="27" customFormat="false" ht="12.75" hidden="false" customHeight="false" outlineLevel="0" collapsed="false">
      <c r="A27" s="8"/>
      <c r="B27" s="8"/>
      <c r="C27" s="8"/>
      <c r="D27" s="8"/>
      <c r="E27" s="56"/>
      <c r="F27" s="8"/>
    </row>
    <row r="28" customFormat="false" ht="12.75" hidden="false" customHeight="false" outlineLevel="0" collapsed="false">
      <c r="A28" s="8"/>
      <c r="B28" s="8"/>
      <c r="C28" s="8"/>
      <c r="D28" s="8"/>
      <c r="E28" s="56"/>
      <c r="F28" s="8"/>
    </row>
    <row r="29" customFormat="false" ht="12.75" hidden="false" customHeight="false" outlineLevel="0" collapsed="false">
      <c r="A29" s="8"/>
      <c r="B29" s="8"/>
      <c r="C29" s="8"/>
      <c r="D29" s="8"/>
      <c r="E29" s="56"/>
      <c r="F29" s="8"/>
    </row>
    <row r="30" customFormat="false" ht="12.75" hidden="false" customHeight="false" outlineLevel="0" collapsed="false">
      <c r="A30" s="8"/>
      <c r="B30" s="8"/>
      <c r="C30" s="8"/>
      <c r="D30" s="8"/>
      <c r="E30" s="56"/>
      <c r="F30" s="8"/>
    </row>
    <row r="31" customFormat="false" ht="12.75" hidden="false" customHeight="false" outlineLevel="0" collapsed="false">
      <c r="A31" s="8"/>
      <c r="B31" s="8"/>
      <c r="C31" s="8"/>
      <c r="D31" s="8"/>
      <c r="E31" s="56"/>
      <c r="F31" s="8"/>
    </row>
    <row r="32" customFormat="false" ht="12.75" hidden="false" customHeight="false" outlineLevel="0" collapsed="false">
      <c r="A32" s="8"/>
      <c r="B32" s="8"/>
      <c r="C32" s="8"/>
      <c r="D32" s="8"/>
      <c r="E32" s="56"/>
      <c r="F32" s="8"/>
    </row>
    <row r="33" customFormat="false" ht="12.75" hidden="false" customHeight="false" outlineLevel="0" collapsed="false">
      <c r="A33" s="8"/>
      <c r="B33" s="8"/>
      <c r="C33" s="8"/>
      <c r="D33" s="8"/>
      <c r="E33" s="56"/>
      <c r="F33" s="8"/>
    </row>
    <row r="34" customFormat="false" ht="12.75" hidden="false" customHeight="false" outlineLevel="0" collapsed="false">
      <c r="A34" s="8"/>
      <c r="B34" s="8"/>
      <c r="C34" s="8"/>
      <c r="D34" s="8"/>
      <c r="E34" s="56"/>
      <c r="F34" s="8"/>
    </row>
    <row r="35" customFormat="false" ht="12.75" hidden="false" customHeight="false" outlineLevel="0" collapsed="false">
      <c r="A35" s="8"/>
      <c r="B35" s="8"/>
      <c r="C35" s="8"/>
      <c r="D35" s="8"/>
      <c r="E35" s="56"/>
      <c r="F35" s="8"/>
    </row>
    <row r="36" customFormat="false" ht="12.75" hidden="false" customHeight="false" outlineLevel="0" collapsed="false">
      <c r="A36" s="8"/>
      <c r="B36" s="8"/>
      <c r="C36" s="8"/>
      <c r="D36" s="8"/>
      <c r="E36" s="56"/>
      <c r="F36" s="8"/>
    </row>
    <row r="37" customFormat="false" ht="12.75" hidden="false" customHeight="false" outlineLevel="0" collapsed="false">
      <c r="A37" s="8"/>
      <c r="B37" s="8"/>
      <c r="C37" s="8"/>
      <c r="D37" s="8"/>
      <c r="E37" s="56"/>
      <c r="F37" s="8"/>
    </row>
    <row r="38" customFormat="false" ht="12.75" hidden="false" customHeight="false" outlineLevel="0" collapsed="false">
      <c r="A38" s="8"/>
      <c r="B38" s="8"/>
      <c r="C38" s="8"/>
      <c r="D38" s="8"/>
      <c r="E38" s="56"/>
      <c r="F38" s="8"/>
    </row>
    <row r="39" customFormat="false" ht="12.75" hidden="false" customHeight="false" outlineLevel="0" collapsed="false">
      <c r="A39" s="8"/>
      <c r="B39" s="8"/>
      <c r="C39" s="8"/>
      <c r="D39" s="8"/>
      <c r="E39" s="56"/>
      <c r="F39" s="8"/>
    </row>
    <row r="40" customFormat="false" ht="12.75" hidden="false" customHeight="false" outlineLevel="0" collapsed="false">
      <c r="A40" s="8"/>
      <c r="B40" s="8"/>
      <c r="C40" s="8"/>
      <c r="D40" s="8"/>
      <c r="E40" s="56"/>
      <c r="F40" s="8"/>
    </row>
    <row r="41" customFormat="false" ht="12.75" hidden="false" customHeight="false" outlineLevel="0" collapsed="false">
      <c r="A41" s="8"/>
      <c r="B41" s="8"/>
      <c r="C41" s="8"/>
      <c r="D41" s="8"/>
      <c r="E41" s="56"/>
      <c r="F41" s="8"/>
    </row>
    <row r="42" customFormat="false" ht="12.75" hidden="false" customHeight="false" outlineLevel="0" collapsed="false">
      <c r="A42" s="8"/>
      <c r="B42" s="8"/>
      <c r="C42" s="8"/>
      <c r="D42" s="8"/>
      <c r="E42" s="56"/>
      <c r="F42" s="8"/>
    </row>
    <row r="43" customFormat="false" ht="12.75" hidden="false" customHeight="false" outlineLevel="0" collapsed="false">
      <c r="A43" s="8"/>
      <c r="B43" s="8"/>
      <c r="C43" s="8"/>
      <c r="D43" s="8"/>
      <c r="E43" s="56"/>
      <c r="F43" s="8"/>
    </row>
    <row r="44" customFormat="false" ht="12.75" hidden="false" customHeight="false" outlineLevel="0" collapsed="false">
      <c r="A44" s="8"/>
      <c r="B44" s="8"/>
      <c r="C44" s="8"/>
      <c r="D44" s="8"/>
      <c r="E44" s="56"/>
      <c r="F44" s="8"/>
    </row>
    <row r="45" customFormat="false" ht="12.75" hidden="false" customHeight="false" outlineLevel="0" collapsed="false">
      <c r="A45" s="8"/>
      <c r="B45" s="8"/>
      <c r="C45" s="8"/>
      <c r="D45" s="8"/>
      <c r="E45" s="56"/>
      <c r="F45" s="8"/>
    </row>
    <row r="46" customFormat="false" ht="12.75" hidden="false" customHeight="false" outlineLevel="0" collapsed="false">
      <c r="A46" s="8"/>
      <c r="B46" s="8"/>
      <c r="C46" s="8"/>
      <c r="D46" s="8"/>
      <c r="E46" s="56"/>
      <c r="F46" s="8"/>
    </row>
    <row r="47" customFormat="false" ht="12.75" hidden="false" customHeight="false" outlineLevel="0" collapsed="false">
      <c r="A47" s="8"/>
      <c r="B47" s="8"/>
      <c r="C47" s="8"/>
      <c r="D47" s="8"/>
      <c r="E47" s="56"/>
      <c r="F47" s="8"/>
    </row>
    <row r="48" customFormat="false" ht="12.75" hidden="false" customHeight="false" outlineLevel="0" collapsed="false">
      <c r="A48" s="8"/>
      <c r="B48" s="8"/>
      <c r="C48" s="8"/>
      <c r="D48" s="8"/>
      <c r="E48" s="56"/>
      <c r="F48" s="8"/>
    </row>
    <row r="49" customFormat="false" ht="12.75" hidden="false" customHeight="false" outlineLevel="0" collapsed="false">
      <c r="A49" s="8"/>
      <c r="B49" s="8"/>
      <c r="C49" s="8"/>
      <c r="D49" s="8"/>
      <c r="E49" s="56"/>
      <c r="F49" s="8"/>
    </row>
    <row r="50" customFormat="false" ht="12.75" hidden="false" customHeight="false" outlineLevel="0" collapsed="false">
      <c r="A50" s="8"/>
      <c r="B50" s="8"/>
      <c r="C50" s="8"/>
      <c r="D50" s="8"/>
      <c r="E50" s="56"/>
      <c r="F50" s="8"/>
    </row>
    <row r="51" customFormat="false" ht="12.75" hidden="false" customHeight="false" outlineLevel="0" collapsed="false">
      <c r="A51" s="8"/>
      <c r="B51" s="8"/>
      <c r="C51" s="8"/>
      <c r="D51" s="8"/>
      <c r="E51" s="56"/>
      <c r="F51" s="8"/>
    </row>
    <row r="52" customFormat="false" ht="12.75" hidden="false" customHeight="false" outlineLevel="0" collapsed="false">
      <c r="A52" s="8"/>
      <c r="B52" s="8"/>
      <c r="C52" s="8"/>
      <c r="D52" s="8"/>
      <c r="E52" s="56"/>
      <c r="F52" s="8"/>
    </row>
    <row r="53" customFormat="false" ht="12.75" hidden="false" customHeight="false" outlineLevel="0" collapsed="false">
      <c r="A53" s="8"/>
      <c r="B53" s="8"/>
      <c r="C53" s="8"/>
      <c r="D53" s="8"/>
      <c r="E53" s="56"/>
      <c r="F53" s="8"/>
    </row>
    <row r="54" customFormat="false" ht="12.75" hidden="false" customHeight="false" outlineLevel="0" collapsed="false">
      <c r="A54" s="8"/>
      <c r="B54" s="8"/>
      <c r="C54" s="8"/>
      <c r="D54" s="8"/>
      <c r="E54" s="56"/>
      <c r="F54" s="8"/>
    </row>
    <row r="55" customFormat="false" ht="12.75" hidden="false" customHeight="false" outlineLevel="0" collapsed="false">
      <c r="A55" s="8"/>
      <c r="B55" s="8"/>
      <c r="C55" s="8"/>
      <c r="D55" s="8"/>
      <c r="E55" s="56"/>
      <c r="F55" s="8"/>
    </row>
    <row r="56" customFormat="false" ht="12.75" hidden="false" customHeight="false" outlineLevel="0" collapsed="false">
      <c r="A56" s="8"/>
      <c r="B56" s="8"/>
      <c r="C56" s="8"/>
      <c r="D56" s="8"/>
      <c r="E56" s="56"/>
      <c r="F56" s="8"/>
    </row>
    <row r="57" customFormat="false" ht="12.75" hidden="false" customHeight="false" outlineLevel="0" collapsed="false">
      <c r="A57" s="8"/>
      <c r="B57" s="8"/>
      <c r="C57" s="8"/>
      <c r="D57" s="8"/>
      <c r="E57" s="56"/>
      <c r="F57" s="8"/>
    </row>
    <row r="58" customFormat="false" ht="12.75" hidden="false" customHeight="false" outlineLevel="0" collapsed="false">
      <c r="A58" s="8"/>
      <c r="B58" s="8"/>
      <c r="C58" s="8"/>
      <c r="D58" s="8"/>
      <c r="E58" s="56"/>
      <c r="F58" s="8"/>
    </row>
  </sheetData>
  <mergeCells count="6">
    <mergeCell ref="A1:F1"/>
    <mergeCell ref="A2:F2"/>
    <mergeCell ref="A3:F3"/>
    <mergeCell ref="D4:F4"/>
    <mergeCell ref="B10:B11"/>
    <mergeCell ref="A14:B14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9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0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M23" activeCellId="0" sqref="M23"/>
    </sheetView>
  </sheetViews>
  <sheetFormatPr defaultColWidth="9.1484375" defaultRowHeight="19.5" zeroHeight="false" outlineLevelRow="0" outlineLevelCol="0"/>
  <cols>
    <col collapsed="false" customWidth="true" hidden="false" outlineLevel="0" max="1" min="1" style="17" width="24.57"/>
    <col collapsed="false" customWidth="true" hidden="false" outlineLevel="0" max="2" min="2" style="17" width="18.57"/>
    <col collapsed="false" customWidth="false" hidden="false" outlineLevel="0" max="16384" min="3" style="17" width="9.14"/>
  </cols>
  <sheetData>
    <row r="1" customFormat="false" ht="19.5" hidden="false" customHeight="true" outlineLevel="0" collapsed="false">
      <c r="A1" s="38" t="s">
        <v>93</v>
      </c>
      <c r="B1" s="38"/>
      <c r="C1" s="38"/>
      <c r="D1" s="38"/>
      <c r="E1" s="38"/>
      <c r="F1" s="38"/>
    </row>
    <row r="2" s="57" customFormat="true" ht="19.5" hidden="false" customHeight="true" outlineLevel="0" collapsed="false">
      <c r="A2" s="11" t="s">
        <v>9</v>
      </c>
      <c r="B2" s="11" t="s">
        <v>10</v>
      </c>
      <c r="C2" s="11"/>
      <c r="D2" s="11"/>
      <c r="E2" s="11"/>
      <c r="F2" s="11"/>
    </row>
    <row r="3" customFormat="false" ht="19.5" hidden="false" customHeight="true" outlineLevel="0" collapsed="false">
      <c r="A3" s="12" t="n">
        <v>1</v>
      </c>
      <c r="B3" s="13" t="n">
        <v>70.73</v>
      </c>
      <c r="C3" s="13"/>
      <c r="D3" s="13"/>
      <c r="E3" s="13"/>
      <c r="F3" s="13"/>
      <c r="I3" s="58"/>
    </row>
    <row r="4" customFormat="false" ht="19.5" hidden="false" customHeight="true" outlineLevel="0" collapsed="false">
      <c r="A4" s="12" t="n">
        <v>2</v>
      </c>
      <c r="B4" s="13" t="n">
        <v>69.79</v>
      </c>
      <c r="C4" s="13"/>
      <c r="D4" s="13"/>
      <c r="E4" s="13"/>
      <c r="F4" s="13"/>
    </row>
    <row r="5" customFormat="false" ht="19.5" hidden="false" customHeight="true" outlineLevel="0" collapsed="false">
      <c r="A5" s="12" t="n">
        <v>3</v>
      </c>
      <c r="B5" s="13" t="n">
        <v>68.77</v>
      </c>
      <c r="C5" s="13"/>
      <c r="D5" s="13"/>
      <c r="E5" s="13"/>
      <c r="F5" s="13"/>
    </row>
    <row r="6" customFormat="false" ht="19.5" hidden="false" customHeight="true" outlineLevel="0" collapsed="false">
      <c r="A6" s="12" t="n">
        <v>4</v>
      </c>
      <c r="B6" s="13" t="n">
        <v>67.67</v>
      </c>
      <c r="C6" s="13"/>
      <c r="D6" s="13"/>
      <c r="E6" s="13"/>
      <c r="F6" s="13"/>
    </row>
    <row r="7" customFormat="false" ht="19.5" hidden="false" customHeight="true" outlineLevel="0" collapsed="false">
      <c r="A7" s="12" t="n">
        <v>5</v>
      </c>
      <c r="B7" s="13" t="n">
        <v>66.48</v>
      </c>
      <c r="C7" s="13"/>
      <c r="D7" s="13"/>
      <c r="E7" s="13"/>
      <c r="F7" s="13"/>
    </row>
    <row r="8" customFormat="false" ht="19.5" hidden="false" customHeight="true" outlineLevel="0" collapsed="false">
      <c r="A8" s="12" t="n">
        <v>6</v>
      </c>
      <c r="B8" s="13" t="n">
        <v>65.18</v>
      </c>
      <c r="C8" s="13"/>
      <c r="D8" s="13"/>
      <c r="E8" s="13"/>
      <c r="F8" s="13"/>
    </row>
    <row r="9" customFormat="false" ht="19.5" hidden="false" customHeight="true" outlineLevel="0" collapsed="false">
      <c r="A9" s="12" t="n">
        <v>7</v>
      </c>
      <c r="B9" s="13" t="n">
        <v>63.73</v>
      </c>
      <c r="C9" s="13"/>
      <c r="D9" s="13"/>
      <c r="E9" s="13"/>
      <c r="F9" s="13"/>
    </row>
    <row r="10" customFormat="false" ht="19.5" hidden="false" customHeight="true" outlineLevel="0" collapsed="false">
      <c r="A10" s="12" t="n">
        <v>8</v>
      </c>
      <c r="B10" s="13" t="n">
        <v>62.12</v>
      </c>
      <c r="C10" s="13"/>
      <c r="D10" s="13"/>
      <c r="E10" s="13"/>
      <c r="F10" s="13"/>
    </row>
    <row r="11" customFormat="false" ht="19.5" hidden="false" customHeight="true" outlineLevel="0" collapsed="false">
      <c r="A11" s="12" t="n">
        <v>9</v>
      </c>
      <c r="B11" s="13" t="n">
        <v>60.29</v>
      </c>
      <c r="C11" s="13"/>
      <c r="D11" s="13"/>
      <c r="E11" s="13"/>
      <c r="F11" s="13"/>
    </row>
    <row r="12" customFormat="false" ht="19.5" hidden="false" customHeight="true" outlineLevel="0" collapsed="false">
      <c r="A12" s="12" t="n">
        <v>10</v>
      </c>
      <c r="B12" s="13" t="n">
        <v>58.18</v>
      </c>
      <c r="C12" s="13"/>
      <c r="D12" s="13"/>
      <c r="E12" s="13"/>
      <c r="F12" s="13"/>
    </row>
    <row r="13" customFormat="false" ht="19.5" hidden="false" customHeight="true" outlineLevel="0" collapsed="false">
      <c r="A13" s="12" t="n">
        <v>11</v>
      </c>
      <c r="B13" s="13" t="n">
        <v>55.68</v>
      </c>
      <c r="C13" s="13"/>
      <c r="D13" s="13"/>
      <c r="E13" s="13"/>
      <c r="F13" s="13"/>
    </row>
    <row r="14" customFormat="false" ht="19.5" hidden="false" customHeight="true" outlineLevel="0" collapsed="false">
      <c r="A14" s="12" t="n">
        <v>12</v>
      </c>
      <c r="B14" s="13" t="n">
        <v>52.62</v>
      </c>
      <c r="C14" s="13"/>
      <c r="D14" s="13"/>
      <c r="E14" s="13"/>
      <c r="F14" s="13"/>
    </row>
    <row r="15" customFormat="false" ht="19.5" hidden="false" customHeight="true" outlineLevel="0" collapsed="false">
      <c r="A15" s="12" t="n">
        <v>13</v>
      </c>
      <c r="B15" s="13" t="n">
        <v>48.68</v>
      </c>
      <c r="C15" s="13"/>
      <c r="D15" s="13"/>
      <c r="E15" s="13"/>
      <c r="F15" s="13"/>
    </row>
    <row r="16" customFormat="false" ht="19.5" hidden="false" customHeight="true" outlineLevel="0" collapsed="false">
      <c r="A16" s="12" t="n">
        <v>14</v>
      </c>
      <c r="B16" s="13" t="n">
        <v>43.13</v>
      </c>
      <c r="C16" s="13"/>
      <c r="D16" s="13"/>
      <c r="E16" s="13"/>
      <c r="F16" s="13"/>
    </row>
    <row r="17" customFormat="false" ht="19.5" hidden="false" customHeight="true" outlineLevel="0" collapsed="false">
      <c r="A17" s="12" t="n">
        <v>15</v>
      </c>
      <c r="B17" s="13" t="n">
        <v>33.63</v>
      </c>
      <c r="C17" s="13"/>
      <c r="D17" s="13"/>
      <c r="E17" s="13"/>
      <c r="F17" s="13"/>
    </row>
    <row r="18" customFormat="false" ht="19.5" hidden="false" customHeight="true" outlineLevel="0" collapsed="false">
      <c r="A18" s="59" t="s">
        <v>94</v>
      </c>
      <c r="B18" s="59"/>
      <c r="C18" s="59"/>
      <c r="D18" s="59"/>
      <c r="E18" s="59"/>
      <c r="F18" s="59"/>
    </row>
    <row r="19" customFormat="false" ht="19.5" hidden="false" customHeight="true" outlineLevel="0" collapsed="false">
      <c r="A19" s="59"/>
      <c r="B19" s="59"/>
      <c r="C19" s="59"/>
      <c r="D19" s="59"/>
      <c r="E19" s="59"/>
      <c r="F19" s="59"/>
    </row>
    <row r="20" customFormat="false" ht="19.5" hidden="false" customHeight="true" outlineLevel="0" collapsed="false">
      <c r="A20" s="59"/>
      <c r="B20" s="59"/>
      <c r="C20" s="59"/>
      <c r="D20" s="59"/>
      <c r="E20" s="59"/>
      <c r="F20" s="59"/>
    </row>
  </sheetData>
  <mergeCells count="18">
    <mergeCell ref="A1:F1"/>
    <mergeCell ref="B2:F2"/>
    <mergeCell ref="B3:F3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A18:F20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58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M23" activeCellId="0" sqref="M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17" width="70.42"/>
    <col collapsed="false" customWidth="false" hidden="false" outlineLevel="0" max="3" min="2" style="17" width="9.14"/>
    <col collapsed="false" customWidth="true" hidden="false" outlineLevel="0" max="4" min="4" style="17" width="12.86"/>
    <col collapsed="false" customWidth="false" hidden="false" outlineLevel="0" max="16384" min="5" style="17" width="9.14"/>
  </cols>
  <sheetData>
    <row r="1" customFormat="false" ht="17.35" hidden="false" customHeight="false" outlineLevel="0" collapsed="false">
      <c r="A1" s="60" t="s">
        <v>95</v>
      </c>
      <c r="B1" s="60"/>
      <c r="C1" s="60"/>
      <c r="D1" s="60"/>
      <c r="E1" s="60"/>
      <c r="F1" s="60"/>
    </row>
    <row r="2" customFormat="false" ht="12.75" hidden="false" customHeight="false" outlineLevel="0" collapsed="false">
      <c r="A2" s="61"/>
      <c r="B2" s="61"/>
      <c r="C2" s="61"/>
      <c r="D2" s="61"/>
      <c r="E2" s="61"/>
      <c r="F2" s="61"/>
    </row>
    <row r="3" customFormat="false" ht="12.75" hidden="false" customHeight="false" outlineLevel="0" collapsed="false">
      <c r="A3" s="61" t="s">
        <v>96</v>
      </c>
      <c r="B3" s="61"/>
      <c r="C3" s="61"/>
      <c r="D3" s="61"/>
      <c r="E3" s="61"/>
      <c r="F3" s="61"/>
    </row>
    <row r="4" customFormat="false" ht="12.75" hidden="false" customHeight="false" outlineLevel="0" collapsed="false">
      <c r="A4" s="61"/>
      <c r="B4" s="61"/>
      <c r="C4" s="61"/>
      <c r="D4" s="61"/>
      <c r="E4" s="61"/>
      <c r="F4" s="27"/>
    </row>
    <row r="5" customFormat="false" ht="12.75" hidden="false" customHeight="false" outlineLevel="0" collapsed="false">
      <c r="A5" s="61"/>
      <c r="B5" s="61"/>
      <c r="C5" s="61"/>
      <c r="D5" s="61"/>
      <c r="E5" s="61"/>
      <c r="F5" s="61"/>
    </row>
    <row r="6" customFormat="false" ht="12.75" hidden="false" customHeight="false" outlineLevel="0" collapsed="false">
      <c r="A6" s="61"/>
      <c r="B6" s="61"/>
      <c r="C6" s="61"/>
      <c r="D6" s="61"/>
      <c r="E6" s="61"/>
      <c r="F6" s="61"/>
    </row>
    <row r="7" customFormat="false" ht="12.75" hidden="false" customHeight="false" outlineLevel="0" collapsed="false">
      <c r="A7" s="61"/>
      <c r="B7" s="61"/>
      <c r="C7" s="61"/>
      <c r="D7" s="61"/>
      <c r="E7" s="61"/>
      <c r="F7" s="61"/>
    </row>
    <row r="8" customFormat="false" ht="12.75" hidden="false" customHeight="false" outlineLevel="0" collapsed="false">
      <c r="A8" s="61"/>
      <c r="B8" s="61"/>
      <c r="C8" s="61"/>
      <c r="D8" s="61"/>
      <c r="E8" s="61"/>
      <c r="F8" s="61"/>
    </row>
    <row r="9" customFormat="false" ht="12.75" hidden="false" customHeight="false" outlineLevel="0" collapsed="false">
      <c r="A9" s="61"/>
      <c r="B9" s="61"/>
      <c r="C9" s="61"/>
      <c r="D9" s="61"/>
      <c r="E9" s="61"/>
      <c r="F9" s="61"/>
    </row>
    <row r="10" customFormat="false" ht="12.75" hidden="false" customHeight="false" outlineLevel="0" collapsed="false">
      <c r="A10" s="61"/>
      <c r="B10" s="61"/>
      <c r="C10" s="61"/>
      <c r="D10" s="61"/>
      <c r="E10" s="61"/>
      <c r="F10" s="61"/>
    </row>
    <row r="11" customFormat="false" ht="12.75" hidden="false" customHeight="false" outlineLevel="0" collapsed="false">
      <c r="A11" s="61"/>
      <c r="B11" s="61"/>
      <c r="C11" s="61"/>
      <c r="D11" s="61"/>
      <c r="E11" s="61"/>
      <c r="F11" s="61"/>
    </row>
    <row r="12" customFormat="false" ht="14.15" hidden="false" customHeight="false" outlineLevel="0" collapsed="false">
      <c r="A12" s="62" t="s">
        <v>97</v>
      </c>
      <c r="B12" s="62"/>
      <c r="C12" s="62"/>
      <c r="D12" s="62"/>
      <c r="E12" s="62"/>
      <c r="F12" s="62"/>
    </row>
    <row r="13" customFormat="false" ht="15" hidden="false" customHeight="false" outlineLevel="0" collapsed="false">
      <c r="A13" s="62" t="s">
        <v>98</v>
      </c>
      <c r="B13" s="62"/>
      <c r="C13" s="62"/>
      <c r="D13" s="62"/>
      <c r="E13" s="62"/>
      <c r="F13" s="62"/>
    </row>
    <row r="14" customFormat="false" ht="15" hidden="false" customHeight="false" outlineLevel="0" collapsed="false">
      <c r="A14" s="62" t="s">
        <v>99</v>
      </c>
      <c r="B14" s="62"/>
      <c r="C14" s="62"/>
      <c r="D14" s="62"/>
      <c r="E14" s="62"/>
      <c r="F14" s="62"/>
    </row>
    <row r="15" customFormat="false" ht="14.15" hidden="false" customHeight="false" outlineLevel="0" collapsed="false">
      <c r="A15" s="62" t="s">
        <v>100</v>
      </c>
      <c r="B15" s="62"/>
      <c r="C15" s="62"/>
      <c r="D15" s="62"/>
      <c r="E15" s="62"/>
      <c r="F15" s="62"/>
    </row>
    <row r="16" customFormat="false" ht="14.15" hidden="false" customHeight="false" outlineLevel="0" collapsed="false">
      <c r="A16" s="62" t="s">
        <v>101</v>
      </c>
      <c r="B16" s="62"/>
      <c r="C16" s="62"/>
      <c r="D16" s="62"/>
      <c r="E16" s="62"/>
      <c r="F16" s="62"/>
    </row>
    <row r="17" customFormat="false" ht="15" hidden="false" customHeight="false" outlineLevel="0" collapsed="false">
      <c r="A17" s="62" t="s">
        <v>102</v>
      </c>
      <c r="B17" s="62"/>
      <c r="C17" s="62"/>
      <c r="D17" s="62"/>
      <c r="E17" s="62"/>
      <c r="F17" s="62"/>
    </row>
    <row r="18" customFormat="false" ht="12.75" hidden="false" customHeight="false" outlineLevel="0" collapsed="false">
      <c r="A18" s="27"/>
      <c r="B18" s="27"/>
      <c r="C18" s="27"/>
      <c r="D18" s="27"/>
      <c r="E18" s="27"/>
      <c r="F18" s="27"/>
    </row>
    <row r="19" customFormat="false" ht="12.75" hidden="false" customHeight="false" outlineLevel="0" collapsed="false">
      <c r="A19" s="27"/>
      <c r="B19" s="27"/>
      <c r="C19" s="27"/>
      <c r="D19" s="27"/>
      <c r="E19" s="27"/>
      <c r="F19" s="27"/>
    </row>
    <row r="20" customFormat="false" ht="12.75" hidden="false" customHeight="false" outlineLevel="0" collapsed="false">
      <c r="A20" s="27"/>
      <c r="B20" s="27"/>
      <c r="C20" s="27"/>
      <c r="D20" s="27"/>
      <c r="E20" s="27"/>
      <c r="F20" s="27"/>
    </row>
    <row r="21" customFormat="false" ht="12.75" hidden="false" customHeight="false" outlineLevel="0" collapsed="false">
      <c r="A21" s="27"/>
      <c r="B21" s="27"/>
      <c r="C21" s="27"/>
      <c r="D21" s="27"/>
      <c r="E21" s="27"/>
      <c r="F21" s="27"/>
    </row>
    <row r="22" customFormat="false" ht="12.75" hidden="false" customHeight="false" outlineLevel="0" collapsed="false">
      <c r="A22" s="63"/>
      <c r="B22" s="27"/>
      <c r="C22" s="27"/>
      <c r="D22" s="27"/>
      <c r="E22" s="27"/>
      <c r="F22" s="27"/>
    </row>
    <row r="23" customFormat="false" ht="12.75" hidden="false" customHeight="false" outlineLevel="0" collapsed="false">
      <c r="A23" s="27"/>
      <c r="B23" s="27"/>
      <c r="C23" s="27"/>
      <c r="D23" s="27"/>
      <c r="E23" s="27"/>
      <c r="F23" s="27"/>
    </row>
    <row r="24" customFormat="false" ht="12.75" hidden="false" customHeight="false" outlineLevel="0" collapsed="false">
      <c r="A24" s="27"/>
      <c r="B24" s="27"/>
      <c r="C24" s="27"/>
      <c r="D24" s="27"/>
      <c r="E24" s="27"/>
      <c r="F24" s="27"/>
    </row>
    <row r="25" customFormat="false" ht="12.75" hidden="false" customHeight="false" outlineLevel="0" collapsed="false">
      <c r="A25" s="27"/>
      <c r="B25" s="27"/>
      <c r="C25" s="27"/>
      <c r="D25" s="27"/>
      <c r="E25" s="27"/>
      <c r="F25" s="27"/>
    </row>
    <row r="26" customFormat="false" ht="12.75" hidden="false" customHeight="false" outlineLevel="0" collapsed="false">
      <c r="A26" s="27"/>
      <c r="B26" s="27"/>
      <c r="C26" s="27"/>
      <c r="D26" s="27"/>
      <c r="E26" s="27"/>
      <c r="F26" s="27"/>
    </row>
    <row r="27" customFormat="false" ht="12.75" hidden="false" customHeight="false" outlineLevel="0" collapsed="false">
      <c r="A27" s="63"/>
      <c r="B27" s="27"/>
      <c r="C27" s="27"/>
      <c r="D27" s="27"/>
      <c r="E27" s="27"/>
      <c r="F27" s="27"/>
    </row>
    <row r="28" customFormat="false" ht="12.75" hidden="false" customHeight="false" outlineLevel="0" collapsed="false">
      <c r="A28" s="27"/>
      <c r="B28" s="27"/>
      <c r="C28" s="27"/>
      <c r="D28" s="27"/>
      <c r="E28" s="27"/>
      <c r="F28" s="27"/>
    </row>
    <row r="29" customFormat="false" ht="12.75" hidden="false" customHeight="false" outlineLevel="0" collapsed="false">
      <c r="A29" s="27"/>
      <c r="B29" s="27"/>
      <c r="C29" s="27"/>
      <c r="D29" s="27"/>
      <c r="E29" s="27"/>
      <c r="F29" s="27"/>
    </row>
    <row r="30" customFormat="false" ht="12.75" hidden="false" customHeight="false" outlineLevel="0" collapsed="false">
      <c r="A30" s="27"/>
      <c r="B30" s="27"/>
      <c r="C30" s="27"/>
      <c r="D30" s="27"/>
      <c r="E30" s="27"/>
      <c r="F30" s="27"/>
    </row>
    <row r="31" customFormat="false" ht="12.75" hidden="false" customHeight="false" outlineLevel="0" collapsed="false">
      <c r="A31" s="27"/>
      <c r="B31" s="27"/>
      <c r="C31" s="27"/>
      <c r="D31" s="27"/>
      <c r="E31" s="27"/>
      <c r="F31" s="27"/>
    </row>
    <row r="32" customFormat="false" ht="12.75" hidden="false" customHeight="false" outlineLevel="0" collapsed="false">
      <c r="A32" s="27"/>
      <c r="B32" s="27"/>
      <c r="C32" s="27"/>
      <c r="D32" s="27"/>
      <c r="E32" s="27"/>
      <c r="F32" s="27"/>
    </row>
    <row r="33" customFormat="false" ht="12.75" hidden="false" customHeight="false" outlineLevel="0" collapsed="false">
      <c r="A33" s="27"/>
      <c r="B33" s="27"/>
      <c r="C33" s="27"/>
      <c r="D33" s="27"/>
      <c r="E33" s="27"/>
      <c r="F33" s="27"/>
    </row>
    <row r="34" customFormat="false" ht="12.75" hidden="false" customHeight="false" outlineLevel="0" collapsed="false">
      <c r="A34" s="27"/>
      <c r="B34" s="27"/>
      <c r="C34" s="27"/>
      <c r="D34" s="27"/>
      <c r="E34" s="27"/>
      <c r="F34" s="27"/>
    </row>
    <row r="35" customFormat="false" ht="12.75" hidden="false" customHeight="false" outlineLevel="0" collapsed="false">
      <c r="A35" s="27"/>
      <c r="B35" s="27"/>
      <c r="C35" s="27"/>
      <c r="D35" s="27"/>
      <c r="E35" s="27"/>
      <c r="F35" s="27"/>
    </row>
    <row r="36" customFormat="false" ht="12.75" hidden="false" customHeight="false" outlineLevel="0" collapsed="false">
      <c r="A36" s="27"/>
      <c r="B36" s="27"/>
      <c r="C36" s="27"/>
      <c r="D36" s="27"/>
      <c r="E36" s="27"/>
      <c r="F36" s="27"/>
    </row>
    <row r="37" customFormat="false" ht="12.75" hidden="false" customHeight="false" outlineLevel="0" collapsed="false">
      <c r="A37" s="27"/>
      <c r="B37" s="27"/>
      <c r="C37" s="27"/>
      <c r="D37" s="27"/>
      <c r="E37" s="27"/>
      <c r="F37" s="27"/>
    </row>
    <row r="38" customFormat="false" ht="12.75" hidden="false" customHeight="false" outlineLevel="0" collapsed="false">
      <c r="A38" s="27"/>
      <c r="B38" s="27"/>
      <c r="C38" s="27"/>
      <c r="D38" s="27"/>
      <c r="E38" s="27"/>
      <c r="F38" s="27"/>
    </row>
    <row r="39" customFormat="false" ht="12.75" hidden="false" customHeight="false" outlineLevel="0" collapsed="false">
      <c r="A39" s="27"/>
      <c r="B39" s="27"/>
      <c r="C39" s="27"/>
      <c r="D39" s="27"/>
      <c r="E39" s="27"/>
      <c r="F39" s="27"/>
    </row>
    <row r="40" customFormat="false" ht="12.75" hidden="false" customHeight="false" outlineLevel="0" collapsed="false">
      <c r="A40" s="27"/>
      <c r="B40" s="27"/>
      <c r="C40" s="27"/>
      <c r="D40" s="27"/>
      <c r="E40" s="27"/>
      <c r="F40" s="27"/>
    </row>
    <row r="41" customFormat="false" ht="12.75" hidden="false" customHeight="false" outlineLevel="0" collapsed="false">
      <c r="A41" s="27"/>
      <c r="B41" s="27"/>
      <c r="C41" s="27"/>
      <c r="D41" s="27"/>
      <c r="E41" s="27"/>
      <c r="F41" s="27"/>
    </row>
    <row r="42" customFormat="false" ht="12.75" hidden="false" customHeight="false" outlineLevel="0" collapsed="false">
      <c r="A42" s="27"/>
      <c r="B42" s="27"/>
      <c r="C42" s="27"/>
      <c r="D42" s="27"/>
      <c r="E42" s="27"/>
      <c r="F42" s="27"/>
    </row>
    <row r="43" customFormat="false" ht="12.75" hidden="false" customHeight="false" outlineLevel="0" collapsed="false">
      <c r="A43" s="27"/>
      <c r="B43" s="27"/>
      <c r="C43" s="27"/>
      <c r="D43" s="27"/>
      <c r="E43" s="27"/>
      <c r="F43" s="27"/>
    </row>
    <row r="44" customFormat="false" ht="12.75" hidden="false" customHeight="false" outlineLevel="0" collapsed="false">
      <c r="A44" s="27"/>
      <c r="B44" s="27"/>
      <c r="C44" s="27"/>
      <c r="D44" s="27"/>
      <c r="E44" s="27"/>
      <c r="F44" s="27"/>
    </row>
    <row r="45" customFormat="false" ht="12.75" hidden="false" customHeight="false" outlineLevel="0" collapsed="false">
      <c r="A45" s="27"/>
      <c r="B45" s="27"/>
      <c r="C45" s="27"/>
      <c r="D45" s="27"/>
      <c r="E45" s="27"/>
      <c r="F45" s="27"/>
    </row>
    <row r="46" customFormat="false" ht="12.75" hidden="false" customHeight="false" outlineLevel="0" collapsed="false">
      <c r="A46" s="27"/>
      <c r="B46" s="27"/>
      <c r="C46" s="27"/>
      <c r="D46" s="27"/>
      <c r="E46" s="27"/>
      <c r="F46" s="27"/>
    </row>
    <row r="47" customFormat="false" ht="12.75" hidden="false" customHeight="false" outlineLevel="0" collapsed="false">
      <c r="A47" s="27"/>
      <c r="B47" s="27"/>
      <c r="C47" s="27"/>
      <c r="D47" s="27"/>
      <c r="E47" s="27"/>
      <c r="F47" s="27"/>
    </row>
    <row r="48" customFormat="false" ht="12.75" hidden="false" customHeight="false" outlineLevel="0" collapsed="false">
      <c r="A48" s="27"/>
      <c r="B48" s="27"/>
      <c r="C48" s="27"/>
      <c r="D48" s="27"/>
      <c r="E48" s="27"/>
      <c r="F48" s="27"/>
    </row>
    <row r="49" customFormat="false" ht="12.75" hidden="false" customHeight="false" outlineLevel="0" collapsed="false">
      <c r="A49" s="27"/>
      <c r="B49" s="27"/>
      <c r="C49" s="27"/>
      <c r="D49" s="27"/>
      <c r="E49" s="27"/>
      <c r="F49" s="27"/>
    </row>
    <row r="50" customFormat="false" ht="12.75" hidden="false" customHeight="false" outlineLevel="0" collapsed="false">
      <c r="A50" s="27"/>
      <c r="B50" s="27"/>
      <c r="C50" s="27"/>
      <c r="D50" s="27"/>
      <c r="E50" s="27"/>
      <c r="F50" s="27"/>
    </row>
    <row r="51" customFormat="false" ht="12.75" hidden="false" customHeight="false" outlineLevel="0" collapsed="false">
      <c r="A51" s="27"/>
      <c r="B51" s="27"/>
      <c r="C51" s="27"/>
      <c r="D51" s="27"/>
      <c r="E51" s="27"/>
      <c r="F51" s="27"/>
    </row>
    <row r="52" customFormat="false" ht="12.75" hidden="false" customHeight="false" outlineLevel="0" collapsed="false">
      <c r="A52" s="27"/>
      <c r="B52" s="27"/>
      <c r="C52" s="27"/>
      <c r="D52" s="27"/>
      <c r="E52" s="27"/>
      <c r="F52" s="27"/>
    </row>
    <row r="53" customFormat="false" ht="12.75" hidden="false" customHeight="false" outlineLevel="0" collapsed="false">
      <c r="A53" s="27"/>
      <c r="B53" s="27"/>
      <c r="C53" s="27"/>
      <c r="D53" s="27"/>
      <c r="E53" s="27"/>
      <c r="F53" s="27"/>
    </row>
    <row r="54" customFormat="false" ht="12.75" hidden="false" customHeight="false" outlineLevel="0" collapsed="false">
      <c r="A54" s="27"/>
      <c r="B54" s="27"/>
      <c r="C54" s="27"/>
      <c r="D54" s="27"/>
      <c r="E54" s="27"/>
      <c r="F54" s="27"/>
    </row>
    <row r="55" customFormat="false" ht="12.75" hidden="false" customHeight="false" outlineLevel="0" collapsed="false">
      <c r="A55" s="27"/>
      <c r="B55" s="27"/>
      <c r="C55" s="27"/>
      <c r="D55" s="27"/>
      <c r="E55" s="27"/>
      <c r="F55" s="27"/>
    </row>
    <row r="56" customFormat="false" ht="12.75" hidden="false" customHeight="false" outlineLevel="0" collapsed="false">
      <c r="A56" s="27"/>
      <c r="B56" s="27"/>
      <c r="C56" s="27"/>
      <c r="D56" s="27"/>
      <c r="E56" s="27"/>
      <c r="F56" s="27"/>
    </row>
    <row r="57" customFormat="false" ht="12.75" hidden="false" customHeight="false" outlineLevel="0" collapsed="false">
      <c r="A57" s="27"/>
      <c r="B57" s="27"/>
      <c r="C57" s="27"/>
      <c r="D57" s="27"/>
      <c r="E57" s="27"/>
      <c r="F57" s="27"/>
    </row>
    <row r="58" customFormat="false" ht="12.75" hidden="false" customHeight="false" outlineLevel="0" collapsed="false">
      <c r="A58" s="27"/>
      <c r="B58" s="27"/>
      <c r="C58" s="27"/>
      <c r="D58" s="27"/>
      <c r="E58" s="27"/>
      <c r="F58" s="27"/>
    </row>
  </sheetData>
  <mergeCells count="17">
    <mergeCell ref="A1:F1"/>
    <mergeCell ref="A2:F2"/>
    <mergeCell ref="A3:F3"/>
    <mergeCell ref="A4:E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7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G34" activeCellId="0" sqref="G34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s="67" customFormat="true" ht="13.8" hidden="false" customHeight="false" outlineLevel="0" collapsed="false">
      <c r="A1" s="40" t="s">
        <v>103</v>
      </c>
      <c r="B1" s="47" t="s">
        <v>104</v>
      </c>
      <c r="C1" s="47"/>
      <c r="D1" s="47"/>
      <c r="E1" s="47"/>
      <c r="F1" s="47"/>
      <c r="G1" s="66"/>
    </row>
    <row r="2" s="67" customFormat="true" ht="18" hidden="false" customHeight="true" outlineLevel="0" collapsed="false">
      <c r="A2" s="40" t="s">
        <v>105</v>
      </c>
      <c r="B2" s="47" t="s">
        <v>106</v>
      </c>
      <c r="C2" s="47"/>
      <c r="D2" s="47"/>
      <c r="E2" s="47"/>
      <c r="F2" s="47"/>
      <c r="G2" s="66"/>
    </row>
    <row r="3" s="67" customFormat="true" ht="18" hidden="false" customHeight="true" outlineLevel="0" collapsed="false">
      <c r="A3" s="40" t="s">
        <v>107</v>
      </c>
      <c r="B3" s="47" t="s">
        <v>108</v>
      </c>
      <c r="C3" s="47"/>
      <c r="D3" s="47"/>
      <c r="E3" s="47"/>
      <c r="F3" s="47"/>
      <c r="G3" s="66"/>
    </row>
    <row r="4" s="67" customFormat="true" ht="13.8" hidden="false" customHeight="false" outlineLevel="0" collapsed="false">
      <c r="A4" s="40" t="s">
        <v>109</v>
      </c>
      <c r="B4" s="47" t="n">
        <v>24</v>
      </c>
      <c r="C4" s="47"/>
      <c r="D4" s="47"/>
      <c r="E4" s="47" t="s">
        <v>110</v>
      </c>
      <c r="F4" s="47"/>
      <c r="G4" s="66"/>
    </row>
    <row r="5" s="67" customFormat="true" ht="13.8" hidden="false" customHeight="false" outlineLevel="0" collapsed="false">
      <c r="A5" s="40" t="s">
        <v>111</v>
      </c>
      <c r="B5" s="68" t="n">
        <v>0.215277777777778</v>
      </c>
      <c r="C5" s="68"/>
      <c r="D5" s="68"/>
      <c r="E5" s="68"/>
      <c r="F5" s="68"/>
      <c r="G5" s="66"/>
    </row>
    <row r="6" s="67" customFormat="true" ht="13.8" hidden="false" customHeight="false" outlineLevel="0" collapsed="false">
      <c r="A6" s="40" t="s">
        <v>112</v>
      </c>
      <c r="B6" s="47" t="n">
        <v>50</v>
      </c>
      <c r="C6" s="47"/>
      <c r="D6" s="47"/>
      <c r="E6" s="47"/>
      <c r="F6" s="47"/>
      <c r="G6" s="66"/>
    </row>
    <row r="7" s="69" customFormat="true" ht="15.75" hidden="false" customHeight="true" outlineLevel="0" collapsed="false">
      <c r="B7" s="70"/>
      <c r="C7" s="70"/>
      <c r="D7" s="71"/>
      <c r="E7" s="71"/>
      <c r="F7" s="71"/>
      <c r="G7" s="71"/>
    </row>
    <row r="8" s="69" customFormat="true" ht="15.75" hidden="false" customHeight="true" outlineLevel="0" collapsed="false">
      <c r="A8" s="47" t="s">
        <v>113</v>
      </c>
      <c r="B8" s="47"/>
      <c r="C8" s="47"/>
      <c r="D8" s="47"/>
      <c r="E8" s="47"/>
      <c r="F8" s="47"/>
      <c r="G8" s="71"/>
    </row>
    <row r="9" s="69" customFormat="true" ht="15.75" hidden="false" customHeight="true" outlineLevel="0" collapsed="false">
      <c r="A9" s="72" t="s">
        <v>114</v>
      </c>
      <c r="B9" s="72"/>
      <c r="C9" s="72"/>
      <c r="D9" s="72"/>
      <c r="E9" s="72"/>
      <c r="F9" s="72"/>
      <c r="G9" s="71"/>
    </row>
    <row r="10" s="69" customFormat="tru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  <c r="G10" s="71"/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0.319401781722193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0.125593069343905</v>
      </c>
    </row>
    <row r="13" s="69" customFormat="tru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0.193808712378288</v>
      </c>
      <c r="G13" s="71"/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6869.19961859879</v>
      </c>
      <c r="F14" s="76" t="n">
        <f aca="false">IFERROR(E14/$E$23,0)</f>
        <v>0.44594338894978</v>
      </c>
      <c r="G14" s="77"/>
    </row>
    <row r="15" s="69" customFormat="tru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6869.19961859879</v>
      </c>
      <c r="F15" s="76" t="n">
        <f aca="false">IFERROR(E15/$E$23,0)</f>
        <v>0.44594338894978</v>
      </c>
      <c r="G15" s="71"/>
    </row>
    <row r="16" s="69" customFormat="tru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0.0838222063751268</v>
      </c>
      <c r="G16" s="71"/>
    </row>
    <row r="17" s="69" customFormat="tru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0.129260837290153</v>
      </c>
      <c r="G17" s="71"/>
    </row>
    <row r="18" s="69" customFormat="tru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0.0160989389602104</v>
      </c>
      <c r="G18" s="71"/>
    </row>
    <row r="19" s="69" customFormat="tru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1983.88809516129</v>
      </c>
      <c r="F19" s="76" t="n">
        <f aca="false">IFERROR(E19/$E$23,0)</f>
        <v>0.128792556567721</v>
      </c>
      <c r="G19" s="71"/>
    </row>
    <row r="20" s="69" customFormat="tru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1004.5</v>
      </c>
      <c r="F20" s="76" t="n">
        <f aca="false">IFERROR(E20/$E$23,0)</f>
        <v>0.0652114014836898</v>
      </c>
      <c r="G20" s="71"/>
    </row>
    <row r="21" s="69" customFormat="tru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350.55</v>
      </c>
      <c r="F21" s="76" t="n">
        <f aca="false">IFERROR(E21/$E$23,0)</f>
        <v>0.0227574482728795</v>
      </c>
      <c r="G21" s="71"/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3614.56387529039</v>
      </c>
      <c r="F22" s="76" t="n">
        <f aca="false">IFERROR(E22/$E$23,0)</f>
        <v>0.234654829328027</v>
      </c>
      <c r="G22" s="77"/>
    </row>
    <row r="23" s="69" customFormat="tru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15403.7480738892</v>
      </c>
      <c r="F23" s="80" t="n">
        <f aca="false">F11+F14+F22</f>
        <v>1</v>
      </c>
      <c r="G23" s="71"/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15.0280469013553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1.20224375210842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16.2302906534637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16636.0479198003</v>
      </c>
      <c r="F27" s="85"/>
    </row>
    <row r="29" s="69" customFormat="true" ht="15" hidden="false" customHeight="true" outlineLevel="0" collapsed="false">
      <c r="A29" s="86" t="s">
        <v>123</v>
      </c>
      <c r="B29" s="86"/>
      <c r="C29" s="86"/>
      <c r="D29" s="86"/>
      <c r="E29" s="86"/>
      <c r="F29" s="65"/>
      <c r="G29" s="71"/>
    </row>
    <row r="30" s="69" customFormat="tru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  <c r="F30" s="65"/>
      <c r="G30" s="71"/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s="69" customFormat="tru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  <c r="F32" s="65"/>
      <c r="G32" s="71"/>
    </row>
    <row r="33" s="69" customFormat="tru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  <c r="F33" s="65"/>
      <c r="G33" s="71"/>
    </row>
    <row r="34" s="69" customFormat="tru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  <c r="G34" s="71"/>
    </row>
    <row r="35" s="69" customFormat="tru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  <c r="G35" s="71"/>
    </row>
    <row r="36" s="69" customFormat="tru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  <c r="G36" s="71"/>
    </row>
    <row r="37" s="69" customFormat="true" ht="12.75" hidden="false" customHeight="false" outlineLevel="0" collapsed="false">
      <c r="A37" s="65"/>
      <c r="B37" s="89"/>
      <c r="C37" s="65"/>
      <c r="D37" s="64"/>
      <c r="E37" s="90"/>
      <c r="F37" s="64"/>
      <c r="G37" s="71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50</v>
      </c>
      <c r="G38" s="77"/>
    </row>
    <row r="39" s="69" customFormat="true" ht="15.75" hidden="false" customHeight="true" outlineLevel="0" collapsed="false">
      <c r="A39" s="65"/>
      <c r="B39" s="65"/>
      <c r="C39" s="65"/>
      <c r="D39" s="64"/>
      <c r="E39" s="90"/>
      <c r="F39" s="64"/>
      <c r="G39" s="71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4" t="s">
        <v>133</v>
      </c>
      <c r="B42" s="94" t="s">
        <v>134</v>
      </c>
      <c r="C42" s="94" t="s">
        <v>125</v>
      </c>
      <c r="D42" s="95" t="s">
        <v>135</v>
      </c>
      <c r="E42" s="95" t="s">
        <v>136</v>
      </c>
      <c r="F42" s="95" t="s">
        <v>137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4" t="s">
        <v>141</v>
      </c>
      <c r="C44" s="97" t="n">
        <v>1</v>
      </c>
      <c r="D44" s="73" t="n">
        <v>208</v>
      </c>
      <c r="E44" s="75" t="n">
        <f aca="false">C44*D44</f>
        <v>208</v>
      </c>
      <c r="F44" s="95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s="102" customFormat="true" ht="12.75" hidden="false" customHeight="true" outlineLevel="0" collapsed="false">
      <c r="A51" s="100" t="s">
        <v>133</v>
      </c>
      <c r="B51" s="100" t="s">
        <v>134</v>
      </c>
      <c r="C51" s="100" t="s">
        <v>125</v>
      </c>
      <c r="D51" s="101" t="s">
        <v>135</v>
      </c>
      <c r="E51" s="101" t="s">
        <v>136</v>
      </c>
      <c r="F51" s="101" t="s">
        <v>137</v>
      </c>
      <c r="G51" s="65"/>
    </row>
    <row r="52" s="102" customFormat="tru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  <c r="G52" s="65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4" t="s">
        <v>133</v>
      </c>
      <c r="B66" s="94" t="s">
        <v>134</v>
      </c>
      <c r="C66" s="94" t="s">
        <v>125</v>
      </c>
      <c r="D66" s="95" t="s">
        <v>135</v>
      </c>
      <c r="E66" s="95" t="s">
        <v>136</v>
      </c>
      <c r="F66" s="95" t="s">
        <v>137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14"/>
      <c r="B74" s="114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14"/>
      <c r="B75" s="114"/>
      <c r="C75" s="114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4" t="s">
        <v>133</v>
      </c>
      <c r="B77" s="94" t="s">
        <v>134</v>
      </c>
      <c r="C77" s="94" t="s">
        <v>125</v>
      </c>
      <c r="D77" s="95" t="s">
        <v>135</v>
      </c>
      <c r="E77" s="95" t="s">
        <v>136</v>
      </c>
      <c r="F77" s="95" t="s">
        <v>137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4" t="s">
        <v>133</v>
      </c>
      <c r="B88" s="94" t="s">
        <v>134</v>
      </c>
      <c r="C88" s="94" t="s">
        <v>125</v>
      </c>
      <c r="D88" s="95" t="s">
        <v>135</v>
      </c>
      <c r="E88" s="95" t="s">
        <v>136</v>
      </c>
      <c r="F88" s="95" t="s">
        <v>137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1025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4" t="s">
        <v>133</v>
      </c>
      <c r="B100" s="94" t="s">
        <v>134</v>
      </c>
      <c r="C100" s="94" t="s">
        <v>177</v>
      </c>
      <c r="D100" s="95" t="s">
        <v>135</v>
      </c>
      <c r="E100" s="95" t="s">
        <v>136</v>
      </c>
      <c r="F100" s="95" t="s">
        <v>137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1025</v>
      </c>
      <c r="D102" s="122" t="n">
        <f aca="false">IFERROR(+D101/C101,"-")</f>
        <v>1.89032258064516</v>
      </c>
      <c r="E102" s="73" t="n">
        <f aca="false">IFERROR(C102*D102,"-")</f>
        <v>1937.58064516129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1025</v>
      </c>
      <c r="D104" s="122" t="n">
        <f aca="false">+C103*D103/10000</f>
        <v>0.033605</v>
      </c>
      <c r="E104" s="73" t="n">
        <f aca="false">C104*D104</f>
        <v>34.445125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1025</v>
      </c>
      <c r="D106" s="122" t="n">
        <f aca="false">+C105*D105/10000</f>
        <v>0.008233</v>
      </c>
      <c r="E106" s="73" t="n">
        <f aca="false">C106*D106</f>
        <v>8.438825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1025</v>
      </c>
      <c r="D108" s="122" t="n">
        <f aca="false">+C107*D107/10000</f>
        <v>0.00334</v>
      </c>
      <c r="E108" s="73" t="n">
        <f aca="false">C108*D108</f>
        <v>3.4235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1983.88809516129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1025</v>
      </c>
      <c r="D114" s="73" t="n">
        <v>0.98</v>
      </c>
      <c r="E114" s="73" t="n">
        <f aca="false">C114*D114</f>
        <v>1004.5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1004.5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1025</v>
      </c>
      <c r="D123" s="73" t="n">
        <f aca="false">E122</f>
        <v>0.342</v>
      </c>
      <c r="E123" s="73" t="n">
        <f aca="false">IFERROR(C123*D123,0)</f>
        <v>350.55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350.55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6869.19961859879</v>
      </c>
    </row>
    <row r="128" customFormat="false" ht="11.25" hidden="false" customHeight="true" outlineLevel="0" collapsed="false">
      <c r="G128" s="64"/>
    </row>
    <row r="129" customFormat="false" ht="11.25" hidden="false" customHeight="true" outlineLevel="0" collapsed="false"/>
    <row r="130" customFormat="fals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6869.19961859879</v>
      </c>
    </row>
    <row r="131" customFormat="false" ht="11.25" hidden="false" customHeight="true" outlineLevel="0" collapsed="false"/>
    <row r="132" customFormat="false" ht="12.75" hidden="false" customHeight="false" outlineLevel="0" collapsed="false">
      <c r="A132" s="64" t="s">
        <v>204</v>
      </c>
    </row>
    <row r="133" customFormat="false" ht="11.25" hidden="false" customHeight="true" outlineLevel="0" collapsed="false"/>
    <row r="134" customFormat="false" ht="12.75" hidden="false" customHeight="false" outlineLevel="0" collapsed="false">
      <c r="A134" s="94" t="s">
        <v>133</v>
      </c>
      <c r="B134" s="94" t="s">
        <v>134</v>
      </c>
      <c r="C134" s="94" t="s">
        <v>125</v>
      </c>
      <c r="D134" s="95" t="s">
        <v>135</v>
      </c>
      <c r="E134" s="95" t="s">
        <v>136</v>
      </c>
      <c r="F134" s="95" t="s">
        <v>137</v>
      </c>
    </row>
    <row r="135" customFormat="fals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11789.1841985988</v>
      </c>
      <c r="E135" s="73" t="n">
        <f aca="false">C135*D135/100</f>
        <v>3614.56387529039</v>
      </c>
      <c r="F135" s="74"/>
    </row>
    <row r="136" customFormat="false" ht="12.75" hidden="false" customHeight="false" outlineLevel="0" collapsed="false">
      <c r="F136" s="82" t="n">
        <f aca="false">+E135</f>
        <v>3614.56387529039</v>
      </c>
    </row>
    <row r="137" customFormat="false" ht="11.25" hidden="false" customHeight="true" outlineLevel="0" collapsed="false"/>
    <row r="138" customFormat="fals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3614.56387529039</v>
      </c>
    </row>
    <row r="139" customFormat="false" ht="12.75" hidden="false" customHeight="false" outlineLevel="0" collapsed="false">
      <c r="F139" s="127"/>
    </row>
    <row r="140" customFormat="false" ht="11.25" hidden="false" customHeight="true" outlineLevel="0" collapsed="false"/>
    <row r="141" customFormat="fals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15403.7480738892</v>
      </c>
    </row>
    <row r="142" customFormat="fals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16636.0479198003</v>
      </c>
    </row>
    <row r="143" customFormat="false" ht="14.25" hidden="false" customHeight="false" outlineLevel="0" collapsed="false">
      <c r="A143" s="67"/>
      <c r="B143" s="67"/>
      <c r="C143" s="67"/>
      <c r="D143" s="66"/>
      <c r="E143" s="66"/>
    </row>
    <row r="144" customFormat="false" ht="12" hidden="false" customHeight="true" outlineLevel="0" collapsed="false">
      <c r="A144" s="78"/>
      <c r="B144" s="78"/>
      <c r="C144" s="78"/>
      <c r="D144" s="77"/>
      <c r="E144" s="77"/>
      <c r="F144" s="77"/>
    </row>
    <row r="145" s="69" customFormat="true" ht="9.75" hidden="false" customHeight="true" outlineLevel="0" collapsed="false">
      <c r="A145" s="129"/>
      <c r="B145" s="65"/>
      <c r="C145" s="65"/>
      <c r="D145" s="65"/>
      <c r="E145" s="65"/>
      <c r="F145" s="65"/>
      <c r="G145" s="71"/>
    </row>
    <row r="146" s="69" customFormat="true" ht="9.75" hidden="false" customHeight="true" outlineLevel="0" collapsed="false">
      <c r="A146" s="129"/>
      <c r="B146" s="65"/>
      <c r="C146" s="65"/>
      <c r="D146" s="65"/>
      <c r="E146" s="65"/>
      <c r="F146" s="65"/>
      <c r="G146" s="71"/>
    </row>
    <row r="147" s="69" customFormat="true" ht="9.75" hidden="false" customHeight="true" outlineLevel="0" collapsed="false">
      <c r="A147" s="129"/>
      <c r="B147" s="65"/>
      <c r="C147" s="65"/>
      <c r="D147" s="65"/>
      <c r="E147" s="65"/>
      <c r="F147" s="65"/>
      <c r="G147" s="71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A23" activeCellId="0" sqref="A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s="67" customFormat="true" ht="13.8" hidden="false" customHeight="false" outlineLevel="0" collapsed="false">
      <c r="A1" s="40" t="s">
        <v>103</v>
      </c>
      <c r="B1" s="47" t="s">
        <v>209</v>
      </c>
      <c r="C1" s="47"/>
      <c r="D1" s="47"/>
      <c r="E1" s="47"/>
      <c r="F1" s="47"/>
      <c r="G1" s="66"/>
    </row>
    <row r="2" s="67" customFormat="true" ht="18" hidden="false" customHeight="true" outlineLevel="0" collapsed="false">
      <c r="A2" s="40" t="s">
        <v>105</v>
      </c>
      <c r="B2" s="47" t="s">
        <v>106</v>
      </c>
      <c r="C2" s="47"/>
      <c r="D2" s="47"/>
      <c r="E2" s="47"/>
      <c r="F2" s="47"/>
      <c r="G2" s="66"/>
    </row>
    <row r="3" s="67" customFormat="true" ht="18" hidden="false" customHeight="true" outlineLevel="0" collapsed="false">
      <c r="A3" s="40" t="s">
        <v>107</v>
      </c>
      <c r="B3" s="47" t="s">
        <v>108</v>
      </c>
      <c r="C3" s="47"/>
      <c r="D3" s="47"/>
      <c r="E3" s="47"/>
      <c r="F3" s="47"/>
      <c r="G3" s="66"/>
    </row>
    <row r="4" s="67" customFormat="true" ht="13.8" hidden="false" customHeight="false" outlineLevel="0" collapsed="false">
      <c r="A4" s="40" t="s">
        <v>109</v>
      </c>
      <c r="B4" s="47" t="n">
        <v>24</v>
      </c>
      <c r="C4" s="47"/>
      <c r="D4" s="47"/>
      <c r="E4" s="47" t="s">
        <v>110</v>
      </c>
      <c r="F4" s="47"/>
      <c r="G4" s="66"/>
    </row>
    <row r="5" s="67" customFormat="true" ht="13.8" hidden="false" customHeight="false" outlineLevel="0" collapsed="false">
      <c r="A5" s="40" t="s">
        <v>111</v>
      </c>
      <c r="B5" s="68" t="n">
        <v>0.222222222222222</v>
      </c>
      <c r="C5" s="68"/>
      <c r="D5" s="68"/>
      <c r="E5" s="68"/>
      <c r="F5" s="68"/>
      <c r="G5" s="66"/>
    </row>
    <row r="6" s="67" customFormat="true" ht="13.8" hidden="false" customHeight="false" outlineLevel="0" collapsed="false">
      <c r="A6" s="40" t="s">
        <v>112</v>
      </c>
      <c r="B6" s="47" t="n">
        <v>54</v>
      </c>
      <c r="C6" s="47"/>
      <c r="D6" s="47"/>
      <c r="E6" s="47"/>
      <c r="F6" s="47"/>
      <c r="G6" s="66"/>
    </row>
    <row r="7" s="69" customFormat="true" ht="15.75" hidden="false" customHeight="true" outlineLevel="0" collapsed="false">
      <c r="B7" s="70"/>
      <c r="C7" s="70"/>
      <c r="D7" s="71"/>
      <c r="E7" s="71"/>
      <c r="F7" s="71"/>
      <c r="G7" s="71"/>
    </row>
    <row r="8" s="69" customFormat="true" ht="15.75" hidden="false" customHeight="true" outlineLevel="0" collapsed="false">
      <c r="A8" s="47" t="s">
        <v>113</v>
      </c>
      <c r="B8" s="47"/>
      <c r="C8" s="47"/>
      <c r="D8" s="47"/>
      <c r="E8" s="47"/>
      <c r="F8" s="47"/>
      <c r="G8" s="71"/>
    </row>
    <row r="9" s="69" customFormat="true" ht="15.75" hidden="false" customHeight="true" outlineLevel="0" collapsed="false">
      <c r="A9" s="72" t="s">
        <v>114</v>
      </c>
      <c r="B9" s="72"/>
      <c r="C9" s="72"/>
      <c r="D9" s="72"/>
      <c r="E9" s="72"/>
      <c r="F9" s="72"/>
      <c r="G9" s="71"/>
    </row>
    <row r="10" s="69" customFormat="tru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  <c r="G10" s="71"/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0.312325230253949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0.122810474286123</v>
      </c>
    </row>
    <row r="13" s="69" customFormat="tru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0.189514755967826</v>
      </c>
      <c r="G13" s="71"/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7136.31466621169</v>
      </c>
      <c r="F14" s="76" t="n">
        <f aca="false">IFERROR(E14/$E$23,0)</f>
        <v>0.453019940418024</v>
      </c>
      <c r="G14" s="77"/>
    </row>
    <row r="15" s="69" customFormat="tru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7136.31466621169</v>
      </c>
      <c r="F15" s="76" t="n">
        <f aca="false">IFERROR(E15/$E$23,0)</f>
        <v>0.453019940418024</v>
      </c>
      <c r="G15" s="71"/>
    </row>
    <row r="16" s="69" customFormat="tru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0.081965071595236</v>
      </c>
      <c r="G16" s="71"/>
    </row>
    <row r="17" s="69" customFormat="tru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0.126396980479524</v>
      </c>
      <c r="G17" s="71"/>
    </row>
    <row r="18" s="69" customFormat="tru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0.0157422566351408</v>
      </c>
      <c r="G18" s="71"/>
    </row>
    <row r="19" s="69" customFormat="tru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2142.59914277419</v>
      </c>
      <c r="F19" s="76" t="n">
        <f aca="false">IFERROR(E19/$E$23,0)</f>
        <v>0.136014200802406</v>
      </c>
      <c r="G19" s="71"/>
    </row>
    <row r="20" s="69" customFormat="tru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1084.86</v>
      </c>
      <c r="F20" s="76" t="n">
        <f aca="false">IFERROR(E20/$E$23,0)</f>
        <v>0.0688679291131638</v>
      </c>
      <c r="G20" s="71"/>
    </row>
    <row r="21" s="69" customFormat="tru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378.594</v>
      </c>
      <c r="F21" s="76" t="n">
        <f aca="false">IFERROR(E21/$E$23,0)</f>
        <v>0.0240335017925531</v>
      </c>
      <c r="G21" s="71"/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3696.4613488885</v>
      </c>
      <c r="F22" s="76" t="n">
        <f aca="false">IFERROR(E22/$E$23,0)</f>
        <v>0.234654829328027</v>
      </c>
      <c r="G22" s="77"/>
    </row>
    <row r="23" s="69" customFormat="tru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15752.7605951002</v>
      </c>
      <c r="F23" s="80" t="n">
        <f aca="false">F11+F14+F22</f>
        <v>1</v>
      </c>
      <c r="G23" s="71"/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14.2301360389342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1.13841088311474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15.368546922049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17012.9814427082</v>
      </c>
      <c r="F27" s="85"/>
    </row>
    <row r="29" s="69" customFormat="true" ht="15" hidden="false" customHeight="true" outlineLevel="0" collapsed="false">
      <c r="A29" s="86" t="s">
        <v>123</v>
      </c>
      <c r="B29" s="86"/>
      <c r="C29" s="86"/>
      <c r="D29" s="86"/>
      <c r="E29" s="86"/>
      <c r="F29" s="65"/>
      <c r="G29" s="71"/>
    </row>
    <row r="30" s="69" customFormat="tru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  <c r="F30" s="65"/>
      <c r="G30" s="71"/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s="69" customFormat="tru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  <c r="F32" s="65"/>
      <c r="G32" s="71"/>
    </row>
    <row r="33" s="69" customFormat="tru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  <c r="F33" s="65"/>
      <c r="G33" s="71"/>
    </row>
    <row r="34" s="69" customFormat="tru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  <c r="G34" s="71"/>
    </row>
    <row r="35" s="69" customFormat="tru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  <c r="G35" s="71"/>
    </row>
    <row r="36" s="69" customFormat="tru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  <c r="G36" s="71"/>
    </row>
    <row r="37" s="69" customFormat="true" ht="12.75" hidden="false" customHeight="false" outlineLevel="0" collapsed="false">
      <c r="A37" s="65"/>
      <c r="B37" s="89"/>
      <c r="C37" s="65"/>
      <c r="D37" s="64"/>
      <c r="E37" s="90"/>
      <c r="F37" s="64"/>
      <c r="G37" s="71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54</v>
      </c>
      <c r="G38" s="77"/>
    </row>
    <row r="39" s="69" customFormat="true" ht="15.75" hidden="false" customHeight="true" outlineLevel="0" collapsed="false">
      <c r="A39" s="65"/>
      <c r="B39" s="65"/>
      <c r="C39" s="65"/>
      <c r="D39" s="64"/>
      <c r="E39" s="90"/>
      <c r="F39" s="64"/>
      <c r="G39" s="71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4" t="s">
        <v>133</v>
      </c>
      <c r="B42" s="94" t="s">
        <v>134</v>
      </c>
      <c r="C42" s="94" t="s">
        <v>125</v>
      </c>
      <c r="D42" s="95" t="s">
        <v>135</v>
      </c>
      <c r="E42" s="95" t="s">
        <v>136</v>
      </c>
      <c r="F42" s="95" t="s">
        <v>137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4" t="s">
        <v>141</v>
      </c>
      <c r="C44" s="97" t="n">
        <v>1</v>
      </c>
      <c r="D44" s="73" t="n">
        <v>208</v>
      </c>
      <c r="E44" s="75" t="n">
        <f aca="false">C44*D44</f>
        <v>208</v>
      </c>
      <c r="F44" s="95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s="102" customFormat="true" ht="12.75" hidden="false" customHeight="true" outlineLevel="0" collapsed="false">
      <c r="A51" s="100" t="s">
        <v>133</v>
      </c>
      <c r="B51" s="100" t="s">
        <v>134</v>
      </c>
      <c r="C51" s="100" t="s">
        <v>125</v>
      </c>
      <c r="D51" s="101" t="s">
        <v>135</v>
      </c>
      <c r="E51" s="101" t="s">
        <v>136</v>
      </c>
      <c r="F51" s="101" t="s">
        <v>137</v>
      </c>
      <c r="G51" s="65"/>
    </row>
    <row r="52" s="102" customFormat="tru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  <c r="G52" s="65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4" t="s">
        <v>133</v>
      </c>
      <c r="B66" s="94" t="s">
        <v>134</v>
      </c>
      <c r="C66" s="94" t="s">
        <v>125</v>
      </c>
      <c r="D66" s="95" t="s">
        <v>135</v>
      </c>
      <c r="E66" s="95" t="s">
        <v>136</v>
      </c>
      <c r="F66" s="95" t="s">
        <v>137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14"/>
      <c r="B74" s="114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14"/>
      <c r="B75" s="114"/>
      <c r="C75" s="114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4" t="s">
        <v>133</v>
      </c>
      <c r="B77" s="94" t="s">
        <v>134</v>
      </c>
      <c r="C77" s="94" t="s">
        <v>125</v>
      </c>
      <c r="D77" s="95" t="s">
        <v>135</v>
      </c>
      <c r="E77" s="95" t="s">
        <v>136</v>
      </c>
      <c r="F77" s="95" t="s">
        <v>137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4" t="s">
        <v>133</v>
      </c>
      <c r="B88" s="94" t="s">
        <v>134</v>
      </c>
      <c r="C88" s="94" t="s">
        <v>125</v>
      </c>
      <c r="D88" s="95" t="s">
        <v>135</v>
      </c>
      <c r="E88" s="95" t="s">
        <v>136</v>
      </c>
      <c r="F88" s="95" t="s">
        <v>137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54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1107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4" t="s">
        <v>133</v>
      </c>
      <c r="B100" s="94" t="s">
        <v>134</v>
      </c>
      <c r="C100" s="94" t="s">
        <v>177</v>
      </c>
      <c r="D100" s="95" t="s">
        <v>135</v>
      </c>
      <c r="E100" s="95" t="s">
        <v>136</v>
      </c>
      <c r="F100" s="95" t="s">
        <v>137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1107</v>
      </c>
      <c r="D102" s="122" t="n">
        <f aca="false">IFERROR(+D101/C101,"-")</f>
        <v>1.89032258064516</v>
      </c>
      <c r="E102" s="73" t="n">
        <f aca="false">IFERROR(C102*D102,"-")</f>
        <v>2092.58709677419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1107</v>
      </c>
      <c r="D104" s="122" t="n">
        <f aca="false">+C103*D103/10000</f>
        <v>0.033605</v>
      </c>
      <c r="E104" s="73" t="n">
        <f aca="false">C104*D104</f>
        <v>37.200735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1107</v>
      </c>
      <c r="D106" s="122" t="n">
        <f aca="false">+C105*D105/10000</f>
        <v>0.008233</v>
      </c>
      <c r="E106" s="73" t="n">
        <f aca="false">C106*D106</f>
        <v>9.113931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1107</v>
      </c>
      <c r="D108" s="122" t="n">
        <f aca="false">+C107*D107/10000</f>
        <v>0.00334</v>
      </c>
      <c r="E108" s="73" t="n">
        <f aca="false">C108*D108</f>
        <v>3.69738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2142.59914277419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1107</v>
      </c>
      <c r="D114" s="73" t="n">
        <v>0.98</v>
      </c>
      <c r="E114" s="73" t="n">
        <f aca="false">C114*D114</f>
        <v>1084.86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1084.86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1107</v>
      </c>
      <c r="D123" s="73" t="n">
        <f aca="false">E122</f>
        <v>0.342</v>
      </c>
      <c r="E123" s="73" t="n">
        <f aca="false">IFERROR(C123*D123,0)</f>
        <v>378.594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378.594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7136.31466621169</v>
      </c>
    </row>
    <row r="128" customFormat="false" ht="11.25" hidden="false" customHeight="true" outlineLevel="0" collapsed="false">
      <c r="G128" s="64"/>
    </row>
    <row r="129" customFormat="false" ht="11.25" hidden="false" customHeight="true" outlineLevel="0" collapsed="false"/>
    <row r="130" customFormat="fals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7136.31466621169</v>
      </c>
    </row>
    <row r="131" customFormat="false" ht="11.25" hidden="false" customHeight="true" outlineLevel="0" collapsed="false"/>
    <row r="132" customFormat="false" ht="12.75" hidden="false" customHeight="false" outlineLevel="0" collapsed="false">
      <c r="A132" s="64" t="s">
        <v>204</v>
      </c>
    </row>
    <row r="133" customFormat="false" ht="11.25" hidden="false" customHeight="true" outlineLevel="0" collapsed="false"/>
    <row r="134" customFormat="false" ht="12.75" hidden="false" customHeight="false" outlineLevel="0" collapsed="false">
      <c r="A134" s="94" t="s">
        <v>133</v>
      </c>
      <c r="B134" s="94" t="s">
        <v>134</v>
      </c>
      <c r="C134" s="94" t="s">
        <v>125</v>
      </c>
      <c r="D134" s="95" t="s">
        <v>135</v>
      </c>
      <c r="E134" s="95" t="s">
        <v>136</v>
      </c>
      <c r="F134" s="95" t="s">
        <v>137</v>
      </c>
    </row>
    <row r="135" customFormat="fals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12056.2992462117</v>
      </c>
      <c r="E135" s="73" t="n">
        <f aca="false">C135*D135/100</f>
        <v>3696.4613488885</v>
      </c>
      <c r="F135" s="74"/>
    </row>
    <row r="136" customFormat="false" ht="12.75" hidden="false" customHeight="false" outlineLevel="0" collapsed="false">
      <c r="F136" s="82" t="n">
        <f aca="false">+E135</f>
        <v>3696.4613488885</v>
      </c>
    </row>
    <row r="137" customFormat="false" ht="11.25" hidden="false" customHeight="true" outlineLevel="0" collapsed="false"/>
    <row r="138" customFormat="fals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3696.4613488885</v>
      </c>
    </row>
    <row r="139" customFormat="false" ht="12.75" hidden="false" customHeight="false" outlineLevel="0" collapsed="false">
      <c r="F139" s="127"/>
    </row>
    <row r="140" customFormat="false" ht="11.25" hidden="false" customHeight="true" outlineLevel="0" collapsed="false"/>
    <row r="141" customFormat="fals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15752.7605951002</v>
      </c>
    </row>
    <row r="142" customFormat="fals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17012.9814427082</v>
      </c>
    </row>
    <row r="143" customFormat="false" ht="14.25" hidden="false" customHeight="false" outlineLevel="0" collapsed="false">
      <c r="A143" s="67"/>
      <c r="B143" s="67"/>
      <c r="C143" s="67"/>
      <c r="D143" s="66"/>
      <c r="E143" s="66"/>
    </row>
    <row r="144" customFormat="false" ht="12" hidden="false" customHeight="true" outlineLevel="0" collapsed="false">
      <c r="A144" s="78"/>
      <c r="B144" s="78"/>
      <c r="C144" s="78"/>
      <c r="D144" s="77"/>
      <c r="E144" s="77"/>
      <c r="F144" s="77"/>
    </row>
    <row r="145" s="69" customFormat="true" ht="9.75" hidden="false" customHeight="true" outlineLevel="0" collapsed="false">
      <c r="A145" s="129"/>
      <c r="B145" s="65"/>
      <c r="C145" s="65"/>
      <c r="D145" s="65"/>
      <c r="E145" s="65"/>
      <c r="F145" s="65"/>
      <c r="G145" s="71"/>
    </row>
    <row r="146" s="69" customFormat="true" ht="9.75" hidden="false" customHeight="true" outlineLevel="0" collapsed="false">
      <c r="A146" s="129"/>
      <c r="B146" s="65"/>
      <c r="C146" s="65"/>
      <c r="D146" s="65"/>
      <c r="E146" s="65"/>
      <c r="F146" s="65"/>
      <c r="G146" s="71"/>
    </row>
    <row r="147" s="69" customFormat="true" ht="9.75" hidden="false" customHeight="true" outlineLevel="0" collapsed="false">
      <c r="A147" s="129"/>
      <c r="B147" s="65"/>
      <c r="C147" s="65"/>
      <c r="D147" s="65"/>
      <c r="E147" s="65"/>
      <c r="F147" s="65"/>
      <c r="G147" s="71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A23" activeCellId="0" sqref="A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s="67" customFormat="true" ht="13.8" hidden="false" customHeight="false" outlineLevel="0" collapsed="false">
      <c r="A1" s="40" t="s">
        <v>103</v>
      </c>
      <c r="B1" s="47" t="s">
        <v>210</v>
      </c>
      <c r="C1" s="47"/>
      <c r="D1" s="47"/>
      <c r="E1" s="47"/>
      <c r="F1" s="47"/>
      <c r="G1" s="66"/>
    </row>
    <row r="2" s="67" customFormat="true" ht="18" hidden="false" customHeight="true" outlineLevel="0" collapsed="false">
      <c r="A2" s="40" t="s">
        <v>105</v>
      </c>
      <c r="B2" s="47" t="s">
        <v>106</v>
      </c>
      <c r="C2" s="47"/>
      <c r="D2" s="47"/>
      <c r="E2" s="47"/>
      <c r="F2" s="47"/>
      <c r="G2" s="66"/>
    </row>
    <row r="3" s="67" customFormat="true" ht="18" hidden="false" customHeight="true" outlineLevel="0" collapsed="false">
      <c r="A3" s="40" t="s">
        <v>107</v>
      </c>
      <c r="B3" s="47" t="s">
        <v>108</v>
      </c>
      <c r="C3" s="47"/>
      <c r="D3" s="47"/>
      <c r="E3" s="47"/>
      <c r="F3" s="47"/>
      <c r="G3" s="66"/>
    </row>
    <row r="4" s="67" customFormat="true" ht="13.8" hidden="false" customHeight="false" outlineLevel="0" collapsed="false">
      <c r="A4" s="40" t="s">
        <v>109</v>
      </c>
      <c r="B4" s="47" t="n">
        <v>16</v>
      </c>
      <c r="C4" s="47"/>
      <c r="D4" s="47"/>
      <c r="E4" s="47" t="s">
        <v>110</v>
      </c>
      <c r="F4" s="47"/>
      <c r="G4" s="66"/>
    </row>
    <row r="5" s="67" customFormat="true" ht="13.8" hidden="false" customHeight="false" outlineLevel="0" collapsed="false">
      <c r="A5" s="40" t="s">
        <v>111</v>
      </c>
      <c r="B5" s="68" t="n">
        <v>0.263888888888889</v>
      </c>
      <c r="C5" s="68"/>
      <c r="D5" s="68"/>
      <c r="E5" s="68"/>
      <c r="F5" s="68"/>
      <c r="G5" s="66"/>
    </row>
    <row r="6" s="67" customFormat="true" ht="13.8" hidden="false" customHeight="false" outlineLevel="0" collapsed="false">
      <c r="A6" s="40" t="s">
        <v>112</v>
      </c>
      <c r="B6" s="47" t="n">
        <v>73</v>
      </c>
      <c r="C6" s="47"/>
      <c r="D6" s="47"/>
      <c r="E6" s="47"/>
      <c r="F6" s="47"/>
      <c r="G6" s="66"/>
    </row>
    <row r="7" s="69" customFormat="true" ht="15.75" hidden="false" customHeight="true" outlineLevel="0" collapsed="false">
      <c r="B7" s="70"/>
      <c r="C7" s="70"/>
      <c r="D7" s="71"/>
      <c r="E7" s="71"/>
      <c r="F7" s="71"/>
      <c r="G7" s="71"/>
    </row>
    <row r="8" s="69" customFormat="true" ht="15.75" hidden="false" customHeight="true" outlineLevel="0" collapsed="false">
      <c r="A8" s="47" t="s">
        <v>113</v>
      </c>
      <c r="B8" s="47"/>
      <c r="C8" s="47"/>
      <c r="D8" s="47"/>
      <c r="E8" s="47"/>
      <c r="F8" s="47"/>
      <c r="G8" s="71"/>
    </row>
    <row r="9" s="69" customFormat="true" ht="15.75" hidden="false" customHeight="true" outlineLevel="0" collapsed="false">
      <c r="A9" s="72" t="s">
        <v>114</v>
      </c>
      <c r="B9" s="72"/>
      <c r="C9" s="72"/>
      <c r="D9" s="72"/>
      <c r="E9" s="72"/>
      <c r="F9" s="72"/>
      <c r="G9" s="71"/>
    </row>
    <row r="10" s="69" customFormat="tru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  <c r="G10" s="71"/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5739.98201</v>
      </c>
      <c r="F11" s="76" t="n">
        <f aca="false">IFERROR(E11/$E$23,0)</f>
        <v>0.341543216443342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2257.038</v>
      </c>
      <c r="F12" s="76" t="n">
        <f aca="false">IFERROR(E12/$E$23,0)</f>
        <v>0.134299378780605</v>
      </c>
    </row>
    <row r="13" s="69" customFormat="tru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3482.94401</v>
      </c>
      <c r="F13" s="76" t="n">
        <f aca="false">IFERROR(E13/$E$23,0)</f>
        <v>0.207243837662737</v>
      </c>
      <c r="G13" s="71"/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7122.42397435736</v>
      </c>
      <c r="F14" s="76" t="n">
        <f aca="false">IFERROR(E14/$E$23,0)</f>
        <v>0.423801954228631</v>
      </c>
      <c r="G14" s="77"/>
    </row>
    <row r="15" s="69" customFormat="tru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7122.42397435736</v>
      </c>
      <c r="F15" s="76" t="n">
        <f aca="false">IFERROR(E15/$E$23,0)</f>
        <v>0.423801954228631</v>
      </c>
      <c r="G15" s="71"/>
    </row>
    <row r="16" s="69" customFormat="tru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837.447208033333</v>
      </c>
      <c r="F16" s="76" t="n">
        <f aca="false">IFERROR(E16/$E$23,0)</f>
        <v>0.0498301932889161</v>
      </c>
      <c r="G16" s="71"/>
    </row>
    <row r="17" s="69" customFormat="tru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1291.41348072187</v>
      </c>
      <c r="F17" s="76" t="n">
        <f aca="false">IFERROR(E17/$E$23,0)</f>
        <v>0.0768423164385564</v>
      </c>
      <c r="G17" s="71"/>
    </row>
    <row r="18" s="69" customFormat="tru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289.314666666667</v>
      </c>
      <c r="F18" s="76" t="n">
        <f aca="false">IFERROR(E18/$E$23,0)</f>
        <v>0.0172149427725413</v>
      </c>
      <c r="G18" s="71"/>
    </row>
    <row r="19" s="69" customFormat="tru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2896.47661893548</v>
      </c>
      <c r="F19" s="76" t="n">
        <f aca="false">IFERROR(E19/$E$23,0)</f>
        <v>0.172347568173678</v>
      </c>
      <c r="G19" s="71"/>
    </row>
    <row r="20" s="69" customFormat="tru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1466.57</v>
      </c>
      <c r="F20" s="76" t="n">
        <f aca="false">IFERROR(E20/$E$23,0)</f>
        <v>0.087264565301192</v>
      </c>
      <c r="G20" s="71"/>
    </row>
    <row r="21" s="69" customFormat="tru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341.202</v>
      </c>
      <c r="F21" s="76" t="n">
        <f aca="false">IFERROR(E21/$E$23,0)</f>
        <v>0.0203023682537467</v>
      </c>
      <c r="G21" s="71"/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3943.61367480397</v>
      </c>
      <c r="F22" s="76" t="n">
        <f aca="false">IFERROR(E22/$E$23,0)</f>
        <v>0.234654829328027</v>
      </c>
      <c r="G22" s="77"/>
    </row>
    <row r="23" s="69" customFormat="tru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16806.0196591613</v>
      </c>
      <c r="F23" s="80" t="n">
        <f aca="false">F11+F14+F22</f>
        <v>1</v>
      </c>
      <c r="G23" s="71"/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11.2302169456474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0.898417355651792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12.1286343012992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18150.5012318942</v>
      </c>
      <c r="F27" s="85"/>
    </row>
    <row r="29" s="69" customFormat="true" ht="15" hidden="false" customHeight="true" outlineLevel="0" collapsed="false">
      <c r="A29" s="86" t="s">
        <v>123</v>
      </c>
      <c r="B29" s="86"/>
      <c r="C29" s="86"/>
      <c r="D29" s="86"/>
      <c r="E29" s="86"/>
      <c r="F29" s="65"/>
      <c r="G29" s="71"/>
    </row>
    <row r="30" s="69" customFormat="tru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  <c r="F30" s="65"/>
      <c r="G30" s="71"/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s="69" customFormat="tru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  <c r="F32" s="65"/>
      <c r="G32" s="71"/>
    </row>
    <row r="33" s="69" customFormat="tru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  <c r="F33" s="65"/>
      <c r="G33" s="71"/>
    </row>
    <row r="34" s="69" customFormat="tru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  <c r="G34" s="71"/>
    </row>
    <row r="35" s="69" customFormat="tru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  <c r="G35" s="71"/>
    </row>
    <row r="36" s="69" customFormat="tru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  <c r="G36" s="71"/>
    </row>
    <row r="37" s="69" customFormat="true" ht="12.75" hidden="false" customHeight="false" outlineLevel="0" collapsed="false">
      <c r="A37" s="65"/>
      <c r="B37" s="89"/>
      <c r="C37" s="65"/>
      <c r="D37" s="64"/>
      <c r="E37" s="90"/>
      <c r="F37" s="64"/>
      <c r="G37" s="71"/>
    </row>
    <row r="38" s="78" customFormat="true" ht="15.75" hidden="false" customHeight="true" outlineLevel="0" collapsed="false">
      <c r="A38" s="65" t="s">
        <v>129</v>
      </c>
      <c r="B38" s="91" t="n">
        <v>0.7</v>
      </c>
      <c r="C38" s="92" t="s">
        <v>130</v>
      </c>
      <c r="D38" s="92"/>
      <c r="E38" s="92"/>
      <c r="F38" s="93" t="n">
        <f aca="false">B6</f>
        <v>73</v>
      </c>
      <c r="G38" s="77"/>
    </row>
    <row r="39" s="69" customFormat="true" ht="15.75" hidden="false" customHeight="true" outlineLevel="0" collapsed="false">
      <c r="A39" s="65"/>
      <c r="B39" s="65"/>
      <c r="C39" s="65"/>
      <c r="D39" s="64"/>
      <c r="E39" s="90"/>
      <c r="F39" s="64"/>
      <c r="G39" s="71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4" t="s">
        <v>133</v>
      </c>
      <c r="B42" s="94" t="s">
        <v>134</v>
      </c>
      <c r="C42" s="94" t="s">
        <v>125</v>
      </c>
      <c r="D42" s="95" t="s">
        <v>135</v>
      </c>
      <c r="E42" s="95" t="s">
        <v>136</v>
      </c>
      <c r="F42" s="95" t="s">
        <v>137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4" t="s">
        <v>141</v>
      </c>
      <c r="C44" s="97" t="n">
        <v>1</v>
      </c>
      <c r="D44" s="73" t="n">
        <v>208</v>
      </c>
      <c r="E44" s="75" t="n">
        <f aca="false">C44*D44</f>
        <v>208</v>
      </c>
      <c r="F44" s="95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0.7</v>
      </c>
      <c r="F49" s="82" t="n">
        <f aca="false">E48*E49</f>
        <v>2257.038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s="102" customFormat="true" ht="12.75" hidden="false" customHeight="true" outlineLevel="0" collapsed="false">
      <c r="A51" s="100" t="s">
        <v>133</v>
      </c>
      <c r="B51" s="100" t="s">
        <v>134</v>
      </c>
      <c r="C51" s="100" t="s">
        <v>125</v>
      </c>
      <c r="D51" s="101" t="s">
        <v>135</v>
      </c>
      <c r="E51" s="101" t="s">
        <v>136</v>
      </c>
      <c r="F51" s="101" t="s">
        <v>137</v>
      </c>
      <c r="G51" s="65"/>
    </row>
    <row r="52" s="102" customFormat="tru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  <c r="G52" s="65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0.7</v>
      </c>
      <c r="F58" s="82" t="n">
        <f aca="false">E57*E58</f>
        <v>3482.94401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5739.98201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4" t="s">
        <v>133</v>
      </c>
      <c r="B66" s="94" t="s">
        <v>134</v>
      </c>
      <c r="C66" s="94" t="s">
        <v>125</v>
      </c>
      <c r="D66" s="95" t="s">
        <v>135</v>
      </c>
      <c r="E66" s="95" t="s">
        <v>136</v>
      </c>
      <c r="F66" s="95" t="s">
        <v>137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14"/>
      <c r="B74" s="114"/>
      <c r="C74" s="109" t="s">
        <v>147</v>
      </c>
      <c r="D74" s="109"/>
      <c r="E74" s="115" t="n">
        <f aca="false">$B$38</f>
        <v>0.7</v>
      </c>
      <c r="F74" s="82" t="n">
        <f aca="false">E73*E74</f>
        <v>837.447208033333</v>
      </c>
    </row>
    <row r="75" customFormat="false" ht="12.75" hidden="false" customHeight="false" outlineLevel="0" collapsed="false">
      <c r="A75" s="114"/>
      <c r="B75" s="114"/>
      <c r="C75" s="114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4" t="s">
        <v>133</v>
      </c>
      <c r="B77" s="94" t="s">
        <v>134</v>
      </c>
      <c r="C77" s="94" t="s">
        <v>125</v>
      </c>
      <c r="D77" s="95" t="s">
        <v>135</v>
      </c>
      <c r="E77" s="95" t="s">
        <v>136</v>
      </c>
      <c r="F77" s="95" t="s">
        <v>137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0.7</v>
      </c>
      <c r="F85" s="82" t="n">
        <f aca="false">E84*E85</f>
        <v>1291.41348072187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4" t="s">
        <v>133</v>
      </c>
      <c r="B88" s="94" t="s">
        <v>134</v>
      </c>
      <c r="C88" s="94" t="s">
        <v>125</v>
      </c>
      <c r="D88" s="95" t="s">
        <v>135</v>
      </c>
      <c r="E88" s="95" t="s">
        <v>136</v>
      </c>
      <c r="F88" s="95" t="s">
        <v>137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0.7</v>
      </c>
      <c r="F93" s="82" t="n">
        <f aca="false">E92*E93</f>
        <v>289.314666666667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73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1496.5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4" t="s">
        <v>133</v>
      </c>
      <c r="B100" s="94" t="s">
        <v>134</v>
      </c>
      <c r="C100" s="94" t="s">
        <v>177</v>
      </c>
      <c r="D100" s="95" t="s">
        <v>135</v>
      </c>
      <c r="E100" s="95" t="s">
        <v>136</v>
      </c>
      <c r="F100" s="95" t="s">
        <v>137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1496.5</v>
      </c>
      <c r="D102" s="122" t="n">
        <f aca="false">IFERROR(+D101/C101,"-")</f>
        <v>1.89032258064516</v>
      </c>
      <c r="E102" s="73" t="n">
        <f aca="false">IFERROR(C102*D102,"-")</f>
        <v>2828.86774193548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1496.5</v>
      </c>
      <c r="D104" s="122" t="n">
        <f aca="false">+C103*D103/10000</f>
        <v>0.033605</v>
      </c>
      <c r="E104" s="73" t="n">
        <f aca="false">C104*D104</f>
        <v>50.2898825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1496.5</v>
      </c>
      <c r="D106" s="122" t="n">
        <f aca="false">+C105*D105/10000</f>
        <v>0.008233</v>
      </c>
      <c r="E106" s="73" t="n">
        <f aca="false">C106*D106</f>
        <v>12.3206845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1496.5</v>
      </c>
      <c r="D108" s="122" t="n">
        <f aca="false">+C107*D107/10000</f>
        <v>0.00334</v>
      </c>
      <c r="E108" s="73" t="n">
        <f aca="false">C108*D108</f>
        <v>4.99831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2896.47661893548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1496.5</v>
      </c>
      <c r="D114" s="73" t="n">
        <v>0.98</v>
      </c>
      <c r="E114" s="73" t="n">
        <f aca="false">C114*D114</f>
        <v>1466.57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1466.57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1496.5</v>
      </c>
      <c r="D123" s="73" t="n">
        <f aca="false">E122</f>
        <v>0.228</v>
      </c>
      <c r="E123" s="73" t="n">
        <f aca="false">IFERROR(C123*D123,0)</f>
        <v>341.202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341.202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7122.42397435736</v>
      </c>
    </row>
    <row r="128" customFormat="false" ht="11.25" hidden="false" customHeight="true" outlineLevel="0" collapsed="false">
      <c r="G128" s="64"/>
    </row>
    <row r="129" customFormat="false" ht="11.25" hidden="false" customHeight="true" outlineLevel="0" collapsed="false"/>
    <row r="130" customFormat="fals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7122.42397435736</v>
      </c>
    </row>
    <row r="131" customFormat="false" ht="11.25" hidden="false" customHeight="true" outlineLevel="0" collapsed="false"/>
    <row r="132" customFormat="false" ht="12.75" hidden="false" customHeight="false" outlineLevel="0" collapsed="false">
      <c r="A132" s="64" t="s">
        <v>204</v>
      </c>
    </row>
    <row r="133" customFormat="false" ht="11.25" hidden="false" customHeight="true" outlineLevel="0" collapsed="false"/>
    <row r="134" customFormat="false" ht="12.75" hidden="false" customHeight="false" outlineLevel="0" collapsed="false">
      <c r="A134" s="94" t="s">
        <v>133</v>
      </c>
      <c r="B134" s="94" t="s">
        <v>134</v>
      </c>
      <c r="C134" s="94" t="s">
        <v>125</v>
      </c>
      <c r="D134" s="95" t="s">
        <v>135</v>
      </c>
      <c r="E134" s="95" t="s">
        <v>136</v>
      </c>
      <c r="F134" s="95" t="s">
        <v>137</v>
      </c>
    </row>
    <row r="135" customFormat="fals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12862.4059843574</v>
      </c>
      <c r="E135" s="73" t="n">
        <f aca="false">C135*D135/100</f>
        <v>3943.61367480397</v>
      </c>
      <c r="F135" s="74"/>
    </row>
    <row r="136" customFormat="false" ht="12.75" hidden="false" customHeight="false" outlineLevel="0" collapsed="false">
      <c r="F136" s="82" t="n">
        <f aca="false">+E135</f>
        <v>3943.61367480397</v>
      </c>
    </row>
    <row r="137" customFormat="false" ht="11.25" hidden="false" customHeight="true" outlineLevel="0" collapsed="false"/>
    <row r="138" customFormat="fals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3943.61367480397</v>
      </c>
    </row>
    <row r="139" customFormat="false" ht="12.75" hidden="false" customHeight="false" outlineLevel="0" collapsed="false">
      <c r="F139" s="127"/>
    </row>
    <row r="140" customFormat="false" ht="11.25" hidden="false" customHeight="true" outlineLevel="0" collapsed="false"/>
    <row r="141" customFormat="fals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16806.0196591613</v>
      </c>
    </row>
    <row r="142" customFormat="fals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18150.5012318942</v>
      </c>
    </row>
    <row r="143" customFormat="false" ht="14.25" hidden="false" customHeight="false" outlineLevel="0" collapsed="false">
      <c r="A143" s="67"/>
      <c r="B143" s="67"/>
      <c r="C143" s="67"/>
      <c r="D143" s="66"/>
      <c r="E143" s="66"/>
    </row>
    <row r="144" customFormat="false" ht="12" hidden="false" customHeight="true" outlineLevel="0" collapsed="false">
      <c r="A144" s="78"/>
      <c r="B144" s="78"/>
      <c r="C144" s="78"/>
      <c r="D144" s="77"/>
      <c r="E144" s="77"/>
      <c r="F144" s="77"/>
    </row>
    <row r="145" s="69" customFormat="true" ht="9.75" hidden="false" customHeight="true" outlineLevel="0" collapsed="false">
      <c r="A145" s="129"/>
      <c r="B145" s="65"/>
      <c r="C145" s="65"/>
      <c r="D145" s="65"/>
      <c r="E145" s="65"/>
      <c r="F145" s="65"/>
      <c r="G145" s="71"/>
    </row>
    <row r="146" s="69" customFormat="true" ht="9.75" hidden="false" customHeight="true" outlineLevel="0" collapsed="false">
      <c r="A146" s="129"/>
      <c r="B146" s="65"/>
      <c r="C146" s="65"/>
      <c r="D146" s="65"/>
      <c r="E146" s="65"/>
      <c r="F146" s="65"/>
      <c r="G146" s="71"/>
    </row>
    <row r="147" s="69" customFormat="true" ht="9.75" hidden="false" customHeight="true" outlineLevel="0" collapsed="false">
      <c r="A147" s="129"/>
      <c r="B147" s="65"/>
      <c r="C147" s="65"/>
      <c r="D147" s="65"/>
      <c r="E147" s="65"/>
      <c r="F147" s="65"/>
      <c r="G147" s="71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4" colorId="64" zoomScale="100" zoomScaleNormal="100" zoomScalePageLayoutView="100" workbookViewId="0">
      <selection pane="topLeft" activeCell="A23" activeCellId="0" sqref="A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s="67" customFormat="true" ht="13.8" hidden="false" customHeight="false" outlineLevel="0" collapsed="false">
      <c r="A1" s="40" t="s">
        <v>103</v>
      </c>
      <c r="B1" s="47" t="s">
        <v>211</v>
      </c>
      <c r="C1" s="47"/>
      <c r="D1" s="47"/>
      <c r="E1" s="47"/>
      <c r="F1" s="47"/>
      <c r="G1" s="66"/>
    </row>
    <row r="2" s="67" customFormat="true" ht="18" hidden="false" customHeight="true" outlineLevel="0" collapsed="false">
      <c r="A2" s="40" t="s">
        <v>105</v>
      </c>
      <c r="B2" s="47" t="s">
        <v>106</v>
      </c>
      <c r="C2" s="47"/>
      <c r="D2" s="47"/>
      <c r="E2" s="47"/>
      <c r="F2" s="47"/>
      <c r="G2" s="66"/>
    </row>
    <row r="3" s="67" customFormat="true" ht="18" hidden="false" customHeight="true" outlineLevel="0" collapsed="false">
      <c r="A3" s="40" t="s">
        <v>107</v>
      </c>
      <c r="B3" s="47" t="s">
        <v>108</v>
      </c>
      <c r="C3" s="47"/>
      <c r="D3" s="47"/>
      <c r="E3" s="47"/>
      <c r="F3" s="47"/>
      <c r="G3" s="66"/>
    </row>
    <row r="4" s="67" customFormat="true" ht="13.8" hidden="false" customHeight="false" outlineLevel="0" collapsed="false">
      <c r="A4" s="40" t="s">
        <v>109</v>
      </c>
      <c r="B4" s="47" t="n">
        <v>16</v>
      </c>
      <c r="C4" s="47"/>
      <c r="D4" s="47"/>
      <c r="E4" s="47" t="s">
        <v>110</v>
      </c>
      <c r="F4" s="47"/>
      <c r="G4" s="66"/>
    </row>
    <row r="5" s="67" customFormat="true" ht="13.8" hidden="false" customHeight="false" outlineLevel="0" collapsed="false">
      <c r="A5" s="40" t="s">
        <v>111</v>
      </c>
      <c r="B5" s="68" t="n">
        <v>0.263888888888889</v>
      </c>
      <c r="C5" s="68"/>
      <c r="D5" s="68"/>
      <c r="E5" s="68"/>
      <c r="F5" s="68"/>
      <c r="G5" s="66"/>
    </row>
    <row r="6" s="67" customFormat="true" ht="13.8" hidden="false" customHeight="false" outlineLevel="0" collapsed="false">
      <c r="A6" s="40" t="s">
        <v>112</v>
      </c>
      <c r="B6" s="47" t="n">
        <v>73</v>
      </c>
      <c r="C6" s="47"/>
      <c r="D6" s="47"/>
      <c r="E6" s="47"/>
      <c r="F6" s="47"/>
      <c r="G6" s="66"/>
    </row>
    <row r="7" s="69" customFormat="true" ht="15.75" hidden="false" customHeight="true" outlineLevel="0" collapsed="false">
      <c r="B7" s="70"/>
      <c r="C7" s="70"/>
      <c r="D7" s="71"/>
      <c r="E7" s="71"/>
      <c r="F7" s="71"/>
      <c r="G7" s="71"/>
    </row>
    <row r="8" s="69" customFormat="true" ht="15.75" hidden="false" customHeight="true" outlineLevel="0" collapsed="false">
      <c r="A8" s="47" t="s">
        <v>113</v>
      </c>
      <c r="B8" s="47"/>
      <c r="C8" s="47"/>
      <c r="D8" s="47"/>
      <c r="E8" s="47"/>
      <c r="F8" s="47"/>
      <c r="G8" s="71"/>
    </row>
    <row r="9" s="69" customFormat="true" ht="15.75" hidden="false" customHeight="true" outlineLevel="0" collapsed="false">
      <c r="A9" s="72" t="s">
        <v>114</v>
      </c>
      <c r="B9" s="72"/>
      <c r="C9" s="72"/>
      <c r="D9" s="72"/>
      <c r="E9" s="72"/>
      <c r="F9" s="72"/>
      <c r="G9" s="71"/>
    </row>
    <row r="10" s="69" customFormat="tru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  <c r="G10" s="71"/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5739.98201</v>
      </c>
      <c r="F11" s="76" t="n">
        <f aca="false">IFERROR(E11/$E$23,0)</f>
        <v>0.341543216443342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2257.038</v>
      </c>
      <c r="F12" s="76" t="n">
        <f aca="false">IFERROR(E12/$E$23,0)</f>
        <v>0.134299378780605</v>
      </c>
    </row>
    <row r="13" s="69" customFormat="tru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3482.94401</v>
      </c>
      <c r="F13" s="76" t="n">
        <f aca="false">IFERROR(E13/$E$23,0)</f>
        <v>0.207243837662737</v>
      </c>
      <c r="G13" s="71"/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7122.42397435736</v>
      </c>
      <c r="F14" s="76" t="n">
        <f aca="false">IFERROR(E14/$E$23,0)</f>
        <v>0.423801954228631</v>
      </c>
      <c r="G14" s="77"/>
    </row>
    <row r="15" s="69" customFormat="tru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7122.42397435736</v>
      </c>
      <c r="F15" s="76" t="n">
        <f aca="false">IFERROR(E15/$E$23,0)</f>
        <v>0.423801954228631</v>
      </c>
      <c r="G15" s="71"/>
    </row>
    <row r="16" s="69" customFormat="tru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837.447208033333</v>
      </c>
      <c r="F16" s="76" t="n">
        <f aca="false">IFERROR(E16/$E$23,0)</f>
        <v>0.0498301932889161</v>
      </c>
      <c r="G16" s="71"/>
    </row>
    <row r="17" s="69" customFormat="tru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1291.41348072187</v>
      </c>
      <c r="F17" s="76" t="n">
        <f aca="false">IFERROR(E17/$E$23,0)</f>
        <v>0.0768423164385564</v>
      </c>
      <c r="G17" s="71"/>
    </row>
    <row r="18" s="69" customFormat="tru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289.314666666667</v>
      </c>
      <c r="F18" s="76" t="n">
        <f aca="false">IFERROR(E18/$E$23,0)</f>
        <v>0.0172149427725413</v>
      </c>
      <c r="G18" s="71"/>
    </row>
    <row r="19" s="69" customFormat="tru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2896.47661893548</v>
      </c>
      <c r="F19" s="76" t="n">
        <f aca="false">IFERROR(E19/$E$23,0)</f>
        <v>0.172347568173678</v>
      </c>
      <c r="G19" s="71"/>
    </row>
    <row r="20" s="69" customFormat="tru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1466.57</v>
      </c>
      <c r="F20" s="76" t="n">
        <f aca="false">IFERROR(E20/$E$23,0)</f>
        <v>0.087264565301192</v>
      </c>
      <c r="G20" s="71"/>
    </row>
    <row r="21" s="69" customFormat="tru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341.202</v>
      </c>
      <c r="F21" s="76" t="n">
        <f aca="false">IFERROR(E21/$E$23,0)</f>
        <v>0.0203023682537467</v>
      </c>
      <c r="G21" s="71"/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3943.61367480397</v>
      </c>
      <c r="F22" s="76" t="n">
        <f aca="false">IFERROR(E22/$E$23,0)</f>
        <v>0.234654829328027</v>
      </c>
      <c r="G22" s="77"/>
    </row>
    <row r="23" s="69" customFormat="tru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16806.0196591613</v>
      </c>
      <c r="F23" s="80" t="n">
        <f aca="false">F11+F14+F22</f>
        <v>1</v>
      </c>
      <c r="G23" s="71"/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11.2302169456474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0.898417355651792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12.1286343012992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18150.5012318942</v>
      </c>
      <c r="F27" s="85"/>
    </row>
    <row r="29" s="69" customFormat="true" ht="15" hidden="false" customHeight="true" outlineLevel="0" collapsed="false">
      <c r="A29" s="86" t="s">
        <v>123</v>
      </c>
      <c r="B29" s="86"/>
      <c r="C29" s="86"/>
      <c r="D29" s="86"/>
      <c r="E29" s="86"/>
      <c r="F29" s="65"/>
      <c r="G29" s="71"/>
    </row>
    <row r="30" s="69" customFormat="tru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  <c r="F30" s="65"/>
      <c r="G30" s="71"/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s="69" customFormat="tru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  <c r="F32" s="65"/>
      <c r="G32" s="71"/>
    </row>
    <row r="33" s="69" customFormat="tru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  <c r="F33" s="65"/>
      <c r="G33" s="71"/>
    </row>
    <row r="34" s="69" customFormat="tru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  <c r="G34" s="71"/>
    </row>
    <row r="35" s="69" customFormat="tru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  <c r="G35" s="71"/>
    </row>
    <row r="36" s="69" customFormat="tru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  <c r="G36" s="71"/>
    </row>
    <row r="37" s="69" customFormat="true" ht="12.75" hidden="false" customHeight="false" outlineLevel="0" collapsed="false">
      <c r="A37" s="65"/>
      <c r="B37" s="89"/>
      <c r="C37" s="65"/>
      <c r="D37" s="64"/>
      <c r="E37" s="90"/>
      <c r="F37" s="64"/>
      <c r="G37" s="71"/>
    </row>
    <row r="38" s="78" customFormat="true" ht="15.75" hidden="false" customHeight="true" outlineLevel="0" collapsed="false">
      <c r="A38" s="65" t="s">
        <v>129</v>
      </c>
      <c r="B38" s="91" t="n">
        <v>0.7</v>
      </c>
      <c r="C38" s="92" t="s">
        <v>130</v>
      </c>
      <c r="D38" s="92"/>
      <c r="E38" s="92"/>
      <c r="F38" s="93" t="n">
        <f aca="false">B6</f>
        <v>73</v>
      </c>
      <c r="G38" s="77"/>
    </row>
    <row r="39" s="69" customFormat="true" ht="15.75" hidden="false" customHeight="true" outlineLevel="0" collapsed="false">
      <c r="A39" s="65"/>
      <c r="B39" s="65"/>
      <c r="C39" s="65"/>
      <c r="D39" s="64"/>
      <c r="E39" s="90"/>
      <c r="F39" s="64"/>
      <c r="G39" s="71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4" t="s">
        <v>133</v>
      </c>
      <c r="B42" s="94" t="s">
        <v>134</v>
      </c>
      <c r="C42" s="94" t="s">
        <v>125</v>
      </c>
      <c r="D42" s="95" t="s">
        <v>135</v>
      </c>
      <c r="E42" s="95" t="s">
        <v>136</v>
      </c>
      <c r="F42" s="95" t="s">
        <v>137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4" t="s">
        <v>141</v>
      </c>
      <c r="C44" s="97" t="n">
        <v>1</v>
      </c>
      <c r="D44" s="73" t="n">
        <v>208</v>
      </c>
      <c r="E44" s="75" t="n">
        <f aca="false">C44*D44</f>
        <v>208</v>
      </c>
      <c r="F44" s="95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0.7</v>
      </c>
      <c r="F49" s="82" t="n">
        <f aca="false">E48*E49</f>
        <v>2257.038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s="102" customFormat="true" ht="12.75" hidden="false" customHeight="true" outlineLevel="0" collapsed="false">
      <c r="A51" s="100" t="s">
        <v>133</v>
      </c>
      <c r="B51" s="100" t="s">
        <v>134</v>
      </c>
      <c r="C51" s="100" t="s">
        <v>125</v>
      </c>
      <c r="D51" s="101" t="s">
        <v>135</v>
      </c>
      <c r="E51" s="101" t="s">
        <v>136</v>
      </c>
      <c r="F51" s="101" t="s">
        <v>137</v>
      </c>
      <c r="G51" s="65"/>
    </row>
    <row r="52" s="102" customFormat="tru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  <c r="G52" s="65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0.7</v>
      </c>
      <c r="F58" s="82" t="n">
        <f aca="false">E57*E58</f>
        <v>3482.94401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5739.98201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4" t="s">
        <v>133</v>
      </c>
      <c r="B66" s="94" t="s">
        <v>134</v>
      </c>
      <c r="C66" s="94" t="s">
        <v>125</v>
      </c>
      <c r="D66" s="95" t="s">
        <v>135</v>
      </c>
      <c r="E66" s="95" t="s">
        <v>136</v>
      </c>
      <c r="F66" s="95" t="s">
        <v>137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14"/>
      <c r="B74" s="114"/>
      <c r="C74" s="109" t="s">
        <v>147</v>
      </c>
      <c r="D74" s="109"/>
      <c r="E74" s="115" t="n">
        <f aca="false">$B$38</f>
        <v>0.7</v>
      </c>
      <c r="F74" s="82" t="n">
        <f aca="false">E73*E74</f>
        <v>837.447208033333</v>
      </c>
    </row>
    <row r="75" customFormat="false" ht="12.75" hidden="false" customHeight="false" outlineLevel="0" collapsed="false">
      <c r="A75" s="114"/>
      <c r="B75" s="114"/>
      <c r="C75" s="114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4" t="s">
        <v>133</v>
      </c>
      <c r="B77" s="94" t="s">
        <v>134</v>
      </c>
      <c r="C77" s="94" t="s">
        <v>125</v>
      </c>
      <c r="D77" s="95" t="s">
        <v>135</v>
      </c>
      <c r="E77" s="95" t="s">
        <v>136</v>
      </c>
      <c r="F77" s="95" t="s">
        <v>137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0.7</v>
      </c>
      <c r="F85" s="82" t="n">
        <f aca="false">E84*E85</f>
        <v>1291.41348072187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4" t="s">
        <v>133</v>
      </c>
      <c r="B88" s="94" t="s">
        <v>134</v>
      </c>
      <c r="C88" s="94" t="s">
        <v>125</v>
      </c>
      <c r="D88" s="95" t="s">
        <v>135</v>
      </c>
      <c r="E88" s="95" t="s">
        <v>136</v>
      </c>
      <c r="F88" s="95" t="s">
        <v>137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0.7</v>
      </c>
      <c r="F93" s="82" t="n">
        <f aca="false">E92*E93</f>
        <v>289.314666666667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73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1496.5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4" t="s">
        <v>133</v>
      </c>
      <c r="B100" s="94" t="s">
        <v>134</v>
      </c>
      <c r="C100" s="94" t="s">
        <v>177</v>
      </c>
      <c r="D100" s="95" t="s">
        <v>135</v>
      </c>
      <c r="E100" s="95" t="s">
        <v>136</v>
      </c>
      <c r="F100" s="95" t="s">
        <v>137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1496.5</v>
      </c>
      <c r="D102" s="122" t="n">
        <f aca="false">IFERROR(+D101/C101,"-")</f>
        <v>1.89032258064516</v>
      </c>
      <c r="E102" s="73" t="n">
        <f aca="false">IFERROR(C102*D102,"-")</f>
        <v>2828.86774193548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1496.5</v>
      </c>
      <c r="D104" s="122" t="n">
        <f aca="false">+C103*D103/10000</f>
        <v>0.033605</v>
      </c>
      <c r="E104" s="73" t="n">
        <f aca="false">C104*D104</f>
        <v>50.2898825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1496.5</v>
      </c>
      <c r="D106" s="122" t="n">
        <f aca="false">+C105*D105/10000</f>
        <v>0.008233</v>
      </c>
      <c r="E106" s="73" t="n">
        <f aca="false">C106*D106</f>
        <v>12.3206845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1496.5</v>
      </c>
      <c r="D108" s="122" t="n">
        <f aca="false">+C107*D107/10000</f>
        <v>0.00334</v>
      </c>
      <c r="E108" s="73" t="n">
        <f aca="false">C108*D108</f>
        <v>4.99831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2896.47661893548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1496.5</v>
      </c>
      <c r="D114" s="73" t="n">
        <v>0.98</v>
      </c>
      <c r="E114" s="73" t="n">
        <f aca="false">C114*D114</f>
        <v>1466.57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1466.57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1496.5</v>
      </c>
      <c r="D123" s="73" t="n">
        <f aca="false">E122</f>
        <v>0.228</v>
      </c>
      <c r="E123" s="73" t="n">
        <f aca="false">IFERROR(C123*D123,0)</f>
        <v>341.202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341.202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7122.42397435736</v>
      </c>
    </row>
    <row r="128" customFormat="false" ht="11.25" hidden="false" customHeight="true" outlineLevel="0" collapsed="false">
      <c r="G128" s="64"/>
    </row>
    <row r="129" customFormat="false" ht="11.25" hidden="false" customHeight="true" outlineLevel="0" collapsed="false"/>
    <row r="130" customFormat="fals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7122.42397435736</v>
      </c>
    </row>
    <row r="131" customFormat="false" ht="11.25" hidden="false" customHeight="true" outlineLevel="0" collapsed="false"/>
    <row r="132" customFormat="false" ht="12.75" hidden="false" customHeight="false" outlineLevel="0" collapsed="false">
      <c r="A132" s="64" t="s">
        <v>204</v>
      </c>
    </row>
    <row r="133" customFormat="false" ht="11.25" hidden="false" customHeight="true" outlineLevel="0" collapsed="false"/>
    <row r="134" customFormat="false" ht="12.75" hidden="false" customHeight="false" outlineLevel="0" collapsed="false">
      <c r="A134" s="94" t="s">
        <v>133</v>
      </c>
      <c r="B134" s="94" t="s">
        <v>134</v>
      </c>
      <c r="C134" s="94" t="s">
        <v>125</v>
      </c>
      <c r="D134" s="95" t="s">
        <v>135</v>
      </c>
      <c r="E134" s="95" t="s">
        <v>136</v>
      </c>
      <c r="F134" s="95" t="s">
        <v>137</v>
      </c>
    </row>
    <row r="135" customFormat="fals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12862.4059843574</v>
      </c>
      <c r="E135" s="73" t="n">
        <f aca="false">C135*D135/100</f>
        <v>3943.61367480397</v>
      </c>
      <c r="F135" s="74"/>
    </row>
    <row r="136" customFormat="false" ht="12.75" hidden="false" customHeight="false" outlineLevel="0" collapsed="false">
      <c r="F136" s="82" t="n">
        <f aca="false">+E135</f>
        <v>3943.61367480397</v>
      </c>
    </row>
    <row r="137" customFormat="false" ht="11.25" hidden="false" customHeight="true" outlineLevel="0" collapsed="false"/>
    <row r="138" customFormat="fals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3943.61367480397</v>
      </c>
    </row>
    <row r="139" customFormat="false" ht="12.75" hidden="false" customHeight="false" outlineLevel="0" collapsed="false">
      <c r="F139" s="127"/>
    </row>
    <row r="140" customFormat="false" ht="11.25" hidden="false" customHeight="true" outlineLevel="0" collapsed="false"/>
    <row r="141" customFormat="fals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16806.0196591613</v>
      </c>
    </row>
    <row r="142" customFormat="fals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18150.5012318942</v>
      </c>
    </row>
    <row r="143" customFormat="false" ht="14.25" hidden="false" customHeight="false" outlineLevel="0" collapsed="false">
      <c r="A143" s="67"/>
      <c r="B143" s="67"/>
      <c r="C143" s="67"/>
      <c r="D143" s="66"/>
      <c r="E143" s="66"/>
    </row>
    <row r="144" customFormat="false" ht="12" hidden="false" customHeight="true" outlineLevel="0" collapsed="false">
      <c r="A144" s="78"/>
      <c r="B144" s="78"/>
      <c r="C144" s="78"/>
      <c r="D144" s="77"/>
      <c r="E144" s="77"/>
      <c r="F144" s="77"/>
    </row>
    <row r="145" s="69" customFormat="true" ht="9.75" hidden="false" customHeight="true" outlineLevel="0" collapsed="false">
      <c r="A145" s="129"/>
      <c r="B145" s="65"/>
      <c r="C145" s="65"/>
      <c r="D145" s="65"/>
      <c r="E145" s="65"/>
      <c r="F145" s="65"/>
      <c r="G145" s="71"/>
    </row>
    <row r="146" s="69" customFormat="true" ht="9.75" hidden="false" customHeight="true" outlineLevel="0" collapsed="false">
      <c r="A146" s="129"/>
      <c r="B146" s="65"/>
      <c r="C146" s="65"/>
      <c r="D146" s="65"/>
      <c r="E146" s="65"/>
      <c r="F146" s="65"/>
      <c r="G146" s="71"/>
    </row>
    <row r="147" s="69" customFormat="true" ht="9.75" hidden="false" customHeight="true" outlineLevel="0" collapsed="false">
      <c r="A147" s="129"/>
      <c r="B147" s="65"/>
      <c r="C147" s="65"/>
      <c r="D147" s="65"/>
      <c r="E147" s="65"/>
      <c r="F147" s="65"/>
      <c r="G147" s="71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A23" activeCellId="0" sqref="A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s="67" customFormat="true" ht="13.8" hidden="false" customHeight="false" outlineLevel="0" collapsed="false">
      <c r="A1" s="40" t="s">
        <v>103</v>
      </c>
      <c r="B1" s="47" t="s">
        <v>212</v>
      </c>
      <c r="C1" s="47"/>
      <c r="D1" s="47"/>
      <c r="E1" s="47"/>
      <c r="F1" s="47"/>
      <c r="G1" s="66"/>
    </row>
    <row r="2" s="67" customFormat="true" ht="18" hidden="false" customHeight="true" outlineLevel="0" collapsed="false">
      <c r="A2" s="40" t="s">
        <v>105</v>
      </c>
      <c r="B2" s="47" t="s">
        <v>106</v>
      </c>
      <c r="C2" s="47"/>
      <c r="D2" s="47"/>
      <c r="E2" s="47"/>
      <c r="F2" s="47"/>
      <c r="G2" s="66"/>
    </row>
    <row r="3" s="67" customFormat="true" ht="18" hidden="false" customHeight="true" outlineLevel="0" collapsed="false">
      <c r="A3" s="40" t="s">
        <v>107</v>
      </c>
      <c r="B3" s="47" t="s">
        <v>108</v>
      </c>
      <c r="C3" s="47"/>
      <c r="D3" s="47"/>
      <c r="E3" s="47"/>
      <c r="F3" s="47"/>
      <c r="G3" s="66"/>
    </row>
    <row r="4" s="67" customFormat="true" ht="13.8" hidden="false" customHeight="false" outlineLevel="0" collapsed="false">
      <c r="A4" s="40" t="s">
        <v>109</v>
      </c>
      <c r="B4" s="47" t="n">
        <v>24</v>
      </c>
      <c r="C4" s="47"/>
      <c r="D4" s="47"/>
      <c r="E4" s="47" t="s">
        <v>110</v>
      </c>
      <c r="F4" s="47"/>
      <c r="G4" s="66"/>
    </row>
    <row r="5" s="67" customFormat="true" ht="13.8" hidden="false" customHeight="false" outlineLevel="0" collapsed="false">
      <c r="A5" s="40" t="s">
        <v>111</v>
      </c>
      <c r="B5" s="68" t="n">
        <v>0.222222222222222</v>
      </c>
      <c r="C5" s="68"/>
      <c r="D5" s="68"/>
      <c r="E5" s="68"/>
      <c r="F5" s="68"/>
      <c r="G5" s="66"/>
    </row>
    <row r="6" s="67" customFormat="true" ht="13.8" hidden="false" customHeight="false" outlineLevel="0" collapsed="false">
      <c r="A6" s="40" t="s">
        <v>112</v>
      </c>
      <c r="B6" s="47" t="n">
        <v>45</v>
      </c>
      <c r="C6" s="47"/>
      <c r="D6" s="47"/>
      <c r="E6" s="47"/>
      <c r="F6" s="47"/>
      <c r="G6" s="66"/>
    </row>
    <row r="7" s="69" customFormat="true" ht="15.75" hidden="false" customHeight="true" outlineLevel="0" collapsed="false">
      <c r="B7" s="70"/>
      <c r="C7" s="70"/>
      <c r="D7" s="71"/>
      <c r="E7" s="71"/>
      <c r="F7" s="71"/>
      <c r="G7" s="71"/>
    </row>
    <row r="8" s="69" customFormat="true" ht="15.75" hidden="false" customHeight="true" outlineLevel="0" collapsed="false">
      <c r="A8" s="47" t="s">
        <v>113</v>
      </c>
      <c r="B8" s="47"/>
      <c r="C8" s="47"/>
      <c r="D8" s="47"/>
      <c r="E8" s="47"/>
      <c r="F8" s="47"/>
      <c r="G8" s="71"/>
    </row>
    <row r="9" s="69" customFormat="true" ht="15.75" hidden="false" customHeight="true" outlineLevel="0" collapsed="false">
      <c r="A9" s="72" t="s">
        <v>114</v>
      </c>
      <c r="B9" s="72"/>
      <c r="C9" s="72"/>
      <c r="D9" s="72"/>
      <c r="E9" s="72"/>
      <c r="F9" s="72"/>
      <c r="G9" s="71"/>
    </row>
    <row r="10" s="69" customFormat="tru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  <c r="G10" s="71"/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0.328711565590012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0.12925380136795</v>
      </c>
    </row>
    <row r="13" s="69" customFormat="tru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0.199457764222061</v>
      </c>
      <c r="G13" s="71"/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6535.30580908266</v>
      </c>
      <c r="F14" s="76" t="n">
        <f aca="false">IFERROR(E14/$E$23,0)</f>
        <v>0.436633605081961</v>
      </c>
      <c r="G14" s="77"/>
    </row>
    <row r="15" s="69" customFormat="tru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6535.30580908266</v>
      </c>
      <c r="F15" s="76" t="n">
        <f aca="false">IFERROR(E15/$E$23,0)</f>
        <v>0.436633605081961</v>
      </c>
      <c r="G15" s="71"/>
    </row>
    <row r="16" s="69" customFormat="tru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0.0862654194983237</v>
      </c>
      <c r="G16" s="71"/>
    </row>
    <row r="17" s="69" customFormat="tru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0.133028475815073</v>
      </c>
      <c r="G17" s="71"/>
    </row>
    <row r="18" s="69" customFormat="tru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0.0165681838135504</v>
      </c>
      <c r="G18" s="71"/>
    </row>
    <row r="19" s="69" customFormat="tru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1785.49928564516</v>
      </c>
      <c r="F19" s="76" t="n">
        <f aca="false">IFERROR(E19/$E$23,0)</f>
        <v>0.119291891265291</v>
      </c>
      <c r="G19" s="71"/>
    </row>
    <row r="20" s="69" customFormat="tru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904.05</v>
      </c>
      <c r="F20" s="76" t="n">
        <f aca="false">IFERROR(E20/$E$23,0)</f>
        <v>0.0604009394825482</v>
      </c>
      <c r="G20" s="71"/>
    </row>
    <row r="21" s="69" customFormat="tru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315.495</v>
      </c>
      <c r="F21" s="76" t="n">
        <f aca="false">IFERROR(E21/$E$23,0)</f>
        <v>0.021078695207175</v>
      </c>
      <c r="G21" s="71"/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3512.19203329274</v>
      </c>
      <c r="F22" s="76" t="n">
        <f aca="false">IFERROR(E22/$E$23,0)</f>
        <v>0.234654829328027</v>
      </c>
      <c r="G22" s="77"/>
    </row>
    <row r="23" s="69" customFormat="tru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14967.4824223754</v>
      </c>
      <c r="F23" s="80" t="n">
        <f aca="false">F11+F14+F22</f>
        <v>1</v>
      </c>
      <c r="G23" s="71"/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16.2249131949869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1.29799305559895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17.5229062505858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16164.8810161654</v>
      </c>
      <c r="F27" s="85"/>
    </row>
    <row r="29" s="69" customFormat="true" ht="15" hidden="false" customHeight="true" outlineLevel="0" collapsed="false">
      <c r="A29" s="86" t="s">
        <v>123</v>
      </c>
      <c r="B29" s="86"/>
      <c r="C29" s="86"/>
      <c r="D29" s="86"/>
      <c r="E29" s="86"/>
      <c r="F29" s="65"/>
      <c r="G29" s="71"/>
    </row>
    <row r="30" s="69" customFormat="tru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  <c r="F30" s="65"/>
      <c r="G30" s="71"/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s="69" customFormat="tru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  <c r="F32" s="65"/>
      <c r="G32" s="71"/>
    </row>
    <row r="33" s="69" customFormat="tru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  <c r="F33" s="65"/>
      <c r="G33" s="71"/>
    </row>
    <row r="34" s="69" customFormat="tru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  <c r="G34" s="71"/>
    </row>
    <row r="35" s="69" customFormat="tru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  <c r="G35" s="71"/>
    </row>
    <row r="36" s="69" customFormat="tru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  <c r="G36" s="71"/>
    </row>
    <row r="37" s="69" customFormat="true" ht="12.75" hidden="false" customHeight="false" outlineLevel="0" collapsed="false">
      <c r="A37" s="65"/>
      <c r="B37" s="89"/>
      <c r="C37" s="65"/>
      <c r="D37" s="64"/>
      <c r="E37" s="90"/>
      <c r="F37" s="64"/>
      <c r="G37" s="71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45</v>
      </c>
      <c r="G38" s="77"/>
    </row>
    <row r="39" s="69" customFormat="true" ht="15.75" hidden="false" customHeight="true" outlineLevel="0" collapsed="false">
      <c r="A39" s="65"/>
      <c r="B39" s="65"/>
      <c r="C39" s="65"/>
      <c r="D39" s="64"/>
      <c r="E39" s="90"/>
      <c r="F39" s="64"/>
      <c r="G39" s="71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4" t="s">
        <v>133</v>
      </c>
      <c r="B42" s="94" t="s">
        <v>134</v>
      </c>
      <c r="C42" s="94" t="s">
        <v>125</v>
      </c>
      <c r="D42" s="95" t="s">
        <v>135</v>
      </c>
      <c r="E42" s="95" t="s">
        <v>136</v>
      </c>
      <c r="F42" s="95" t="s">
        <v>137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4" t="s">
        <v>141</v>
      </c>
      <c r="C44" s="97" t="n">
        <v>1</v>
      </c>
      <c r="D44" s="73" t="n">
        <v>208</v>
      </c>
      <c r="E44" s="75" t="n">
        <f aca="false">C44*D44</f>
        <v>208</v>
      </c>
      <c r="F44" s="95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s="102" customFormat="true" ht="12.75" hidden="false" customHeight="true" outlineLevel="0" collapsed="false">
      <c r="A51" s="100" t="s">
        <v>133</v>
      </c>
      <c r="B51" s="100" t="s">
        <v>134</v>
      </c>
      <c r="C51" s="100" t="s">
        <v>125</v>
      </c>
      <c r="D51" s="101" t="s">
        <v>135</v>
      </c>
      <c r="E51" s="101" t="s">
        <v>136</v>
      </c>
      <c r="F51" s="101" t="s">
        <v>137</v>
      </c>
      <c r="G51" s="65"/>
    </row>
    <row r="52" s="102" customFormat="tru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  <c r="G52" s="65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4" t="s">
        <v>133</v>
      </c>
      <c r="B66" s="94" t="s">
        <v>134</v>
      </c>
      <c r="C66" s="94" t="s">
        <v>125</v>
      </c>
      <c r="D66" s="95" t="s">
        <v>135</v>
      </c>
      <c r="E66" s="95" t="s">
        <v>136</v>
      </c>
      <c r="F66" s="95" t="s">
        <v>137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14"/>
      <c r="B74" s="114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14"/>
      <c r="B75" s="114"/>
      <c r="C75" s="114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4" t="s">
        <v>133</v>
      </c>
      <c r="B77" s="94" t="s">
        <v>134</v>
      </c>
      <c r="C77" s="94" t="s">
        <v>125</v>
      </c>
      <c r="D77" s="95" t="s">
        <v>135</v>
      </c>
      <c r="E77" s="95" t="s">
        <v>136</v>
      </c>
      <c r="F77" s="95" t="s">
        <v>137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4" t="s">
        <v>133</v>
      </c>
      <c r="B88" s="94" t="s">
        <v>134</v>
      </c>
      <c r="C88" s="94" t="s">
        <v>125</v>
      </c>
      <c r="D88" s="95" t="s">
        <v>135</v>
      </c>
      <c r="E88" s="95" t="s">
        <v>136</v>
      </c>
      <c r="F88" s="95" t="s">
        <v>137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922.5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4" t="s">
        <v>133</v>
      </c>
      <c r="B100" s="94" t="s">
        <v>134</v>
      </c>
      <c r="C100" s="94" t="s">
        <v>177</v>
      </c>
      <c r="D100" s="95" t="s">
        <v>135</v>
      </c>
      <c r="E100" s="95" t="s">
        <v>136</v>
      </c>
      <c r="F100" s="95" t="s">
        <v>137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922.5</v>
      </c>
      <c r="D102" s="122" t="n">
        <f aca="false">IFERROR(+D101/C101,"-")</f>
        <v>1.89032258064516</v>
      </c>
      <c r="E102" s="73" t="n">
        <f aca="false">IFERROR(C102*D102,"-")</f>
        <v>1743.82258064516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922.5</v>
      </c>
      <c r="D104" s="122" t="n">
        <f aca="false">+C103*D103/10000</f>
        <v>0.033605</v>
      </c>
      <c r="E104" s="73" t="n">
        <f aca="false">C104*D104</f>
        <v>31.0006125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922.5</v>
      </c>
      <c r="D106" s="122" t="n">
        <f aca="false">+C105*D105/10000</f>
        <v>0.008233</v>
      </c>
      <c r="E106" s="73" t="n">
        <f aca="false">C106*D106</f>
        <v>7.5949425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922.5</v>
      </c>
      <c r="D108" s="122" t="n">
        <f aca="false">+C107*D107/10000</f>
        <v>0.00334</v>
      </c>
      <c r="E108" s="73" t="n">
        <f aca="false">C108*D108</f>
        <v>3.08115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1785.49928564516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922.5</v>
      </c>
      <c r="D114" s="73" t="n">
        <v>0.98</v>
      </c>
      <c r="E114" s="73" t="n">
        <f aca="false">C114*D114</f>
        <v>904.05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904.05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922.5</v>
      </c>
      <c r="D123" s="73" t="n">
        <f aca="false">E122</f>
        <v>0.342</v>
      </c>
      <c r="E123" s="73" t="n">
        <f aca="false">IFERROR(C123*D123,0)</f>
        <v>315.495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315.495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6535.30580908266</v>
      </c>
    </row>
    <row r="128" customFormat="false" ht="11.25" hidden="false" customHeight="true" outlineLevel="0" collapsed="false">
      <c r="G128" s="64"/>
    </row>
    <row r="129" customFormat="false" ht="11.25" hidden="false" customHeight="true" outlineLevel="0" collapsed="false"/>
    <row r="130" customFormat="fals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6535.30580908266</v>
      </c>
    </row>
    <row r="131" customFormat="false" ht="11.25" hidden="false" customHeight="true" outlineLevel="0" collapsed="false"/>
    <row r="132" customFormat="false" ht="12.75" hidden="false" customHeight="false" outlineLevel="0" collapsed="false">
      <c r="A132" s="64" t="s">
        <v>204</v>
      </c>
    </row>
    <row r="133" customFormat="false" ht="11.25" hidden="false" customHeight="true" outlineLevel="0" collapsed="false"/>
    <row r="134" customFormat="false" ht="12.75" hidden="false" customHeight="false" outlineLevel="0" collapsed="false">
      <c r="A134" s="94" t="s">
        <v>133</v>
      </c>
      <c r="B134" s="94" t="s">
        <v>134</v>
      </c>
      <c r="C134" s="94" t="s">
        <v>125</v>
      </c>
      <c r="D134" s="95" t="s">
        <v>135</v>
      </c>
      <c r="E134" s="95" t="s">
        <v>136</v>
      </c>
      <c r="F134" s="95" t="s">
        <v>137</v>
      </c>
    </row>
    <row r="135" customFormat="fals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11455.2903890827</v>
      </c>
      <c r="E135" s="73" t="n">
        <f aca="false">C135*D135/100</f>
        <v>3512.19203329274</v>
      </c>
      <c r="F135" s="74"/>
    </row>
    <row r="136" customFormat="false" ht="12.75" hidden="false" customHeight="false" outlineLevel="0" collapsed="false">
      <c r="F136" s="82" t="n">
        <f aca="false">+E135</f>
        <v>3512.19203329274</v>
      </c>
    </row>
    <row r="137" customFormat="false" ht="11.25" hidden="false" customHeight="true" outlineLevel="0" collapsed="false"/>
    <row r="138" customFormat="fals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3512.19203329274</v>
      </c>
    </row>
    <row r="139" customFormat="false" ht="12.75" hidden="false" customHeight="false" outlineLevel="0" collapsed="false">
      <c r="F139" s="127"/>
    </row>
    <row r="140" customFormat="false" ht="11.25" hidden="false" customHeight="true" outlineLevel="0" collapsed="false"/>
    <row r="141" customFormat="fals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14967.4824223754</v>
      </c>
    </row>
    <row r="142" customFormat="fals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16164.8810161654</v>
      </c>
    </row>
    <row r="143" customFormat="false" ht="14.25" hidden="false" customHeight="false" outlineLevel="0" collapsed="false">
      <c r="A143" s="67"/>
      <c r="B143" s="67"/>
      <c r="C143" s="67"/>
      <c r="D143" s="66"/>
      <c r="E143" s="66"/>
    </row>
    <row r="144" customFormat="false" ht="12" hidden="false" customHeight="true" outlineLevel="0" collapsed="false">
      <c r="A144" s="78"/>
      <c r="B144" s="78"/>
      <c r="C144" s="78"/>
      <c r="D144" s="77"/>
      <c r="E144" s="77"/>
      <c r="F144" s="77"/>
    </row>
    <row r="145" s="69" customFormat="true" ht="9.75" hidden="false" customHeight="true" outlineLevel="0" collapsed="false">
      <c r="A145" s="129"/>
      <c r="B145" s="65"/>
      <c r="C145" s="65"/>
      <c r="D145" s="65"/>
      <c r="E145" s="65"/>
      <c r="F145" s="65"/>
      <c r="G145" s="71"/>
    </row>
    <row r="146" s="69" customFormat="true" ht="9.75" hidden="false" customHeight="true" outlineLevel="0" collapsed="false">
      <c r="A146" s="129"/>
      <c r="B146" s="65"/>
      <c r="C146" s="65"/>
      <c r="D146" s="65"/>
      <c r="E146" s="65"/>
      <c r="F146" s="65"/>
      <c r="G146" s="71"/>
    </row>
    <row r="147" s="69" customFormat="true" ht="9.75" hidden="false" customHeight="true" outlineLevel="0" collapsed="false">
      <c r="A147" s="129"/>
      <c r="B147" s="65"/>
      <c r="C147" s="65"/>
      <c r="D147" s="65"/>
      <c r="E147" s="65"/>
      <c r="F147" s="65"/>
      <c r="G147" s="71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H43" activeCellId="0" sqref="H4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213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65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0.33676278650093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0.132419649537976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0.204343136962954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6261.43625692843</v>
      </c>
      <c r="F14" s="76" t="n">
        <f aca="false">IFERROR(E14/$E$23,0)</f>
        <v>0.428582384171043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6261.43625692843</v>
      </c>
      <c r="F15" s="76" t="n">
        <f aca="false">IFERROR(E15/$E$23,0)</f>
        <v>0.428582384171043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0.0491327420248708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0.0757667883862868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0.0169739928021576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2579.05452370968</v>
      </c>
      <c r="F19" s="76" t="n">
        <f aca="false">IFERROR(E19/$E$23,0)</f>
        <v>0.176530957327167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1305.85</v>
      </c>
      <c r="F20" s="76" t="n">
        <f aca="false">IFERROR(E20/$E$23,0)</f>
        <v>0.0893827363890314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303.81</v>
      </c>
      <c r="F21" s="76" t="n">
        <f aca="false">IFERROR(E21/$E$23,0)</f>
        <v>0.0207951672415297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3428.22362860226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14609.6444655307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10.9640859028373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0.877126872226983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11.8412127750643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15778.4160227731</v>
      </c>
      <c r="F27" s="85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65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65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1332.5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1332.5</v>
      </c>
      <c r="D102" s="122" t="n">
        <f aca="false">IFERROR(+D101/C101,"-")</f>
        <v>1.89032258064516</v>
      </c>
      <c r="E102" s="73" t="n">
        <f aca="false">IFERROR(C102*D102,"-")</f>
        <v>2518.85483870968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1332.5</v>
      </c>
      <c r="D104" s="122" t="n">
        <f aca="false">+C103*D103/10000</f>
        <v>0.033605</v>
      </c>
      <c r="E104" s="73" t="n">
        <f aca="false">C104*D104</f>
        <v>44.7786625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1332.5</v>
      </c>
      <c r="D106" s="122" t="n">
        <f aca="false">+C105*D105/10000</f>
        <v>0.008233</v>
      </c>
      <c r="E106" s="73" t="n">
        <f aca="false">C106*D106</f>
        <v>10.9704725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1332.5</v>
      </c>
      <c r="D108" s="122" t="n">
        <f aca="false">+C107*D107/10000</f>
        <v>0.00334</v>
      </c>
      <c r="E108" s="73" t="n">
        <f aca="false">C108*D108</f>
        <v>4.45055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2579.05452370968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1332.5</v>
      </c>
      <c r="D114" s="73" t="n">
        <v>0.98</v>
      </c>
      <c r="E114" s="73" t="n">
        <f aca="false">C114*D114</f>
        <v>1305.85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1305.85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1332.5</v>
      </c>
      <c r="D123" s="73" t="n">
        <f aca="false">E122</f>
        <v>0.228</v>
      </c>
      <c r="E123" s="73" t="n">
        <f aca="false">IFERROR(C123*D123,0)</f>
        <v>303.81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303.81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6261.43625692843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6261.43625692843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11181.4208369284</v>
      </c>
      <c r="E135" s="73" t="n">
        <f aca="false">C135*D135/100</f>
        <v>3428.22362860226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3428.22362860226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3428.22362860226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14609.6444655307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15778.4160227731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A23" activeCellId="0" sqref="A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214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0.368630663285248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0.144950526595816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0.223680136689432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5294.80982838004</v>
      </c>
      <c r="F14" s="76" t="n">
        <f aca="false">IFERROR(E14/$E$23,0)</f>
        <v>0.396714507386725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5294.80982838004</v>
      </c>
      <c r="F15" s="76" t="n">
        <f aca="false">IFERROR(E15/$E$23,0)</f>
        <v>0.396714507386725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0.0537821754886836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0.0829366027880661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0.0185802424616804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1983.88809516129</v>
      </c>
      <c r="F19" s="76" t="n">
        <f aca="false">IFERROR(E19/$E$23,0)</f>
        <v>0.148643145626081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1004.5</v>
      </c>
      <c r="F20" s="76" t="n">
        <f aca="false">IFERROR(E20/$E$23,0)</f>
        <v>0.0752623296372265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233.7</v>
      </c>
      <c r="F21" s="76" t="n">
        <f aca="false">IFERROR(E21/$E$23,0)</f>
        <v>0.0175100113849874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3131.85596560932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13346.6503739894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13.0211223160872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1.04168978528697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14.0628121013742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14414.3824039085</v>
      </c>
      <c r="F27" s="85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1025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1025</v>
      </c>
      <c r="D102" s="122" t="n">
        <f aca="false">IFERROR(+D101/C101,"-")</f>
        <v>1.89032258064516</v>
      </c>
      <c r="E102" s="73" t="n">
        <f aca="false">IFERROR(C102*D102,"-")</f>
        <v>1937.58064516129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1025</v>
      </c>
      <c r="D104" s="122" t="n">
        <f aca="false">+C103*D103/10000</f>
        <v>0.033605</v>
      </c>
      <c r="E104" s="73" t="n">
        <f aca="false">C104*D104</f>
        <v>34.445125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1025</v>
      </c>
      <c r="D106" s="122" t="n">
        <f aca="false">+C105*D105/10000</f>
        <v>0.008233</v>
      </c>
      <c r="E106" s="73" t="n">
        <f aca="false">C106*D106</f>
        <v>8.438825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1025</v>
      </c>
      <c r="D108" s="122" t="n">
        <f aca="false">+C107*D107/10000</f>
        <v>0.00334</v>
      </c>
      <c r="E108" s="73" t="n">
        <f aca="false">C108*D108</f>
        <v>3.4235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1983.88809516129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1025</v>
      </c>
      <c r="D114" s="73" t="n">
        <v>0.98</v>
      </c>
      <c r="E114" s="73" t="n">
        <f aca="false">C114*D114</f>
        <v>1004.5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1004.5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1025</v>
      </c>
      <c r="D123" s="73" t="n">
        <f aca="false">E122</f>
        <v>0.228</v>
      </c>
      <c r="E123" s="73" t="n">
        <f aca="false">IFERROR(C123*D123,0)</f>
        <v>233.7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233.7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5294.80982838004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5294.80982838004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10214.79440838</v>
      </c>
      <c r="E135" s="73" t="n">
        <f aca="false">C135*D135/100</f>
        <v>3131.85596560932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3131.85596560932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3131.85596560932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13346.6503739894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14414.3824039085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A23" activeCellId="0" sqref="A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215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0.263888888888889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62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5739.98201</v>
      </c>
      <c r="F11" s="76" t="n">
        <f aca="false">IFERROR(E11/$E$23,0)</f>
        <v>0.361463830636945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2257.038</v>
      </c>
      <c r="F12" s="76" t="n">
        <f aca="false">IFERROR(E12/$E$23,0)</f>
        <v>0.142132431765783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3482.94401</v>
      </c>
      <c r="F13" s="76" t="n">
        <f aca="false">IFERROR(E13/$E$23,0)</f>
        <v>0.219331398871162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6413.56459342188</v>
      </c>
      <c r="F14" s="76" t="n">
        <f aca="false">IFERROR(E14/$E$23,0)</f>
        <v>0.403881340035028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6413.56459342188</v>
      </c>
      <c r="F15" s="76" t="n">
        <f aca="false">IFERROR(E15/$E$23,0)</f>
        <v>0.403881340035028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837.447208033333</v>
      </c>
      <c r="F16" s="76" t="n">
        <f aca="false">IFERROR(E16/$E$23,0)</f>
        <v>0.0527365547913875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1291.41348072187</v>
      </c>
      <c r="F17" s="76" t="n">
        <f aca="false">IFERROR(E17/$E$23,0)</f>
        <v>0.0813241684145835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289.314666666667</v>
      </c>
      <c r="F18" s="76" t="n">
        <f aca="false">IFERROR(E18/$E$23,0)</f>
        <v>0.0182190096572767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2460.021238</v>
      </c>
      <c r="F19" s="76" t="n">
        <f aca="false">IFERROR(E19/$E$23,0)</f>
        <v>0.154914893215096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1245.58</v>
      </c>
      <c r="F20" s="76" t="n">
        <f aca="false">IFERROR(E20/$E$23,0)</f>
        <v>0.0784378970840653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289.788</v>
      </c>
      <c r="F21" s="76" t="n">
        <f aca="false">IFERROR(E21/$E$23,0)</f>
        <v>0.0182488168726193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3726.27738860915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15879.823992031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12.4939606546271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0.999516852370167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13.4934775069973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17150.2099113935</v>
      </c>
      <c r="F27" s="85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0.7</v>
      </c>
      <c r="C38" s="92" t="s">
        <v>130</v>
      </c>
      <c r="D38" s="92"/>
      <c r="E38" s="92"/>
      <c r="F38" s="93" t="n">
        <f aca="false">B6</f>
        <v>62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0.7</v>
      </c>
      <c r="F49" s="82" t="n">
        <f aca="false">E48*E49</f>
        <v>2257.038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0.7</v>
      </c>
      <c r="F58" s="82" t="n">
        <f aca="false">E57*E58</f>
        <v>3482.94401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5739.98201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0.7</v>
      </c>
      <c r="F74" s="82" t="n">
        <f aca="false">E73*E74</f>
        <v>837.447208033333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0.7</v>
      </c>
      <c r="F85" s="82" t="n">
        <f aca="false">E84*E85</f>
        <v>1291.41348072187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0.7</v>
      </c>
      <c r="F93" s="82" t="n">
        <f aca="false">E92*E93</f>
        <v>289.314666666667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62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1271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1271</v>
      </c>
      <c r="D102" s="122" t="n">
        <f aca="false">IFERROR(+D101/C101,"-")</f>
        <v>1.89032258064516</v>
      </c>
      <c r="E102" s="73" t="n">
        <f aca="false">IFERROR(C102*D102,"-")</f>
        <v>2402.6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1271</v>
      </c>
      <c r="D104" s="122" t="n">
        <f aca="false">+C103*D103/10000</f>
        <v>0.033605</v>
      </c>
      <c r="E104" s="73" t="n">
        <f aca="false">C104*D104</f>
        <v>42.711955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1271</v>
      </c>
      <c r="D106" s="122" t="n">
        <f aca="false">+C105*D105/10000</f>
        <v>0.008233</v>
      </c>
      <c r="E106" s="73" t="n">
        <f aca="false">C106*D106</f>
        <v>10.464143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1271</v>
      </c>
      <c r="D108" s="122" t="n">
        <f aca="false">+C107*D107/10000</f>
        <v>0.00334</v>
      </c>
      <c r="E108" s="73" t="n">
        <f aca="false">C108*D108</f>
        <v>4.24514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2460.021238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1271</v>
      </c>
      <c r="D114" s="73" t="n">
        <v>0.98</v>
      </c>
      <c r="E114" s="73" t="n">
        <f aca="false">C114*D114</f>
        <v>1245.58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1245.58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1271</v>
      </c>
      <c r="D123" s="73" t="n">
        <f aca="false">E122</f>
        <v>0.228</v>
      </c>
      <c r="E123" s="73" t="n">
        <f aca="false">IFERROR(C123*D123,0)</f>
        <v>289.788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289.788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6413.56459342188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6413.56459342188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12153.5466034219</v>
      </c>
      <c r="E135" s="73" t="n">
        <f aca="false">C135*D135/100</f>
        <v>3726.27738860915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3726.27738860915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3726.27738860915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15879.823992031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17150.2099113935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A23" activeCellId="0" sqref="A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216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31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0.418834094994503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0.164691190050995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0.254142904943508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4070.41635221875</v>
      </c>
      <c r="F14" s="76" t="n">
        <f aca="false">IFERROR(E14/$E$23,0)</f>
        <v>0.34651107567747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4070.41635221875</v>
      </c>
      <c r="F15" s="76" t="n">
        <f aca="false">IFERROR(E15/$E$23,0)</f>
        <v>0.34651107567747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0.0611067147721452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0.0942316536044069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0.021110666613739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1230.010619</v>
      </c>
      <c r="F19" s="76" t="n">
        <f aca="false">IFERROR(E19/$E$23,0)</f>
        <v>0.104709755907913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622.79</v>
      </c>
      <c r="F20" s="76" t="n">
        <f aca="false">IFERROR(E20/$E$23,0)</f>
        <v>0.0530175820229149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144.894</v>
      </c>
      <c r="F21" s="76" t="n">
        <f aca="false">IFERROR(E21/$E$23,0)</f>
        <v>0.0123347027563516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2756.45692581827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11746.857858037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18.48443408031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1.4787547264248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19.9631888067348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12686.60648668</v>
      </c>
      <c r="F27" s="85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31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31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635.5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635.5</v>
      </c>
      <c r="D102" s="122" t="n">
        <f aca="false">IFERROR(+D101/C101,"-")</f>
        <v>1.89032258064516</v>
      </c>
      <c r="E102" s="73" t="n">
        <f aca="false">IFERROR(C102*D102,"-")</f>
        <v>1201.3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635.5</v>
      </c>
      <c r="D104" s="122" t="n">
        <f aca="false">+C103*D103/10000</f>
        <v>0.033605</v>
      </c>
      <c r="E104" s="73" t="n">
        <f aca="false">C104*D104</f>
        <v>21.3559775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635.5</v>
      </c>
      <c r="D106" s="122" t="n">
        <f aca="false">+C105*D105/10000</f>
        <v>0.008233</v>
      </c>
      <c r="E106" s="73" t="n">
        <f aca="false">C106*D106</f>
        <v>5.2320715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635.5</v>
      </c>
      <c r="D108" s="122" t="n">
        <f aca="false">+C107*D107/10000</f>
        <v>0.00334</v>
      </c>
      <c r="E108" s="73" t="n">
        <f aca="false">C108*D108</f>
        <v>2.12257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1230.010619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635.5</v>
      </c>
      <c r="D114" s="73" t="n">
        <v>0.98</v>
      </c>
      <c r="E114" s="73" t="n">
        <f aca="false">C114*D114</f>
        <v>622.79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622.79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635.5</v>
      </c>
      <c r="D123" s="73" t="n">
        <f aca="false">E122</f>
        <v>0.228</v>
      </c>
      <c r="E123" s="73" t="n">
        <f aca="false">IFERROR(C123*D123,0)</f>
        <v>144.894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144.894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4070.41635221875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4070.41635221875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8990.40093221875</v>
      </c>
      <c r="E135" s="73" t="n">
        <f aca="false">C135*D135/100</f>
        <v>2756.45692581827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2756.45692581827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2756.45692581827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11746.857858037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12686.60648668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A23" activeCellId="0" sqref="A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217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29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0.42492569438604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0.167086488726762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0.257839205659278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3941.5328284123</v>
      </c>
      <c r="F14" s="76" t="n">
        <f aca="false">IFERROR(E14/$E$23,0)</f>
        <v>0.340419476285933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3941.5328284123</v>
      </c>
      <c r="F15" s="76" t="n">
        <f aca="false">IFERROR(E15/$E$23,0)</f>
        <v>0.340419476285933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0.0619954619657797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0.0956021759439688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0.0214177039954519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1150.65509519355</v>
      </c>
      <c r="F19" s="76" t="n">
        <f aca="false">IFERROR(E19/$E$23,0)</f>
        <v>0.0993789527941881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582.61</v>
      </c>
      <c r="F20" s="76" t="n">
        <f aca="false">IFERROR(E20/$E$23,0)</f>
        <v>0.0503184420155745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135.546</v>
      </c>
      <c r="F21" s="76" t="n">
        <f aca="false">IFERROR(E21/$E$23,0)</f>
        <v>0.0117067395709704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2716.94123741921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11578.4586458315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19.4759607162851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1.55807685730281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21.0340375735879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12504.735337498</v>
      </c>
      <c r="F27" s="85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29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29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594.5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594.5</v>
      </c>
      <c r="D102" s="122" t="n">
        <f aca="false">IFERROR(+D101/C101,"-")</f>
        <v>1.89032258064516</v>
      </c>
      <c r="E102" s="73" t="n">
        <f aca="false">IFERROR(C102*D102,"-")</f>
        <v>1123.79677419355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594.5</v>
      </c>
      <c r="D104" s="122" t="n">
        <f aca="false">+C103*D103/10000</f>
        <v>0.033605</v>
      </c>
      <c r="E104" s="73" t="n">
        <f aca="false">C104*D104</f>
        <v>19.9781725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594.5</v>
      </c>
      <c r="D106" s="122" t="n">
        <f aca="false">+C105*D105/10000</f>
        <v>0.008233</v>
      </c>
      <c r="E106" s="73" t="n">
        <f aca="false">C106*D106</f>
        <v>4.8945185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594.5</v>
      </c>
      <c r="D108" s="122" t="n">
        <f aca="false">+C107*D107/10000</f>
        <v>0.00334</v>
      </c>
      <c r="E108" s="73" t="n">
        <f aca="false">C108*D108</f>
        <v>1.98563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1150.65509519355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594.5</v>
      </c>
      <c r="D114" s="73" t="n">
        <v>0.98</v>
      </c>
      <c r="E114" s="73" t="n">
        <f aca="false">C114*D114</f>
        <v>582.61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582.61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594.5</v>
      </c>
      <c r="D123" s="73" t="n">
        <f aca="false">E122</f>
        <v>0.228</v>
      </c>
      <c r="E123" s="73" t="n">
        <f aca="false">IFERROR(C123*D123,0)</f>
        <v>135.546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135.546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3941.5328284123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3941.5328284123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8861.5174084123</v>
      </c>
      <c r="E135" s="73" t="n">
        <f aca="false">C135*D135/100</f>
        <v>2716.94123741921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2716.94123741921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2716.94123741921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11578.4586458315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12504.735337498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A23" activeCellId="0" sqref="A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218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0.204861111111111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65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0.294388710494445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0.115757593873881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0.178631116620564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7870.88104714718</v>
      </c>
      <c r="F14" s="76" t="n">
        <f aca="false">IFERROR(E14/$E$23,0)</f>
        <v>0.470956460177528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7870.88104714718</v>
      </c>
      <c r="F15" s="76" t="n">
        <f aca="false">IFERROR(E15/$E$23,0)</f>
        <v>0.470956460177528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0.0772579010440073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0.119138130670723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0.0148381948756543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2579.05452370968</v>
      </c>
      <c r="F19" s="76" t="n">
        <f aca="false">IFERROR(E19/$E$23,0)</f>
        <v>0.154318478683069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1305.85</v>
      </c>
      <c r="F20" s="76" t="n">
        <f aca="false">IFERROR(E20/$E$23,0)</f>
        <v>0.0781359151331264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455.715</v>
      </c>
      <c r="F21" s="76" t="n">
        <f aca="false">IFERROR(E21/$E$23,0)</f>
        <v>0.0272678397709482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3921.67940128332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16712.5450284305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12.5422476761205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1.00337981408964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82" t="n">
        <f aca="false">E24+F25</f>
        <v>13.5456274902101</v>
      </c>
      <c r="F26" s="82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85" t="n">
        <f aca="false">F142</f>
        <v>18049.5486307049</v>
      </c>
      <c r="F27" s="85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65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65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1332.5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1332.5</v>
      </c>
      <c r="D102" s="122" t="n">
        <f aca="false">IFERROR(+D101/C101,"-")</f>
        <v>1.89032258064516</v>
      </c>
      <c r="E102" s="73" t="n">
        <f aca="false">IFERROR(C102*D102,"-")</f>
        <v>2518.85483870968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1332.5</v>
      </c>
      <c r="D104" s="122" t="n">
        <f aca="false">+C103*D103/10000</f>
        <v>0.033605</v>
      </c>
      <c r="E104" s="73" t="n">
        <f aca="false">C104*D104</f>
        <v>44.7786625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1332.5</v>
      </c>
      <c r="D106" s="122" t="n">
        <f aca="false">+C105*D105/10000</f>
        <v>0.008233</v>
      </c>
      <c r="E106" s="73" t="n">
        <f aca="false">C106*D106</f>
        <v>10.9704725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1332.5</v>
      </c>
      <c r="D108" s="122" t="n">
        <f aca="false">+C107*D107/10000</f>
        <v>0.00334</v>
      </c>
      <c r="E108" s="73" t="n">
        <f aca="false">C108*D108</f>
        <v>4.45055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2579.05452370968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1332.5</v>
      </c>
      <c r="D114" s="73" t="n">
        <v>0.98</v>
      </c>
      <c r="E114" s="73" t="n">
        <f aca="false">C114*D114</f>
        <v>1305.85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1305.85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1332.5</v>
      </c>
      <c r="D123" s="73" t="n">
        <f aca="false">E122</f>
        <v>0.342</v>
      </c>
      <c r="E123" s="73" t="n">
        <f aca="false">IFERROR(C123*D123,0)</f>
        <v>455.715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455.715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7870.88104714718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7870.88104714718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12790.8656271472</v>
      </c>
      <c r="E135" s="73" t="n">
        <f aca="false">C135*D135/100</f>
        <v>3921.67940128332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3921.67940128332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3921.67940128332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16712.5450284305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18049.5486307049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A23" activeCellId="0" sqref="A23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219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22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0.379609095409471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0.149267393520072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0.2303417018894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4999.39428530847</v>
      </c>
      <c r="F14" s="76" t="n">
        <f aca="false">IFERROR(E14/$E$23,0)</f>
        <v>0.385736075262502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4999.39428530847</v>
      </c>
      <c r="F15" s="76" t="n">
        <f aca="false">IFERROR(E15/$E$23,0)</f>
        <v>0.385736075262502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0.0996227127028483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0.153626536617959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0.0191335928772408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872.910761870968</v>
      </c>
      <c r="F19" s="76" t="n">
        <f aca="false">IFERROR(E19/$E$23,0)</f>
        <v>0.067350793340704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441.98</v>
      </c>
      <c r="F20" s="76" t="n">
        <f aca="false">IFERROR(E20/$E$23,0)</f>
        <v>0.0341016572838686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154.242</v>
      </c>
      <c r="F21" s="76" t="n">
        <f aca="false">IFERROR(E21/$E$23,0)</f>
        <v>0.0119007824398807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3041.28156010358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12960.660425412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28.7376062647717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2.29900850118174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31.0366147659535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13997.513259445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22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22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451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451</v>
      </c>
      <c r="D102" s="122" t="n">
        <f aca="false">IFERROR(+D101/C101,"-")</f>
        <v>1.89032258064516</v>
      </c>
      <c r="E102" s="73" t="n">
        <f aca="false">IFERROR(C102*D102,"-")</f>
        <v>852.535483870968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451</v>
      </c>
      <c r="D104" s="122" t="n">
        <f aca="false">+C103*D103/10000</f>
        <v>0.033605</v>
      </c>
      <c r="E104" s="73" t="n">
        <f aca="false">C104*D104</f>
        <v>15.155855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451</v>
      </c>
      <c r="D106" s="122" t="n">
        <f aca="false">+C105*D105/10000</f>
        <v>0.008233</v>
      </c>
      <c r="E106" s="73" t="n">
        <f aca="false">C106*D106</f>
        <v>3.713083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451</v>
      </c>
      <c r="D108" s="122" t="n">
        <f aca="false">+C107*D107/10000</f>
        <v>0.00334</v>
      </c>
      <c r="E108" s="73" t="n">
        <f aca="false">C108*D108</f>
        <v>1.50634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872.910761870968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451</v>
      </c>
      <c r="D114" s="73" t="n">
        <v>0.98</v>
      </c>
      <c r="E114" s="73" t="n">
        <f aca="false">C114*D114</f>
        <v>441.98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441.98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451</v>
      </c>
      <c r="D123" s="73" t="n">
        <f aca="false">E122</f>
        <v>0.342</v>
      </c>
      <c r="E123" s="73" t="n">
        <f aca="false">IFERROR(C123*D123,0)</f>
        <v>154.242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154.242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4999.39428530847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4999.39428530847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9919.37886530847</v>
      </c>
      <c r="E135" s="73" t="n">
        <f aca="false">C135*D135/100</f>
        <v>3041.28156010358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3041.28156010358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3041.28156010358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12960.660425412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13997.513259445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220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32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0.138888888888889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26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0.339490076143176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0.133492056446017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0.205998019697159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6171.61044057294</v>
      </c>
      <c r="F14" s="76" t="n">
        <f aca="false">IFERROR(E14/$E$23,0)</f>
        <v>0.425855094528797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6171.61044057294</v>
      </c>
      <c r="F15" s="76" t="n">
        <f aca="false">IFERROR(E15/$E$23,0)</f>
        <v>0.425855094528797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1647.22311897</v>
      </c>
      <c r="F16" s="76" t="n">
        <f aca="false">IFERROR(E16/$E$23,0)</f>
        <v>0.113662124949978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2540.15551211906</v>
      </c>
      <c r="F17" s="76" t="n">
        <f aca="false">IFERROR(E17/$E$23,0)</f>
        <v>0.175276481908162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0.0171114575001959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1031.62180948387</v>
      </c>
      <c r="F19" s="76" t="n">
        <f aca="false">IFERROR(E19/$E$23,0)</f>
        <v>0.0711842407141529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522.34</v>
      </c>
      <c r="F20" s="76" t="n">
        <f aca="false">IFERROR(E20/$E$23,0)</f>
        <v>0.0360426427134506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182.286</v>
      </c>
      <c r="F21" s="76" t="n">
        <f aca="false">IFERROR(E21/$E$23,0)</f>
        <v>0.0125781467428573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3400.68303330766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14492.2780538806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27.1900151104702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2.17520120883761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29.3652163193078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15651.660298191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26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698666.67</v>
      </c>
      <c r="E67" s="82" t="n">
        <f aca="false">C67*D67</f>
        <v>698666.67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698666.67</v>
      </c>
      <c r="E70" s="82" t="n">
        <f aca="false">C70*D70/100</f>
        <v>494166.935691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494166.935691</v>
      </c>
      <c r="E71" s="82" t="n">
        <f aca="false">IFERROR(D71/C71,0)</f>
        <v>2745.37186495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2745.37186495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2745.37186495</v>
      </c>
      <c r="E73" s="82" t="n">
        <f aca="false">C73*D73</f>
        <v>2745.37186495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1647.22311897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698666.67</v>
      </c>
      <c r="E78" s="82" t="n">
        <f aca="false">C78*D78</f>
        <v>698666.67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665722.2076206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451583.2021545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4233.59252019844</v>
      </c>
      <c r="E82" s="82" t="n">
        <f aca="false">D82</f>
        <v>4233.59252019844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4233.59252019844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4233.59252019844</v>
      </c>
      <c r="E84" s="82" t="n">
        <f aca="false">C84*D84</f>
        <v>4233.59252019844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2540.15551211906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26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533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533</v>
      </c>
      <c r="D102" s="122" t="n">
        <f aca="false">IFERROR(+D101/C101,"-")</f>
        <v>1.89032258064516</v>
      </c>
      <c r="E102" s="73" t="n">
        <f aca="false">IFERROR(C102*D102,"-")</f>
        <v>1007.54193548387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533</v>
      </c>
      <c r="D104" s="122" t="n">
        <f aca="false">+C103*D103/10000</f>
        <v>0.033605</v>
      </c>
      <c r="E104" s="73" t="n">
        <f aca="false">C104*D104</f>
        <v>17.911465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533</v>
      </c>
      <c r="D106" s="122" t="n">
        <f aca="false">+C105*D105/10000</f>
        <v>0.008233</v>
      </c>
      <c r="E106" s="73" t="n">
        <f aca="false">C106*D106</f>
        <v>4.388189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533</v>
      </c>
      <c r="D108" s="122" t="n">
        <f aca="false">+C107*D107/10000</f>
        <v>0.00334</v>
      </c>
      <c r="E108" s="73" t="n">
        <f aca="false">C108*D108</f>
        <v>1.78022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1031.62180948387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533</v>
      </c>
      <c r="D114" s="73" t="n">
        <v>0.98</v>
      </c>
      <c r="E114" s="73" t="n">
        <f aca="false">C114*D114</f>
        <v>522.34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522.34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533</v>
      </c>
      <c r="D123" s="73" t="n">
        <f aca="false">E122</f>
        <v>0.342</v>
      </c>
      <c r="E123" s="73" t="n">
        <f aca="false">IFERROR(C123*D123,0)</f>
        <v>182.286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182.286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6171.61044057294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6171.61044057294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11091.5950205729</v>
      </c>
      <c r="E135" s="73" t="n">
        <f aca="false">C135*D135/100</f>
        <v>3400.68303330766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3400.68303330766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3400.68303330766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14492.2780538806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15651.660298191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221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32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18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0.35666915605456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0.140247101339447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0.216422054715113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5637.38034534713</v>
      </c>
      <c r="F14" s="76" t="n">
        <f aca="false">IFERROR(E14/$E$23,0)</f>
        <v>0.408676014617413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5637.38034534713</v>
      </c>
      <c r="F15" s="76" t="n">
        <f aca="false">IFERROR(E15/$E$23,0)</f>
        <v>0.408676014617413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1647.22311897</v>
      </c>
      <c r="F16" s="76" t="n">
        <f aca="false">IFERROR(E16/$E$23,0)</f>
        <v>0.119413723787848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2540.15551211906</v>
      </c>
      <c r="F17" s="76" t="n">
        <f aca="false">IFERROR(E17/$E$23,0)</f>
        <v>0.184145927293708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0.0179773417084641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714.199714258064</v>
      </c>
      <c r="F19" s="76" t="n">
        <f aca="false">IFERROR(E19/$E$23,0)</f>
        <v>0.0517751641690779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361.62</v>
      </c>
      <c r="F20" s="76" t="n">
        <f aca="false">IFERROR(E20/$E$23,0)</f>
        <v>0.0262152651324875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126.198</v>
      </c>
      <c r="F21" s="76" t="n">
        <f aca="false">IFERROR(E21/$E$23,0)</f>
        <v>0.00914859252582727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3236.88808611143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13794.2530114586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37.3827994890476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37.3827994890476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13794.2530114586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18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698666.67</v>
      </c>
      <c r="E67" s="82" t="n">
        <f aca="false">C67*D67</f>
        <v>698666.67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698666.67</v>
      </c>
      <c r="E70" s="82" t="n">
        <f aca="false">C70*D70/100</f>
        <v>494166.935691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494166.935691</v>
      </c>
      <c r="E71" s="82" t="n">
        <f aca="false">IFERROR(D71/C71,0)</f>
        <v>2745.37186495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2745.37186495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2745.37186495</v>
      </c>
      <c r="E73" s="82" t="n">
        <f aca="false">C73*D73</f>
        <v>2745.37186495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1647.22311897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698666.67</v>
      </c>
      <c r="E78" s="82" t="n">
        <f aca="false">C78*D78</f>
        <v>698666.67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665722.2076206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451583.2021545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4233.59252019844</v>
      </c>
      <c r="E82" s="82" t="n">
        <f aca="false">D82</f>
        <v>4233.59252019844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4233.59252019844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4233.59252019844</v>
      </c>
      <c r="E84" s="82" t="n">
        <f aca="false">C84*D84</f>
        <v>4233.59252019844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2540.15551211906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18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369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369</v>
      </c>
      <c r="D102" s="122" t="n">
        <f aca="false">IFERROR(+D101/C101,"-")</f>
        <v>1.89032258064516</v>
      </c>
      <c r="E102" s="73" t="n">
        <f aca="false">IFERROR(C102*D102,"-")</f>
        <v>697.529032258065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369</v>
      </c>
      <c r="D104" s="122" t="n">
        <f aca="false">+C103*D103/10000</f>
        <v>0.033605</v>
      </c>
      <c r="E104" s="73" t="n">
        <f aca="false">C104*D104</f>
        <v>12.400245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369</v>
      </c>
      <c r="D106" s="122" t="n">
        <f aca="false">+C105*D105/10000</f>
        <v>0.008233</v>
      </c>
      <c r="E106" s="73" t="n">
        <f aca="false">C106*D106</f>
        <v>3.037977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369</v>
      </c>
      <c r="D108" s="122" t="n">
        <f aca="false">+C107*D107/10000</f>
        <v>0.00334</v>
      </c>
      <c r="E108" s="73" t="n">
        <f aca="false">C108*D108</f>
        <v>1.23246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714.199714258064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369</v>
      </c>
      <c r="D114" s="73" t="n">
        <v>0.98</v>
      </c>
      <c r="E114" s="73" t="n">
        <f aca="false">C114*D114</f>
        <v>361.62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361.62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369</v>
      </c>
      <c r="D123" s="73" t="n">
        <f aca="false">E122</f>
        <v>0.342</v>
      </c>
      <c r="E123" s="73" t="n">
        <f aca="false">IFERROR(C123*D123,0)</f>
        <v>126.198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126.198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5637.38034534713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5637.38034534713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10557.3649253471</v>
      </c>
      <c r="E135" s="73" t="n">
        <f aca="false">C135*D135/100</f>
        <v>3236.88808611143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3236.88808611143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3236.88808611143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13794.2530114586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13794.2530114586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224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0.159722222222222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18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0.34000755717477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0.133695536936122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0.206312020238649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6154.7293745138</v>
      </c>
      <c r="F14" s="76" t="n">
        <f aca="false">IFERROR(E14/$E$23,0)</f>
        <v>0.425337613497203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6154.7293745138</v>
      </c>
      <c r="F15" s="76" t="n">
        <f aca="false">IFERROR(E15/$E$23,0)</f>
        <v>0.425337613497203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0.127899696437406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0.197232005283522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0.0171375403088008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714.199714258064</v>
      </c>
      <c r="F19" s="76" t="n">
        <f aca="false">IFERROR(E19/$E$23,0)</f>
        <v>0.049356516515709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361.62</v>
      </c>
      <c r="F20" s="76" t="n">
        <f aca="false">IFERROR(E20/$E$23,0)</f>
        <v>0.024990633776649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126.198</v>
      </c>
      <c r="F21" s="76" t="n">
        <f aca="false">IFERROR(E21/$E$23,0)</f>
        <v>0.0087212211751163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3395.50729845393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14470.2212529677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39.21469174246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39.21469174246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14470.2212529677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18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18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369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369</v>
      </c>
      <c r="D102" s="122" t="n">
        <f aca="false">IFERROR(+D101/C101,"-")</f>
        <v>1.89032258064516</v>
      </c>
      <c r="E102" s="73" t="n">
        <f aca="false">IFERROR(C102*D102,"-")</f>
        <v>697.529032258065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369</v>
      </c>
      <c r="D104" s="122" t="n">
        <f aca="false">+C103*D103/10000</f>
        <v>0.033605</v>
      </c>
      <c r="E104" s="73" t="n">
        <f aca="false">C104*D104</f>
        <v>12.400245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369</v>
      </c>
      <c r="D106" s="122" t="n">
        <f aca="false">+C105*D105/10000</f>
        <v>0.008233</v>
      </c>
      <c r="E106" s="73" t="n">
        <f aca="false">C106*D106</f>
        <v>3.037977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369</v>
      </c>
      <c r="D108" s="122" t="n">
        <f aca="false">+C107*D107/10000</f>
        <v>0.00334</v>
      </c>
      <c r="E108" s="73" t="n">
        <f aca="false">C108*D108</f>
        <v>1.23246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714.199714258064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369</v>
      </c>
      <c r="D114" s="73" t="n">
        <v>0.98</v>
      </c>
      <c r="E114" s="73" t="n">
        <f aca="false">C114*D114</f>
        <v>361.62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361.62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369</v>
      </c>
      <c r="D123" s="73" t="n">
        <f aca="false">E122</f>
        <v>0.342</v>
      </c>
      <c r="E123" s="73" t="n">
        <f aca="false">IFERROR(C123*D123,0)</f>
        <v>126.198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126.198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6154.7293745138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6154.7293745138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11074.7139545138</v>
      </c>
      <c r="E135" s="73" t="n">
        <f aca="false">C135*D135/100</f>
        <v>3395.50729845393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3395.50729845393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3395.50729845393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14470.2212529677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14470.2212529677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225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41.5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0.297807815002048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0.117102031676332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0.180705783325717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7724.0302792396</v>
      </c>
      <c r="F14" s="76" t="n">
        <f aca="false">IFERROR(E14/$E$23,0)</f>
        <v>0.467537355669925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7724.0302792396</v>
      </c>
      <c r="F15" s="76" t="n">
        <f aca="false">IFERROR(E15/$E$23,0)</f>
        <v>0.467537355669925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0.112025536879083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0.172752726527682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0.0150105294019982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1646.62711898387</v>
      </c>
      <c r="F19" s="76" t="n">
        <f aca="false">IFERROR(E19/$E$23,0)</f>
        <v>0.0996707238516801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833.735</v>
      </c>
      <c r="F20" s="76" t="n">
        <f aca="false">IFERROR(E20/$E$23,0)</f>
        <v>0.0504661741522639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290.9565</v>
      </c>
      <c r="F21" s="76" t="n">
        <f aca="false">IFERROR(E21/$E$23,0)</f>
        <v>0.0176116648572186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3876.65495584286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16520.6698150825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19.418947769712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1.55351582157696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20.9724635912889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17842.3234002891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41.5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41.5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850.75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850.75</v>
      </c>
      <c r="D102" s="122" t="n">
        <f aca="false">IFERROR(+D101/C101,"-")</f>
        <v>1.89032258064516</v>
      </c>
      <c r="E102" s="73" t="n">
        <f aca="false">IFERROR(C102*D102,"-")</f>
        <v>1608.19193548387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850.75</v>
      </c>
      <c r="D104" s="122" t="n">
        <f aca="false">+C103*D103/10000</f>
        <v>0.033605</v>
      </c>
      <c r="E104" s="73" t="n">
        <f aca="false">C104*D104</f>
        <v>28.58945375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850.75</v>
      </c>
      <c r="D106" s="122" t="n">
        <f aca="false">+C105*D105/10000</f>
        <v>0.008233</v>
      </c>
      <c r="E106" s="73" t="n">
        <f aca="false">C106*D106</f>
        <v>7.00422475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850.75</v>
      </c>
      <c r="D108" s="122" t="n">
        <f aca="false">+C107*D107/10000</f>
        <v>0.00334</v>
      </c>
      <c r="E108" s="73" t="n">
        <f aca="false">C108*D108</f>
        <v>2.841505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1646.62711898387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850.75</v>
      </c>
      <c r="D114" s="73" t="n">
        <v>0.98</v>
      </c>
      <c r="E114" s="73" t="n">
        <f aca="false">C114*D114</f>
        <v>833.735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833.735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850.75</v>
      </c>
      <c r="D123" s="73" t="n">
        <f aca="false">E122</f>
        <v>0.342</v>
      </c>
      <c r="E123" s="73" t="n">
        <f aca="false">IFERROR(C123*D123,0)</f>
        <v>290.9565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290.9565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7724.0302792396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7724.0302792396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12644.0148592396</v>
      </c>
      <c r="E135" s="73" t="n">
        <f aca="false">C135*D135/100</f>
        <v>3876.65495584286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3876.65495584286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3876.65495584286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16520.6698150825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17842.3234002891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2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226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227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0.263888888888889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46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5739.98201</v>
      </c>
      <c r="F11" s="76" t="n">
        <f aca="false">IFERROR(E11/$E$23,0)</f>
        <v>0.394971997066285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2257.038</v>
      </c>
      <c r="F12" s="76" t="n">
        <f aca="false">IFERROR(E12/$E$23,0)</f>
        <v>0.155308292737052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3482.94401</v>
      </c>
      <c r="F13" s="76" t="n">
        <f aca="false">IFERROR(E13/$E$23,0)</f>
        <v>0.239663704329232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5382.49640297026</v>
      </c>
      <c r="F14" s="76" t="n">
        <f aca="false">IFERROR(E14/$E$23,0)</f>
        <v>0.370373173605688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5382.49640297026</v>
      </c>
      <c r="F15" s="76" t="n">
        <f aca="false">IFERROR(E15/$E$23,0)</f>
        <v>0.370373173605688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837.447208033333</v>
      </c>
      <c r="F16" s="76" t="n">
        <f aca="false">IFERROR(E16/$E$23,0)</f>
        <v>0.0576253018943713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1291.41348072187</v>
      </c>
      <c r="F17" s="76" t="n">
        <f aca="false">IFERROR(E17/$E$23,0)</f>
        <v>0.0888630244189634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289.314666666667</v>
      </c>
      <c r="F18" s="76" t="n">
        <f aca="false">IFERROR(E18/$E$23,0)</f>
        <v>0.0199079355083031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1825.17704754839</v>
      </c>
      <c r="F19" s="76" t="n">
        <f aca="false">IFERROR(E19/$E$23,0)</f>
        <v>0.125591652066821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924.14</v>
      </c>
      <c r="F20" s="76" t="n">
        <f aca="false">IFERROR(E20/$E$23,0)</f>
        <v>0.0635906908302028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215.004</v>
      </c>
      <c r="F21" s="76" t="n">
        <f aca="false">IFERROR(E21/$E$23,0)</f>
        <v>0.0147945688870268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3410.15188141668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14532.6302943869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15.4110607575683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1.23288486060547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16.6439456181738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15695.2407179379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0.7</v>
      </c>
      <c r="C38" s="92" t="s">
        <v>130</v>
      </c>
      <c r="D38" s="92"/>
      <c r="E38" s="92"/>
      <c r="F38" s="93" t="n">
        <f aca="false">B6</f>
        <v>46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0.7</v>
      </c>
      <c r="F49" s="82" t="n">
        <f aca="false">E48*E49</f>
        <v>2257.038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0.7</v>
      </c>
      <c r="F58" s="82" t="n">
        <f aca="false">E57*E58</f>
        <v>3482.94401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5739.98201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0.7</v>
      </c>
      <c r="F74" s="82" t="n">
        <f aca="false">E73*E74</f>
        <v>837.447208033333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0.7</v>
      </c>
      <c r="F85" s="82" t="n">
        <f aca="false">E84*E85</f>
        <v>1291.41348072187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0.7</v>
      </c>
      <c r="F93" s="82" t="n">
        <f aca="false">E92*E93</f>
        <v>289.314666666667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46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943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943</v>
      </c>
      <c r="D102" s="122" t="n">
        <f aca="false">IFERROR(+D101/C101,"-")</f>
        <v>1.89032258064516</v>
      </c>
      <c r="E102" s="73" t="n">
        <f aca="false">IFERROR(C102*D102,"-")</f>
        <v>1782.57419354839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943</v>
      </c>
      <c r="D104" s="122" t="n">
        <f aca="false">+C103*D103/10000</f>
        <v>0.033605</v>
      </c>
      <c r="E104" s="73" t="n">
        <f aca="false">C104*D104</f>
        <v>31.689515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943</v>
      </c>
      <c r="D106" s="122" t="n">
        <f aca="false">+C105*D105/10000</f>
        <v>0.008233</v>
      </c>
      <c r="E106" s="73" t="n">
        <f aca="false">C106*D106</f>
        <v>7.763719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943</v>
      </c>
      <c r="D108" s="122" t="n">
        <f aca="false">+C107*D107/10000</f>
        <v>0.00334</v>
      </c>
      <c r="E108" s="73" t="n">
        <f aca="false">C108*D108</f>
        <v>3.14962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1825.17704754839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943</v>
      </c>
      <c r="D114" s="73" t="n">
        <v>0.98</v>
      </c>
      <c r="E114" s="73" t="n">
        <f aca="false">C114*D114</f>
        <v>924.14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924.14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943</v>
      </c>
      <c r="D123" s="73" t="n">
        <f aca="false">E122</f>
        <v>0.228</v>
      </c>
      <c r="E123" s="73" t="n">
        <f aca="false">IFERROR(C123*D123,0)</f>
        <v>215.004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215.004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5382.49640297026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5382.49640297026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11122.4784129703</v>
      </c>
      <c r="E135" s="73" t="n">
        <f aca="false">C135*D135/100</f>
        <v>3410.15188141668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3410.15188141668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3410.15188141668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14532.6302943869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15695.2407179379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2" colorId="64" zoomScale="100" zoomScaleNormal="100" zoomScalePageLayoutView="100" workbookViewId="0">
      <selection pane="topLeft" activeCell="B2" activeCellId="0" sqref="B2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228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227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0.263888888888889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46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5739.98201</v>
      </c>
      <c r="F11" s="76" t="n">
        <f aca="false">IFERROR(E11/$E$23,0)</f>
        <v>0.394971997066285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2257.038</v>
      </c>
      <c r="F12" s="76" t="n">
        <f aca="false">IFERROR(E12/$E$23,0)</f>
        <v>0.155308292737052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3482.94401</v>
      </c>
      <c r="F13" s="76" t="n">
        <f aca="false">IFERROR(E13/$E$23,0)</f>
        <v>0.239663704329232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5382.49640297026</v>
      </c>
      <c r="F14" s="76" t="n">
        <f aca="false">IFERROR(E14/$E$23,0)</f>
        <v>0.370373173605688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5382.49640297026</v>
      </c>
      <c r="F15" s="76" t="n">
        <f aca="false">IFERROR(E15/$E$23,0)</f>
        <v>0.370373173605688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837.447208033333</v>
      </c>
      <c r="F16" s="76" t="n">
        <f aca="false">IFERROR(E16/$E$23,0)</f>
        <v>0.0576253018943713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1291.41348072187</v>
      </c>
      <c r="F17" s="76" t="n">
        <f aca="false">IFERROR(E17/$E$23,0)</f>
        <v>0.0888630244189634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289.314666666667</v>
      </c>
      <c r="F18" s="76" t="n">
        <f aca="false">IFERROR(E18/$E$23,0)</f>
        <v>0.0199079355083031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1825.17704754839</v>
      </c>
      <c r="F19" s="76" t="n">
        <f aca="false">IFERROR(E19/$E$23,0)</f>
        <v>0.125591652066821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924.14</v>
      </c>
      <c r="F20" s="76" t="n">
        <f aca="false">IFERROR(E20/$E$23,0)</f>
        <v>0.0635906908302028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215.004</v>
      </c>
      <c r="F21" s="76" t="n">
        <f aca="false">IFERROR(E21/$E$23,0)</f>
        <v>0.0147945688870268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3410.15188141668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14532.6302943869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15.4110607575683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1.23288486060547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16.6439456181738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15695.2407179379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0.7</v>
      </c>
      <c r="C38" s="92" t="s">
        <v>130</v>
      </c>
      <c r="D38" s="92"/>
      <c r="E38" s="92"/>
      <c r="F38" s="93" t="n">
        <f aca="false">B6</f>
        <v>46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0.7</v>
      </c>
      <c r="F49" s="82" t="n">
        <f aca="false">E48*E49</f>
        <v>2257.038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0.7</v>
      </c>
      <c r="F58" s="82" t="n">
        <f aca="false">E57*E58</f>
        <v>3482.94401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5739.98201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0.7</v>
      </c>
      <c r="F74" s="82" t="n">
        <f aca="false">E73*E74</f>
        <v>837.447208033333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0.7</v>
      </c>
      <c r="F85" s="82" t="n">
        <f aca="false">E84*E85</f>
        <v>1291.41348072187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0.7</v>
      </c>
      <c r="F93" s="82" t="n">
        <f aca="false">E92*E93</f>
        <v>289.314666666667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46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943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943</v>
      </c>
      <c r="D102" s="122" t="n">
        <f aca="false">IFERROR(+D101/C101,"-")</f>
        <v>1.89032258064516</v>
      </c>
      <c r="E102" s="73" t="n">
        <f aca="false">IFERROR(C102*D102,"-")</f>
        <v>1782.57419354839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943</v>
      </c>
      <c r="D104" s="122" t="n">
        <f aca="false">+C103*D103/10000</f>
        <v>0.033605</v>
      </c>
      <c r="E104" s="73" t="n">
        <f aca="false">C104*D104</f>
        <v>31.689515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943</v>
      </c>
      <c r="D106" s="122" t="n">
        <f aca="false">+C105*D105/10000</f>
        <v>0.008233</v>
      </c>
      <c r="E106" s="73" t="n">
        <f aca="false">C106*D106</f>
        <v>7.763719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943</v>
      </c>
      <c r="D108" s="122" t="n">
        <f aca="false">+C107*D107/10000</f>
        <v>0.00334</v>
      </c>
      <c r="E108" s="73" t="n">
        <f aca="false">C108*D108</f>
        <v>3.14962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1825.17704754839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943</v>
      </c>
      <c r="D114" s="73" t="n">
        <v>0.98</v>
      </c>
      <c r="E114" s="73" t="n">
        <f aca="false">C114*D114</f>
        <v>924.14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924.14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943</v>
      </c>
      <c r="D123" s="73" t="n">
        <f aca="false">E122</f>
        <v>0.228</v>
      </c>
      <c r="E123" s="73" t="n">
        <f aca="false">IFERROR(C123*D123,0)</f>
        <v>215.004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215.004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5382.49640297026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5382.49640297026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11122.4784129703</v>
      </c>
      <c r="E135" s="73" t="n">
        <f aca="false">C135*D135/100</f>
        <v>3410.15188141668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3410.15188141668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3410.15188141668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14532.6302943869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15695.2407179379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229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227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0.263888888888889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65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5739.98201</v>
      </c>
      <c r="F11" s="76" t="n">
        <f aca="false">IFERROR(E11/$E$23,0)</f>
        <v>0.355804089533361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2257.038</v>
      </c>
      <c r="F12" s="76" t="n">
        <f aca="false">IFERROR(E12/$E$23,0)</f>
        <v>0.139906945567622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3482.94401</v>
      </c>
      <c r="F13" s="76" t="n">
        <f aca="false">IFERROR(E13/$E$23,0)</f>
        <v>0.215897143965739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6606.88987913155</v>
      </c>
      <c r="F14" s="76" t="n">
        <f aca="false">IFERROR(E14/$E$23,0)</f>
        <v>0.409541081138612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6606.88987913155</v>
      </c>
      <c r="F15" s="76" t="n">
        <f aca="false">IFERROR(E15/$E$23,0)</f>
        <v>0.409541081138612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837.447208033333</v>
      </c>
      <c r="F16" s="76" t="n">
        <f aca="false">IFERROR(E16/$E$23,0)</f>
        <v>0.0519108145055938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1291.41348072187</v>
      </c>
      <c r="F17" s="76" t="n">
        <f aca="false">IFERROR(E17/$E$23,0)</f>
        <v>0.0800508079849114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289.314666666667</v>
      </c>
      <c r="F18" s="76" t="n">
        <f aca="false">IFERROR(E18/$E$23,0)</f>
        <v>0.0179337394059152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2579.05452370968</v>
      </c>
      <c r="F19" s="76" t="n">
        <f aca="false">IFERROR(E19/$E$23,0)</f>
        <v>0.159867773987225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1305.85</v>
      </c>
      <c r="F20" s="76" t="n">
        <f aca="false">IFERROR(E20/$E$23,0)</f>
        <v>0.0809456840644593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303.81</v>
      </c>
      <c r="F21" s="76" t="n">
        <f aca="false">IFERROR(E21/$E$23,0)</f>
        <v>0.0188322611905069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3785.55092120773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16132.4228103393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12.1068839101983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0.968550712815867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13.0754346230142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17423.0166351664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0.7</v>
      </c>
      <c r="C38" s="92" t="s">
        <v>130</v>
      </c>
      <c r="D38" s="92"/>
      <c r="E38" s="92"/>
      <c r="F38" s="93" t="n">
        <f aca="false">B6</f>
        <v>65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0.7</v>
      </c>
      <c r="F49" s="82" t="n">
        <f aca="false">E48*E49</f>
        <v>2257.038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0.7</v>
      </c>
      <c r="F58" s="82" t="n">
        <f aca="false">E57*E58</f>
        <v>3482.94401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5739.98201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0.7</v>
      </c>
      <c r="F74" s="82" t="n">
        <f aca="false">E73*E74</f>
        <v>837.447208033333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0.7</v>
      </c>
      <c r="F85" s="82" t="n">
        <f aca="false">E84*E85</f>
        <v>1291.41348072187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0.7</v>
      </c>
      <c r="F93" s="82" t="n">
        <f aca="false">E92*E93</f>
        <v>289.314666666667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65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1332.5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1332.5</v>
      </c>
      <c r="D102" s="122" t="n">
        <f aca="false">IFERROR(+D101/C101,"-")</f>
        <v>1.89032258064516</v>
      </c>
      <c r="E102" s="73" t="n">
        <f aca="false">IFERROR(C102*D102,"-")</f>
        <v>2518.85483870968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1332.5</v>
      </c>
      <c r="D104" s="122" t="n">
        <f aca="false">+C103*D103/10000</f>
        <v>0.033605</v>
      </c>
      <c r="E104" s="73" t="n">
        <f aca="false">C104*D104</f>
        <v>44.7786625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1332.5</v>
      </c>
      <c r="D106" s="122" t="n">
        <f aca="false">+C105*D105/10000</f>
        <v>0.008233</v>
      </c>
      <c r="E106" s="73" t="n">
        <f aca="false">C106*D106</f>
        <v>10.9704725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1332.5</v>
      </c>
      <c r="D108" s="122" t="n">
        <f aca="false">+C107*D107/10000</f>
        <v>0.00334</v>
      </c>
      <c r="E108" s="73" t="n">
        <f aca="false">C108*D108</f>
        <v>4.45055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2579.05452370968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1332.5</v>
      </c>
      <c r="D114" s="73" t="n">
        <v>0.98</v>
      </c>
      <c r="E114" s="73" t="n">
        <f aca="false">C114*D114</f>
        <v>1305.85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1305.85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1332.5</v>
      </c>
      <c r="D123" s="73" t="n">
        <f aca="false">E122</f>
        <v>0.228</v>
      </c>
      <c r="E123" s="73" t="n">
        <f aca="false">IFERROR(C123*D123,0)</f>
        <v>303.81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303.81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6606.88987913155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6606.88987913155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12346.8718891316</v>
      </c>
      <c r="E135" s="73" t="n">
        <f aca="false">C135*D135/100</f>
        <v>3785.55092120773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3785.55092120773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3785.55092120773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16132.4228103393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17423.0166351664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230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227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0.263888888888889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5739.98201</v>
      </c>
      <c r="F11" s="76" t="n">
        <f aca="false">IFERROR(E11/$E$23,0)</f>
        <v>0.324656023215198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2257.038</v>
      </c>
      <c r="F12" s="76" t="n">
        <f aca="false">IFERROR(E12/$E$23,0)</f>
        <v>0.127659107650336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3482.94401</v>
      </c>
      <c r="F13" s="76" t="n">
        <f aca="false">IFERROR(E13/$E$23,0)</f>
        <v>0.196996915564862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7791.47034868784</v>
      </c>
      <c r="F14" s="76" t="n">
        <f aca="false">IFERROR(E14/$E$23,0)</f>
        <v>0.440689147456775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7791.47034868784</v>
      </c>
      <c r="F15" s="76" t="n">
        <f aca="false">IFERROR(E15/$E$23,0)</f>
        <v>0.440689147456775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1506.372175</v>
      </c>
      <c r="F16" s="76" t="n">
        <f aca="false">IFERROR(E16/$E$23,0)</f>
        <v>0.0852011032378703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2322.95160234375</v>
      </c>
      <c r="F17" s="76" t="n">
        <f aca="false">IFERROR(E17/$E$23,0)</f>
        <v>0.131387211323036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289.314666666667</v>
      </c>
      <c r="F18" s="76" t="n">
        <f aca="false">IFERROR(E18/$E$23,0)</f>
        <v>0.0163637706484433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2182.27690467742</v>
      </c>
      <c r="F19" s="76" t="n">
        <f aca="false">IFERROR(E19/$E$23,0)</f>
        <v>0.123430585704387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1104.95</v>
      </c>
      <c r="F20" s="76" t="n">
        <f aca="false">IFERROR(E20/$E$23,0)</f>
        <v>0.0624964803420409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385.605</v>
      </c>
      <c r="F21" s="76" t="n">
        <f aca="false">IFERROR(E21/$E$23,0)</f>
        <v>0.0218099962009979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4148.74329317369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17680.1956518615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15.680883061518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1.25447064492144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16.9353537064394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19094.6113040104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0.7</v>
      </c>
      <c r="C38" s="92" t="s">
        <v>130</v>
      </c>
      <c r="D38" s="92"/>
      <c r="E38" s="92"/>
      <c r="F38" s="93" t="n">
        <f aca="false">B6</f>
        <v>55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0.7</v>
      </c>
      <c r="F49" s="82" t="n">
        <f aca="false">E48*E49</f>
        <v>2257.038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0.7</v>
      </c>
      <c r="F58" s="82" t="n">
        <f aca="false">E57*E58</f>
        <v>3482.94401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5739.98201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0.7</v>
      </c>
      <c r="F74" s="82" t="n">
        <f aca="false">E73*E74</f>
        <v>1506.372175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0.7</v>
      </c>
      <c r="F85" s="82" t="n">
        <f aca="false">E84*E85</f>
        <v>2322.95160234375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0.7</v>
      </c>
      <c r="F93" s="82" t="n">
        <f aca="false">E92*E93</f>
        <v>289.314666666667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1127.5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1127.5</v>
      </c>
      <c r="D102" s="122" t="n">
        <f aca="false">IFERROR(+D101/C101,"-")</f>
        <v>1.89032258064516</v>
      </c>
      <c r="E102" s="73" t="n">
        <f aca="false">IFERROR(C102*D102,"-")</f>
        <v>2131.33870967742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1127.5</v>
      </c>
      <c r="D104" s="122" t="n">
        <f aca="false">+C103*D103/10000</f>
        <v>0.033605</v>
      </c>
      <c r="E104" s="73" t="n">
        <f aca="false">C104*D104</f>
        <v>37.8896375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1127.5</v>
      </c>
      <c r="D106" s="122" t="n">
        <f aca="false">+C105*D105/10000</f>
        <v>0.008233</v>
      </c>
      <c r="E106" s="73" t="n">
        <f aca="false">C106*D106</f>
        <v>9.2827075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1127.5</v>
      </c>
      <c r="D108" s="122" t="n">
        <f aca="false">+C107*D107/10000</f>
        <v>0.00334</v>
      </c>
      <c r="E108" s="73" t="n">
        <f aca="false">C108*D108</f>
        <v>3.76585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2182.27690467742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1127.5</v>
      </c>
      <c r="D114" s="73" t="n">
        <v>0.98</v>
      </c>
      <c r="E114" s="73" t="n">
        <f aca="false">C114*D114</f>
        <v>1104.95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1104.95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1127.5</v>
      </c>
      <c r="D123" s="73" t="n">
        <f aca="false">E122</f>
        <v>0.342</v>
      </c>
      <c r="E123" s="73" t="n">
        <f aca="false">IFERROR(C123*D123,0)</f>
        <v>385.605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385.605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7791.47034868784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7791.47034868784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13531.4523586878</v>
      </c>
      <c r="E135" s="73" t="n">
        <f aca="false">C135*D135/100</f>
        <v>4148.74329317369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4148.74329317369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4148.74329317369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17680.1956518615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19094.6113040104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231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227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52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0.36403747900604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0.143144424862202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0.220893054143838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5423.69335218649</v>
      </c>
      <c r="F14" s="76" t="n">
        <f aca="false">IFERROR(E14/$E$23,0)</f>
        <v>0.401307691665933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5423.69335218649</v>
      </c>
      <c r="F15" s="76" t="n">
        <f aca="false">IFERROR(E15/$E$23,0)</f>
        <v>0.401307691665933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0.0531120428395038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0.0819032023196892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0.0183487303112307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2063.24361896774</v>
      </c>
      <c r="F19" s="76" t="n">
        <f aca="false">IFERROR(E19/$E$23,0)</f>
        <v>0.152662674732268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1044.68</v>
      </c>
      <c r="F20" s="76" t="n">
        <f aca="false">IFERROR(E20/$E$23,0)</f>
        <v>0.077297533637398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243.048</v>
      </c>
      <c r="F21" s="76" t="n">
        <f aca="false">IFERROR(E21/$E$23,0)</f>
        <v>0.0179835078258436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3171.37165400838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13515.0495861949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12.6782829138789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1.01426263311031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13.6925455469892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14596.2535530905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52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52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1066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1066</v>
      </c>
      <c r="D102" s="122" t="n">
        <f aca="false">IFERROR(+D101/C101,"-")</f>
        <v>1.89032258064516</v>
      </c>
      <c r="E102" s="73" t="n">
        <f aca="false">IFERROR(C102*D102,"-")</f>
        <v>2015.08387096774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1066</v>
      </c>
      <c r="D104" s="122" t="n">
        <f aca="false">+C103*D103/10000</f>
        <v>0.033605</v>
      </c>
      <c r="E104" s="73" t="n">
        <f aca="false">C104*D104</f>
        <v>35.82293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1066</v>
      </c>
      <c r="D106" s="122" t="n">
        <f aca="false">+C105*D105/10000</f>
        <v>0.008233</v>
      </c>
      <c r="E106" s="73" t="n">
        <f aca="false">C106*D106</f>
        <v>8.776378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1066</v>
      </c>
      <c r="D108" s="122" t="n">
        <f aca="false">+C107*D107/10000</f>
        <v>0.00334</v>
      </c>
      <c r="E108" s="73" t="n">
        <f aca="false">C108*D108</f>
        <v>3.56044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2063.24361896774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1066</v>
      </c>
      <c r="D114" s="73" t="n">
        <v>0.98</v>
      </c>
      <c r="E114" s="73" t="n">
        <f aca="false">C114*D114</f>
        <v>1044.68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1044.68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1066</v>
      </c>
      <c r="D123" s="73" t="n">
        <f aca="false">E122</f>
        <v>0.228</v>
      </c>
      <c r="E123" s="73" t="n">
        <f aca="false">IFERROR(C123*D123,0)</f>
        <v>243.048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243.048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5423.69335218649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5423.69335218649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10343.6779321865</v>
      </c>
      <c r="E135" s="73" t="n">
        <f aca="false">C135*D135/100</f>
        <v>3171.37165400838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3171.37165400838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3171.37165400838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13515.0495861949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14596.2535530905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B5" activeCellId="0" sqref="B5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232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227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52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0.315823870528661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0.124186186620168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0.191637683908493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7002.75714240524</v>
      </c>
      <c r="F14" s="76" t="n">
        <f aca="false">IFERROR(E14/$E$23,0)</f>
        <v>0.449521300143312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7002.75714240524</v>
      </c>
      <c r="F15" s="76" t="n">
        <f aca="false">IFERROR(E15/$E$23,0)</f>
        <v>0.449521300143312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0.0828832372534173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0.127812868546422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0.0159186000353642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2063.24361896774</v>
      </c>
      <c r="F19" s="76" t="n">
        <f aca="false">IFERROR(E19/$E$23,0)</f>
        <v>0.132443826802797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1044.68</v>
      </c>
      <c r="F20" s="76" t="n">
        <f aca="false">IFERROR(E20/$E$23,0)</f>
        <v>0.0670601453518949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364.572</v>
      </c>
      <c r="F21" s="76" t="n">
        <f aca="false">IFERROR(E21/$E$23,0)</f>
        <v>0.0234026221534164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3655.51261208945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15578.2543344947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14.6137470304828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1.16909976243863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15.7828467929214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16824.5146812543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52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52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1066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1066</v>
      </c>
      <c r="D102" s="122" t="n">
        <f aca="false">IFERROR(+D101/C101,"-")</f>
        <v>1.89032258064516</v>
      </c>
      <c r="E102" s="73" t="n">
        <f aca="false">IFERROR(C102*D102,"-")</f>
        <v>2015.08387096774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1066</v>
      </c>
      <c r="D104" s="122" t="n">
        <f aca="false">+C103*D103/10000</f>
        <v>0.033605</v>
      </c>
      <c r="E104" s="73" t="n">
        <f aca="false">C104*D104</f>
        <v>35.82293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1066</v>
      </c>
      <c r="D106" s="122" t="n">
        <f aca="false">+C105*D105/10000</f>
        <v>0.008233</v>
      </c>
      <c r="E106" s="73" t="n">
        <f aca="false">C106*D106</f>
        <v>8.776378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1066</v>
      </c>
      <c r="D108" s="122" t="n">
        <f aca="false">+C107*D107/10000</f>
        <v>0.00334</v>
      </c>
      <c r="E108" s="73" t="n">
        <f aca="false">C108*D108</f>
        <v>3.56044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2063.24361896774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1066</v>
      </c>
      <c r="D114" s="73" t="n">
        <v>0.98</v>
      </c>
      <c r="E114" s="73" t="n">
        <f aca="false">C114*D114</f>
        <v>1044.68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1044.68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1066</v>
      </c>
      <c r="D123" s="73" t="n">
        <f aca="false">E122</f>
        <v>0.342</v>
      </c>
      <c r="E123" s="73" t="n">
        <f aca="false">IFERROR(C123*D123,0)</f>
        <v>364.572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364.572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7002.75714240524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7002.75714240524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11922.7417224052</v>
      </c>
      <c r="E135" s="73" t="n">
        <f aca="false">C135*D135/100</f>
        <v>3655.51261208945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3655.51261208945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3655.51261208945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15578.2543344947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16824.5146812543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233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227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42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0.388224082714512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0.152654922206245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0.235569160508267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4779.27573315423</v>
      </c>
      <c r="F14" s="76" t="n">
        <f aca="false">IFERROR(E14/$E$23,0)</f>
        <v>0.377121087957461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4779.27573315423</v>
      </c>
      <c r="F15" s="76" t="n">
        <f aca="false">IFERROR(E15/$E$23,0)</f>
        <v>0.377121087957461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0.0566408001966142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0.087344840643221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0.0195678176145576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1666.46599993548</v>
      </c>
      <c r="F19" s="76" t="n">
        <f aca="false">IFERROR(E19/$E$23,0)</f>
        <v>0.131496801195234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843.78</v>
      </c>
      <c r="F20" s="76" t="n">
        <f aca="false">IFERROR(E20/$E$23,0)</f>
        <v>0.0665806388590046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196.308</v>
      </c>
      <c r="F21" s="76" t="n">
        <f aca="false">IFERROR(E21/$E$23,0)</f>
        <v>0.0154901894488296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2973.79321201309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12673.0535251673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14.7189936413093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1.17751949130475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15.8965131326141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13686.8978071807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42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42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861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861</v>
      </c>
      <c r="D102" s="122" t="n">
        <f aca="false">IFERROR(+D101/C101,"-")</f>
        <v>1.89032258064516</v>
      </c>
      <c r="E102" s="73" t="n">
        <f aca="false">IFERROR(C102*D102,"-")</f>
        <v>1627.56774193548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861</v>
      </c>
      <c r="D104" s="122" t="n">
        <f aca="false">+C103*D103/10000</f>
        <v>0.033605</v>
      </c>
      <c r="E104" s="73" t="n">
        <f aca="false">C104*D104</f>
        <v>28.933905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861</v>
      </c>
      <c r="D106" s="122" t="n">
        <f aca="false">+C105*D105/10000</f>
        <v>0.008233</v>
      </c>
      <c r="E106" s="73" t="n">
        <f aca="false">C106*D106</f>
        <v>7.088613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861</v>
      </c>
      <c r="D108" s="122" t="n">
        <f aca="false">+C107*D107/10000</f>
        <v>0.00334</v>
      </c>
      <c r="E108" s="73" t="n">
        <f aca="false">C108*D108</f>
        <v>2.87574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1666.46599993548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861</v>
      </c>
      <c r="D114" s="73" t="n">
        <v>0.98</v>
      </c>
      <c r="E114" s="73" t="n">
        <f aca="false">C114*D114</f>
        <v>843.78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843.78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861</v>
      </c>
      <c r="D123" s="73" t="n">
        <f aca="false">E122</f>
        <v>0.228</v>
      </c>
      <c r="E123" s="73" t="n">
        <f aca="false">IFERROR(C123*D123,0)</f>
        <v>196.308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196.308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4779.27573315423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4779.27573315423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9699.26031315423</v>
      </c>
      <c r="E135" s="73" t="n">
        <f aca="false">C135*D135/100</f>
        <v>2973.79321201309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2973.79321201309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2973.79321201309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12673.0535251673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13686.8978071807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5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234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227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0.138888888888889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30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0.360209230352837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0.141639106087914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0.218570124264923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5533.62438053427</v>
      </c>
      <c r="F14" s="76" t="n">
        <f aca="false">IFERROR(E14/$E$23,0)</f>
        <v>0.405135940319136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5533.62438053427</v>
      </c>
      <c r="F15" s="76" t="n">
        <f aca="false">IFERROR(E15/$E$23,0)</f>
        <v>0.405135940319136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0.0945315091295347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0.145775475841105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0.0181557735247654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1190.33285709677</v>
      </c>
      <c r="F19" s="76" t="n">
        <f aca="false">IFERROR(E19/$E$23,0)</f>
        <v>0.0871484199486095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602.7</v>
      </c>
      <c r="F20" s="76" t="n">
        <f aca="false">IFERROR(E20/$E$23,0)</f>
        <v>0.0441257690148401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210.33</v>
      </c>
      <c r="F21" s="76" t="n">
        <f aca="false">IFERROR(E21/$E$23,0)</f>
        <v>0.0153989928602809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3205.07650729981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13658.6854678341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22.2092446631448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1.77673957305159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23.9859842361964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14751.3803052608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30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30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615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615</v>
      </c>
      <c r="D102" s="122" t="n">
        <f aca="false">IFERROR(+D101/C101,"-")</f>
        <v>1.89032258064516</v>
      </c>
      <c r="E102" s="73" t="n">
        <f aca="false">IFERROR(C102*D102,"-")</f>
        <v>1162.54838709677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615</v>
      </c>
      <c r="D104" s="122" t="n">
        <f aca="false">+C103*D103/10000</f>
        <v>0.033605</v>
      </c>
      <c r="E104" s="73" t="n">
        <f aca="false">C104*D104</f>
        <v>20.667075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615</v>
      </c>
      <c r="D106" s="122" t="n">
        <f aca="false">+C105*D105/10000</f>
        <v>0.008233</v>
      </c>
      <c r="E106" s="73" t="n">
        <f aca="false">C106*D106</f>
        <v>5.063295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615</v>
      </c>
      <c r="D108" s="122" t="n">
        <f aca="false">+C107*D107/10000</f>
        <v>0.00334</v>
      </c>
      <c r="E108" s="73" t="n">
        <f aca="false">C108*D108</f>
        <v>2.0541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1190.33285709677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615</v>
      </c>
      <c r="D114" s="73" t="n">
        <v>0.98</v>
      </c>
      <c r="E114" s="73" t="n">
        <f aca="false">C114*D114</f>
        <v>602.7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602.7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615</v>
      </c>
      <c r="D123" s="73" t="n">
        <f aca="false">E122</f>
        <v>0.342</v>
      </c>
      <c r="E123" s="73" t="n">
        <f aca="false">IFERROR(C123*D123,0)</f>
        <v>210.33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210.33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5533.62438053427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5533.62438053427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10453.6089605343</v>
      </c>
      <c r="E135" s="73" t="n">
        <f aca="false">C135*D135/100</f>
        <v>3205.07650729981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3205.07650729981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3205.07650729981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13658.6854678341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14751.3803052608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235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0.263888888888889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80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5739.98201</v>
      </c>
      <c r="F11" s="76" t="n">
        <f aca="false">IFERROR(E11/$E$23,0)</f>
        <v>0.289000080566558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2257.038</v>
      </c>
      <c r="F12" s="76" t="n">
        <f aca="false">IFERROR(E12/$E$23,0)</f>
        <v>0.113638712230351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3482.94401</v>
      </c>
      <c r="F13" s="76" t="n">
        <f aca="false">IFERROR(E13/$E$23,0)</f>
        <v>0.175361368336207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9460.93939626848</v>
      </c>
      <c r="F14" s="76" t="n">
        <f aca="false">IFERROR(E14/$E$23,0)</f>
        <v>0.476345090105415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9460.93939626848</v>
      </c>
      <c r="F15" s="76" t="n">
        <f aca="false">IFERROR(E15/$E$23,0)</f>
        <v>0.476345090105415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1506.372175</v>
      </c>
      <c r="F16" s="76" t="n">
        <f aca="false">IFERROR(E16/$E$23,0)</f>
        <v>0.0758437359524444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2322.95160234375</v>
      </c>
      <c r="F17" s="76" t="n">
        <f aca="false">IFERROR(E17/$E$23,0)</f>
        <v>0.116957370085827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289.314666666667</v>
      </c>
      <c r="F18" s="76" t="n">
        <f aca="false">IFERROR(E18/$E$23,0)</f>
        <v>0.0145665895520382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3174.22095225806</v>
      </c>
      <c r="F19" s="76" t="n">
        <f aca="false">IFERROR(E19/$E$23,0)</f>
        <v>0.159817593389746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1607.2</v>
      </c>
      <c r="F20" s="76" t="n">
        <f aca="false">IFERROR(E20/$E$23,0)</f>
        <v>0.0809202761746237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560.88</v>
      </c>
      <c r="F21" s="76" t="n">
        <f aca="false">IFERROR(E21/$E$23,0)</f>
        <v>0.028239524950736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4660.60250316192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19861.5239094304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12.1106853106283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0.968854824850263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13.0795401354786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21450.4458221848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0.7</v>
      </c>
      <c r="C38" s="92" t="s">
        <v>130</v>
      </c>
      <c r="D38" s="92"/>
      <c r="E38" s="92"/>
      <c r="F38" s="93" t="n">
        <f aca="false">B6</f>
        <v>80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0.7</v>
      </c>
      <c r="F49" s="82" t="n">
        <f aca="false">E48*E49</f>
        <v>2257.038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0.7</v>
      </c>
      <c r="F58" s="82" t="n">
        <f aca="false">E57*E58</f>
        <v>3482.94401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5739.98201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0.7</v>
      </c>
      <c r="F74" s="82" t="n">
        <f aca="false">E73*E74</f>
        <v>1506.372175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0.7</v>
      </c>
      <c r="F85" s="82" t="n">
        <f aca="false">E84*E85</f>
        <v>2322.95160234375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0.7</v>
      </c>
      <c r="F93" s="82" t="n">
        <f aca="false">E92*E93</f>
        <v>289.314666666667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80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1640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1640</v>
      </c>
      <c r="D102" s="122" t="n">
        <f aca="false">IFERROR(+D101/C101,"-")</f>
        <v>1.89032258064516</v>
      </c>
      <c r="E102" s="73" t="n">
        <f aca="false">IFERROR(C102*D102,"-")</f>
        <v>3100.12903225806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1640</v>
      </c>
      <c r="D104" s="122" t="n">
        <f aca="false">+C103*D103/10000</f>
        <v>0.033605</v>
      </c>
      <c r="E104" s="73" t="n">
        <f aca="false">C104*D104</f>
        <v>55.1122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1640</v>
      </c>
      <c r="D106" s="122" t="n">
        <f aca="false">+C105*D105/10000</f>
        <v>0.008233</v>
      </c>
      <c r="E106" s="73" t="n">
        <f aca="false">C106*D106</f>
        <v>13.50212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1640</v>
      </c>
      <c r="D108" s="122" t="n">
        <f aca="false">+C107*D107/10000</f>
        <v>0.00334</v>
      </c>
      <c r="E108" s="73" t="n">
        <f aca="false">C108*D108</f>
        <v>5.4776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3174.22095225806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1640</v>
      </c>
      <c r="D114" s="73" t="n">
        <v>0.98</v>
      </c>
      <c r="E114" s="73" t="n">
        <f aca="false">C114*D114</f>
        <v>1607.2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1607.2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1640</v>
      </c>
      <c r="D123" s="73" t="n">
        <f aca="false">E122</f>
        <v>0.342</v>
      </c>
      <c r="E123" s="73" t="n">
        <f aca="false">IFERROR(C123*D123,0)</f>
        <v>560.88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560.88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9460.93939626848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9460.93939626848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15200.9214062685</v>
      </c>
      <c r="E135" s="73" t="n">
        <f aca="false">C135*D135/100</f>
        <v>4660.60250316192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4660.60250316192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4660.60250316192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19861.5239094304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21450.4458221848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236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0.15625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21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0.382182002574341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0.150279095165036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0.231902907409305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4932.61552340524</v>
      </c>
      <c r="F14" s="76" t="n">
        <f aca="false">IFERROR(E14/$E$23,0)</f>
        <v>0.383163168097632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4932.61552340524</v>
      </c>
      <c r="F15" s="76" t="n">
        <f aca="false">IFERROR(E15/$E$23,0)</f>
        <v>0.383163168097632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0.10029793359296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0.154667783578473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0.0192632761719744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833.232999967742</v>
      </c>
      <c r="F19" s="76" t="n">
        <f aca="false">IFERROR(E19/$E$23,0)</f>
        <v>0.0647251330488311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421.89</v>
      </c>
      <c r="F20" s="76" t="n">
        <f aca="false">IFERROR(E20/$E$23,0)</f>
        <v>0.0327722094336501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147.231</v>
      </c>
      <c r="F21" s="76" t="n">
        <f aca="false">IFERROR(E21/$E$23,0)</f>
        <v>0.0114368322717432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3020.80719170405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12873.4072951093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29.9033851222051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29.9033851222051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12873.4072951093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21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21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430.5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430.5</v>
      </c>
      <c r="D102" s="122" t="n">
        <f aca="false">IFERROR(+D101/C101,"-")</f>
        <v>1.89032258064516</v>
      </c>
      <c r="E102" s="73" t="n">
        <f aca="false">IFERROR(C102*D102,"-")</f>
        <v>813.783870967742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430.5</v>
      </c>
      <c r="D104" s="122" t="n">
        <f aca="false">+C103*D103/10000</f>
        <v>0.033605</v>
      </c>
      <c r="E104" s="73" t="n">
        <f aca="false">C104*D104</f>
        <v>14.4669525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430.5</v>
      </c>
      <c r="D106" s="122" t="n">
        <f aca="false">+C105*D105/10000</f>
        <v>0.008233</v>
      </c>
      <c r="E106" s="73" t="n">
        <f aca="false">C106*D106</f>
        <v>3.5443065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430.5</v>
      </c>
      <c r="D108" s="122" t="n">
        <f aca="false">+C107*D107/10000</f>
        <v>0.00334</v>
      </c>
      <c r="E108" s="73" t="n">
        <f aca="false">C108*D108</f>
        <v>1.43787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833.232999967742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430.5</v>
      </c>
      <c r="D114" s="73" t="n">
        <v>0.98</v>
      </c>
      <c r="E114" s="73" t="n">
        <f aca="false">C114*D114</f>
        <v>421.89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421.89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430.5</v>
      </c>
      <c r="D123" s="73" t="n">
        <f aca="false">E122</f>
        <v>0.342</v>
      </c>
      <c r="E123" s="73" t="n">
        <f aca="false">IFERROR(C123*D123,0)</f>
        <v>147.231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147.231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4932.61552340524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4932.61552340524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9852.60010340524</v>
      </c>
      <c r="E135" s="73" t="n">
        <f aca="false">C135*D135/100</f>
        <v>3020.80719170405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3020.80719170405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3020.80719170405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12873.4072951093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12873.4072951093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237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32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41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0.311370243947179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0.122434960847212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0.188935283099966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7173.29186912132</v>
      </c>
      <c r="F14" s="76" t="n">
        <f aca="false">IFERROR(E14/$E$23,0)</f>
        <v>0.453974926724795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7173.29186912132</v>
      </c>
      <c r="F15" s="76" t="n">
        <f aca="false">IFERROR(E15/$E$23,0)</f>
        <v>0.453974926724795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1647.22311897</v>
      </c>
      <c r="F16" s="76" t="n">
        <f aca="false">IFERROR(E16/$E$23,0)</f>
        <v>0.104247534936201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2540.15551211906</v>
      </c>
      <c r="F17" s="76" t="n">
        <f aca="false">IFERROR(E17/$E$23,0)</f>
        <v>0.160758398448534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0.0156941220687722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1626.78823803226</v>
      </c>
      <c r="F19" s="76" t="n">
        <f aca="false">IFERROR(E19/$E$23,0)</f>
        <v>0.102954276032813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823.69</v>
      </c>
      <c r="F20" s="76" t="n">
        <f aca="false">IFERROR(E20/$E$23,0)</f>
        <v>0.0521287317198973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287.451</v>
      </c>
      <c r="F21" s="76" t="n">
        <f aca="false">IFERROR(E21/$E$23,0)</f>
        <v>0.0181918635185764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3707.7985593006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15801.0750084219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18.7996133354217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18.7996133354217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15801.0750084219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41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698666.67</v>
      </c>
      <c r="E67" s="82" t="n">
        <f aca="false">C67*D67</f>
        <v>698666.67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698666.67</v>
      </c>
      <c r="E70" s="82" t="n">
        <f aca="false">C70*D70/100</f>
        <v>494166.935691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494166.935691</v>
      </c>
      <c r="E71" s="82" t="n">
        <f aca="false">IFERROR(D71/C71,0)</f>
        <v>2745.37186495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2745.37186495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2745.37186495</v>
      </c>
      <c r="E73" s="82" t="n">
        <f aca="false">C73*D73</f>
        <v>2745.37186495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1647.22311897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698666.67</v>
      </c>
      <c r="E78" s="82" t="n">
        <f aca="false">C78*D78</f>
        <v>698666.67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665722.2076206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451583.2021545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4233.59252019844</v>
      </c>
      <c r="E82" s="82" t="n">
        <f aca="false">D82</f>
        <v>4233.59252019844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4233.59252019844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4233.59252019844</v>
      </c>
      <c r="E84" s="82" t="n">
        <f aca="false">C84*D84</f>
        <v>4233.59252019844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2540.15551211906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41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840.5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840.5</v>
      </c>
      <c r="D102" s="122" t="n">
        <f aca="false">IFERROR(+D101/C101,"-")</f>
        <v>1.89032258064516</v>
      </c>
      <c r="E102" s="73" t="n">
        <f aca="false">IFERROR(C102*D102,"-")</f>
        <v>1588.81612903226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840.5</v>
      </c>
      <c r="D104" s="122" t="n">
        <f aca="false">+C103*D103/10000</f>
        <v>0.033605</v>
      </c>
      <c r="E104" s="73" t="n">
        <f aca="false">C104*D104</f>
        <v>28.2450025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840.5</v>
      </c>
      <c r="D106" s="122" t="n">
        <f aca="false">+C105*D105/10000</f>
        <v>0.008233</v>
      </c>
      <c r="E106" s="73" t="n">
        <f aca="false">C106*D106</f>
        <v>6.9198365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840.5</v>
      </c>
      <c r="D108" s="122" t="n">
        <f aca="false">+C107*D107/10000</f>
        <v>0.00334</v>
      </c>
      <c r="E108" s="73" t="n">
        <f aca="false">C108*D108</f>
        <v>2.80727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1626.78823803226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840.5</v>
      </c>
      <c r="D114" s="73" t="n">
        <v>0.98</v>
      </c>
      <c r="E114" s="73" t="n">
        <f aca="false">C114*D114</f>
        <v>823.69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823.69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840.5</v>
      </c>
      <c r="D123" s="73" t="n">
        <f aca="false">E122</f>
        <v>0.342</v>
      </c>
      <c r="E123" s="73" t="n">
        <f aca="false">IFERROR(C123*D123,0)</f>
        <v>287.451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287.451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7173.29186912132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7173.29186912132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12093.2764491213</v>
      </c>
      <c r="E135" s="73" t="n">
        <f aca="false">C135*D135/100</f>
        <v>3707.7985593006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3707.7985593006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3707.7985593006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15801.0750084219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15801.0750084219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G14" activeCellId="0" sqref="G14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238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32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16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0.361239064866742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0.142044050846895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0.219195014019847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5503.82282154068</v>
      </c>
      <c r="F14" s="76" t="n">
        <f aca="false">IFERROR(E14/$E$23,0)</f>
        <v>0.404106105805231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5503.82282154068</v>
      </c>
      <c r="F15" s="76" t="n">
        <f aca="false">IFERROR(E15/$E$23,0)</f>
        <v>0.404106105805231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1647.22311897</v>
      </c>
      <c r="F16" s="76" t="n">
        <f aca="false">IFERROR(E16/$E$23,0)</f>
        <v>0.12094374066587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2540.15551211906</v>
      </c>
      <c r="F17" s="76" t="n">
        <f aca="false">IFERROR(E17/$E$23,0)</f>
        <v>0.18650534100129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0.0182076806960062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634.844190451613</v>
      </c>
      <c r="F19" s="76" t="n">
        <f aca="false">IFERROR(E19/$E$23,0)</f>
        <v>0.0466120407423766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321.44</v>
      </c>
      <c r="F20" s="76" t="n">
        <f aca="false">IFERROR(E20/$E$23,0)</f>
        <v>0.0236010262070304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112.176</v>
      </c>
      <c r="F21" s="76" t="n">
        <f aca="false">IFERROR(E21/$E$23,0)</f>
        <v>0.00823627649265755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3195.93934931237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13619.746750853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41.5236181428447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41.5236181428447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13619.746750853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16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698666.67</v>
      </c>
      <c r="E67" s="82" t="n">
        <f aca="false">C67*D67</f>
        <v>698666.67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698666.67</v>
      </c>
      <c r="E70" s="82" t="n">
        <f aca="false">C70*D70/100</f>
        <v>494166.935691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494166.935691</v>
      </c>
      <c r="E71" s="82" t="n">
        <f aca="false">IFERROR(D71/C71,0)</f>
        <v>2745.37186495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2745.37186495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2745.37186495</v>
      </c>
      <c r="E73" s="82" t="n">
        <f aca="false">C73*D73</f>
        <v>2745.37186495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1647.22311897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698666.67</v>
      </c>
      <c r="E78" s="82" t="n">
        <f aca="false">C78*D78</f>
        <v>698666.67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665722.2076206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451583.2021545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4233.59252019844</v>
      </c>
      <c r="E82" s="82" t="n">
        <f aca="false">D82</f>
        <v>4233.59252019844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4233.59252019844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4233.59252019844</v>
      </c>
      <c r="E84" s="82" t="n">
        <f aca="false">C84*D84</f>
        <v>4233.59252019844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2540.15551211906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16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328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328</v>
      </c>
      <c r="D102" s="122" t="n">
        <f aca="false">IFERROR(+D101/C101,"-")</f>
        <v>1.89032258064516</v>
      </c>
      <c r="E102" s="73" t="n">
        <f aca="false">IFERROR(C102*D102,"-")</f>
        <v>620.025806451613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328</v>
      </c>
      <c r="D104" s="122" t="n">
        <f aca="false">+C103*D103/10000</f>
        <v>0.033605</v>
      </c>
      <c r="E104" s="73" t="n">
        <f aca="false">C104*D104</f>
        <v>11.02244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328</v>
      </c>
      <c r="D106" s="122" t="n">
        <f aca="false">+C105*D105/10000</f>
        <v>0.008233</v>
      </c>
      <c r="E106" s="73" t="n">
        <f aca="false">C106*D106</f>
        <v>2.700424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328</v>
      </c>
      <c r="D108" s="122" t="n">
        <f aca="false">+C107*D107/10000</f>
        <v>0.00334</v>
      </c>
      <c r="E108" s="73" t="n">
        <f aca="false">C108*D108</f>
        <v>1.09552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634.844190451613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328</v>
      </c>
      <c r="D114" s="73" t="n">
        <v>0.98</v>
      </c>
      <c r="E114" s="73" t="n">
        <f aca="false">C114*D114</f>
        <v>321.44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321.44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328</v>
      </c>
      <c r="D123" s="73" t="n">
        <f aca="false">E122</f>
        <v>0.342</v>
      </c>
      <c r="E123" s="73" t="n">
        <f aca="false">IFERROR(C123*D123,0)</f>
        <v>112.176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112.176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5503.82282154068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5503.82282154068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10423.8074015407</v>
      </c>
      <c r="E135" s="73" t="n">
        <f aca="false">C135*D135/100</f>
        <v>3195.93934931237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3195.93934931237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3195.93934931237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13619.746750853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13619.746750853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H8" activeCellId="0" sqref="H8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239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23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0.330056613038774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0.129782692085442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0.200273920953332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6488.62318402992</v>
      </c>
      <c r="F14" s="76" t="n">
        <f aca="false">IFERROR(E14/$E$23,0)</f>
        <v>0.435288557633199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6488.62318402992</v>
      </c>
      <c r="F15" s="76" t="n">
        <f aca="false">IFERROR(E15/$E$23,0)</f>
        <v>0.435288557633199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0.124156477478289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0.191459649272629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0.0166359787915854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912.588523774194</v>
      </c>
      <c r="F19" s="76" t="n">
        <f aca="false">IFERROR(E19/$E$23,0)</f>
        <v>0.0612208986343947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462.07</v>
      </c>
      <c r="F20" s="76" t="n">
        <f aca="false">IFERROR(E20/$E$23,0)</f>
        <v>0.0309979140598905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161.253</v>
      </c>
      <c r="F21" s="76" t="n">
        <f aca="false">IFERROR(E21/$E$23,0)</f>
        <v>0.0108176393964108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3497.87914045157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14906.4869044815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31.6150305503319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31.6150305503319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14906.4869044815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23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23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471.5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471.5</v>
      </c>
      <c r="D102" s="122" t="n">
        <f aca="false">IFERROR(+D101/C101,"-")</f>
        <v>1.89032258064516</v>
      </c>
      <c r="E102" s="73" t="n">
        <f aca="false">IFERROR(C102*D102,"-")</f>
        <v>891.287096774194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471.5</v>
      </c>
      <c r="D104" s="122" t="n">
        <f aca="false">+C103*D103/10000</f>
        <v>0.033605</v>
      </c>
      <c r="E104" s="73" t="n">
        <f aca="false">C104*D104</f>
        <v>15.8447575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471.5</v>
      </c>
      <c r="D106" s="122" t="n">
        <f aca="false">+C105*D105/10000</f>
        <v>0.008233</v>
      </c>
      <c r="E106" s="73" t="n">
        <f aca="false">C106*D106</f>
        <v>3.8818595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471.5</v>
      </c>
      <c r="D108" s="122" t="n">
        <f aca="false">+C107*D107/10000</f>
        <v>0.00334</v>
      </c>
      <c r="E108" s="73" t="n">
        <f aca="false">C108*D108</f>
        <v>1.57481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912.588523774194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471.5</v>
      </c>
      <c r="D114" s="73" t="n">
        <v>0.98</v>
      </c>
      <c r="E114" s="73" t="n">
        <f aca="false">C114*D114</f>
        <v>462.07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462.07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471.5</v>
      </c>
      <c r="D123" s="73" t="n">
        <f aca="false">E122</f>
        <v>0.342</v>
      </c>
      <c r="E123" s="73" t="n">
        <f aca="false">IFERROR(C123*D123,0)</f>
        <v>161.253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161.253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6488.62318402992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6488.62318402992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11408.6077640299</v>
      </c>
      <c r="E135" s="73" t="n">
        <f aca="false">C135*D135/100</f>
        <v>3497.87914045157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3497.87914045157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3497.87914045157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14906.4869044815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14906.4869044815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240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35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0.308394837130398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0.121264990934548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0.18712984619585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7289.96832686863</v>
      </c>
      <c r="F14" s="76" t="n">
        <f aca="false">IFERROR(E14/$E$23,0)</f>
        <v>0.456950333541576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7289.96832686863</v>
      </c>
      <c r="F15" s="76" t="n">
        <f aca="false">IFERROR(E15/$E$23,0)</f>
        <v>0.456950333541576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0.116008027526183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0.178894059448944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0.0155441514190568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1388.7216666129</v>
      </c>
      <c r="F19" s="76" t="n">
        <f aca="false">IFERROR(E19/$E$23,0)</f>
        <v>0.0870479541613808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703.15</v>
      </c>
      <c r="F20" s="76" t="n">
        <f aca="false">IFERROR(E20/$E$23,0)</f>
        <v>0.0440749002770734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245.385</v>
      </c>
      <c r="F21" s="76" t="n">
        <f aca="false">IFERROR(E21/$E$23,0)</f>
        <v>0.0153812407089379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3743.57156124592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15953.5244681146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22.2348773074767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22.2348773074767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15953.5244681146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35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35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717.5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717.5</v>
      </c>
      <c r="D102" s="122" t="n">
        <f aca="false">IFERROR(+D101/C101,"-")</f>
        <v>1.89032258064516</v>
      </c>
      <c r="E102" s="73" t="n">
        <f aca="false">IFERROR(C102*D102,"-")</f>
        <v>1356.3064516129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717.5</v>
      </c>
      <c r="D104" s="122" t="n">
        <f aca="false">+C103*D103/10000</f>
        <v>0.033605</v>
      </c>
      <c r="E104" s="73" t="n">
        <f aca="false">C104*D104</f>
        <v>24.1115875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717.5</v>
      </c>
      <c r="D106" s="122" t="n">
        <f aca="false">+C105*D105/10000</f>
        <v>0.008233</v>
      </c>
      <c r="E106" s="73" t="n">
        <f aca="false">C106*D106</f>
        <v>5.9071775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717.5</v>
      </c>
      <c r="D108" s="122" t="n">
        <f aca="false">+C107*D107/10000</f>
        <v>0.00334</v>
      </c>
      <c r="E108" s="73" t="n">
        <f aca="false">C108*D108</f>
        <v>2.39645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1388.7216666129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717.5</v>
      </c>
      <c r="D114" s="73" t="n">
        <v>0.98</v>
      </c>
      <c r="E114" s="73" t="n">
        <f aca="false">C114*D114</f>
        <v>703.15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703.15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717.5</v>
      </c>
      <c r="D123" s="73" t="n">
        <f aca="false">E122</f>
        <v>0.342</v>
      </c>
      <c r="E123" s="73" t="n">
        <f aca="false">IFERROR(C123*D123,0)</f>
        <v>245.385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245.385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7289.96832686863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7289.96832686863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12209.9529068686</v>
      </c>
      <c r="E135" s="73" t="n">
        <f aca="false">C135*D135/100</f>
        <v>3743.57156124592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3743.57156124592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3743.57156124592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15953.5244681146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15953.5244681146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2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241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242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61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0.344709426965418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0.13554437527221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0.209165051693208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6003.66920931552</v>
      </c>
      <c r="F14" s="76" t="n">
        <f aca="false">IFERROR(E14/$E$23,0)</f>
        <v>0.420635743706555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6003.66920931552</v>
      </c>
      <c r="F15" s="76" t="n">
        <f aca="false">IFERROR(E15/$E$23,0)</f>
        <v>0.420635743706555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0.0502921344861427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0.077554668314205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0.0173745305796451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2420.34347609677</v>
      </c>
      <c r="F19" s="76" t="n">
        <f aca="false">IFERROR(E19/$E$23,0)</f>
        <v>0.169576794223369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1225.49</v>
      </c>
      <c r="F20" s="76" t="n">
        <f aca="false">IFERROR(E20/$E$23,0)</f>
        <v>0.0858616422029214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285.114</v>
      </c>
      <c r="F21" s="76" t="n">
        <f aca="false">IFERROR(E21/$E$23,0)</f>
        <v>0.0199759739002715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3349.19225180414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14272.8460411197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11.4137113483564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0.913096907868511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12.3268082562249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15414.6737244092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61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61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1250.5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1250.5</v>
      </c>
      <c r="D102" s="122" t="n">
        <f aca="false">IFERROR(+D101/C101,"-")</f>
        <v>1.89032258064516</v>
      </c>
      <c r="E102" s="73" t="n">
        <f aca="false">IFERROR(C102*D102,"-")</f>
        <v>2363.84838709677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1250.5</v>
      </c>
      <c r="D104" s="122" t="n">
        <f aca="false">+C103*D103/10000</f>
        <v>0.033605</v>
      </c>
      <c r="E104" s="73" t="n">
        <f aca="false">C104*D104</f>
        <v>42.0230525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1250.5</v>
      </c>
      <c r="D106" s="122" t="n">
        <f aca="false">+C105*D105/10000</f>
        <v>0.008233</v>
      </c>
      <c r="E106" s="73" t="n">
        <f aca="false">C106*D106</f>
        <v>10.2953665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1250.5</v>
      </c>
      <c r="D108" s="122" t="n">
        <f aca="false">+C107*D107/10000</f>
        <v>0.00334</v>
      </c>
      <c r="E108" s="73" t="n">
        <f aca="false">C108*D108</f>
        <v>4.17667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2420.34347609677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1250.5</v>
      </c>
      <c r="D114" s="73" t="n">
        <v>0.98</v>
      </c>
      <c r="E114" s="73" t="n">
        <f aca="false">C114*D114</f>
        <v>1225.49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1225.49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1250.5</v>
      </c>
      <c r="D123" s="73" t="n">
        <f aca="false">E122</f>
        <v>0.228</v>
      </c>
      <c r="E123" s="73" t="n">
        <f aca="false">IFERROR(C123*D123,0)</f>
        <v>285.114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285.114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6003.66920931552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6003.66920931552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10923.6537893155</v>
      </c>
      <c r="E135" s="73" t="n">
        <f aca="false">C135*D135/100</f>
        <v>3349.19225180414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3349.19225180414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3349.19225180414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14272.8460411197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15414.6737244092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2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243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0.346271442170509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0.136158580624827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0.210112861545682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5954.39308880412</v>
      </c>
      <c r="F14" s="76" t="n">
        <f aca="false">IFERROR(E14/$E$23,0)</f>
        <v>0.419073728501464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5954.39308880412</v>
      </c>
      <c r="F15" s="76" t="n">
        <f aca="false">IFERROR(E15/$E$23,0)</f>
        <v>0.419073728501464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0.130255964621945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0.200865567457376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0.01745326147246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595.166428548387</v>
      </c>
      <c r="F19" s="76" t="n">
        <f aca="false">IFERROR(E19/$E$23,0)</f>
        <v>0.0418881673700126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301.35</v>
      </c>
      <c r="F20" s="76" t="n">
        <f aca="false">IFERROR(E20/$E$23,0)</f>
        <v>0.0212091923056561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105.165</v>
      </c>
      <c r="F21" s="76" t="n">
        <f aca="false">IFERROR(E21/$E$23,0)</f>
        <v>0.00740157527401469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3334.08419325534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14208.4618620595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46.2063800392178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46.2063800392178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14208.4618620595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307.5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307.5</v>
      </c>
      <c r="D102" s="122" t="n">
        <f aca="false">IFERROR(+D101/C101,"-")</f>
        <v>1.89032258064516</v>
      </c>
      <c r="E102" s="73" t="n">
        <f aca="false">IFERROR(C102*D102,"-")</f>
        <v>581.274193548387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307.5</v>
      </c>
      <c r="D104" s="122" t="n">
        <f aca="false">+C103*D103/10000</f>
        <v>0.033605</v>
      </c>
      <c r="E104" s="73" t="n">
        <f aca="false">C104*D104</f>
        <v>10.3335375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307.5</v>
      </c>
      <c r="D106" s="122" t="n">
        <f aca="false">+C105*D105/10000</f>
        <v>0.008233</v>
      </c>
      <c r="E106" s="73" t="n">
        <f aca="false">C106*D106</f>
        <v>2.5316475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307.5</v>
      </c>
      <c r="D108" s="122" t="n">
        <f aca="false">+C107*D107/10000</f>
        <v>0.00334</v>
      </c>
      <c r="E108" s="73" t="n">
        <f aca="false">C108*D108</f>
        <v>1.02705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595.166428548387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307.5</v>
      </c>
      <c r="D114" s="73" t="n">
        <v>0.98</v>
      </c>
      <c r="E114" s="73" t="n">
        <f aca="false">C114*D114</f>
        <v>301.35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301.35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307.5</v>
      </c>
      <c r="D123" s="73" t="n">
        <f aca="false">E122</f>
        <v>0.342</v>
      </c>
      <c r="E123" s="73" t="n">
        <f aca="false">IFERROR(C123*D123,0)</f>
        <v>105.165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105.165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5954.39308880412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5954.39308880412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10874.3776688041</v>
      </c>
      <c r="E135" s="73" t="n">
        <f aca="false">C135*D135/100</f>
        <v>3334.08419325534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3334.08419325534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3334.08419325534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14208.4618620595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14208.4618620595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2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244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12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0.352770455251125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0.138714079833691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0.214056375417434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5754.05680309444</v>
      </c>
      <c r="F14" s="76" t="n">
        <f aca="false">IFERROR(E14/$E$23,0)</f>
        <v>0.412574715420848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5754.05680309444</v>
      </c>
      <c r="F15" s="76" t="n">
        <f aca="false">IFERROR(E15/$E$23,0)</f>
        <v>0.412574715420848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0.132700680283739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0.204635523022202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0.0177808338933849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476.13314283871</v>
      </c>
      <c r="F19" s="76" t="n">
        <f aca="false">IFERROR(E19/$E$23,0)</f>
        <v>0.0341394780467708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241.08</v>
      </c>
      <c r="F20" s="76" t="n">
        <f aca="false">IFERROR(E20/$E$23,0)</f>
        <v>0.0172858064835523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84.132</v>
      </c>
      <c r="F21" s="76" t="n">
        <f aca="false">IFERROR(E21/$E$23,0)</f>
        <v>0.00603239369119886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3272.66108805675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13946.7024711512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56.6939124843544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56.6939124843544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13946.7024711512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12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12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246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246</v>
      </c>
      <c r="D102" s="122" t="n">
        <f aca="false">IFERROR(+D101/C101,"-")</f>
        <v>1.89032258064516</v>
      </c>
      <c r="E102" s="73" t="n">
        <f aca="false">IFERROR(C102*D102,"-")</f>
        <v>465.01935483871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246</v>
      </c>
      <c r="D104" s="122" t="n">
        <f aca="false">+C103*D103/10000</f>
        <v>0.033605</v>
      </c>
      <c r="E104" s="73" t="n">
        <f aca="false">C104*D104</f>
        <v>8.26683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246</v>
      </c>
      <c r="D106" s="122" t="n">
        <f aca="false">+C105*D105/10000</f>
        <v>0.008233</v>
      </c>
      <c r="E106" s="73" t="n">
        <f aca="false">C106*D106</f>
        <v>2.025318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246</v>
      </c>
      <c r="D108" s="122" t="n">
        <f aca="false">+C107*D107/10000</f>
        <v>0.00334</v>
      </c>
      <c r="E108" s="73" t="n">
        <f aca="false">C108*D108</f>
        <v>0.82164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476.13314283871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246</v>
      </c>
      <c r="D114" s="73" t="n">
        <v>0.98</v>
      </c>
      <c r="E114" s="73" t="n">
        <f aca="false">C114*D114</f>
        <v>241.08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241.08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246</v>
      </c>
      <c r="D123" s="73" t="n">
        <f aca="false">E122</f>
        <v>0.342</v>
      </c>
      <c r="E123" s="73" t="n">
        <f aca="false">IFERROR(C123*D123,0)</f>
        <v>84.132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84.132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5754.05680309444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5754.05680309444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10674.0413830944</v>
      </c>
      <c r="E135" s="73" t="n">
        <f aca="false">C135*D135/100</f>
        <v>3272.66108805675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3272.66108805675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3272.66108805675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13946.7024711512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13946.7024711512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245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0.412971321744973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0.162385868886831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0.250585452858142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4198.04914246976</v>
      </c>
      <c r="F14" s="76" t="n">
        <f aca="false">IFERROR(E14/$E$23,0)</f>
        <v>0.352373848927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4198.04914246976</v>
      </c>
      <c r="F15" s="76" t="n">
        <f aca="false">IFERROR(E15/$E$23,0)</f>
        <v>0.352373848927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0.108378128549152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0.167128118502501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0.0208151628498814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396.777619032258</v>
      </c>
      <c r="F19" s="76" t="n">
        <f aca="false">IFERROR(E19/$E$23,0)</f>
        <v>0.0333045307574064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200.9</v>
      </c>
      <c r="F20" s="76" t="n">
        <f aca="false">IFERROR(E20/$E$23,0)</f>
        <v>0.0168630484891815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70.11</v>
      </c>
      <c r="F21" s="76" t="n">
        <f aca="false">IFERROR(E21/$E$23,0)</f>
        <v>0.00588485977887762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2795.58913930923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11913.622861779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58.1152334720926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58.1152334720926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11913.622861779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205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205</v>
      </c>
      <c r="D102" s="122" t="n">
        <f aca="false">IFERROR(+D101/C101,"-")</f>
        <v>1.89032258064516</v>
      </c>
      <c r="E102" s="73" t="n">
        <f aca="false">IFERROR(C102*D102,"-")</f>
        <v>387.516129032258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205</v>
      </c>
      <c r="D104" s="122" t="n">
        <f aca="false">+C103*D103/10000</f>
        <v>0.033605</v>
      </c>
      <c r="E104" s="73" t="n">
        <f aca="false">C104*D104</f>
        <v>6.889025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205</v>
      </c>
      <c r="D106" s="122" t="n">
        <f aca="false">+C105*D105/10000</f>
        <v>0.008233</v>
      </c>
      <c r="E106" s="73" t="n">
        <f aca="false">C106*D106</f>
        <v>1.687765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205</v>
      </c>
      <c r="D108" s="122" t="n">
        <f aca="false">+C107*D107/10000</f>
        <v>0.00334</v>
      </c>
      <c r="E108" s="73" t="n">
        <f aca="false">C108*D108</f>
        <v>0.6847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396.777619032258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205</v>
      </c>
      <c r="D114" s="73" t="n">
        <v>0.98</v>
      </c>
      <c r="E114" s="73" t="n">
        <f aca="false">C114*D114</f>
        <v>200.9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200.9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205</v>
      </c>
      <c r="D123" s="73" t="n">
        <f aca="false">E122</f>
        <v>0.342</v>
      </c>
      <c r="E123" s="73" t="n">
        <f aca="false">IFERROR(C123*D123,0)</f>
        <v>70.11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70.11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4198.04914246976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4198.04914246976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9118.03372246976</v>
      </c>
      <c r="E135" s="73" t="n">
        <f aca="false">C135*D135/100</f>
        <v>2795.58913930923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2795.58913930923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2795.58913930923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11913.622861779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11913.622861779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246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7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0.364161769577191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0.143193297583691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0.2209684719935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5420.16299357831</v>
      </c>
      <c r="F14" s="76" t="n">
        <f aca="false">IFERROR(E14/$E$23,0)</f>
        <v>0.401183401094782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5420.16299357831</v>
      </c>
      <c r="F15" s="76" t="n">
        <f aca="false">IFERROR(E15/$E$23,0)</f>
        <v>0.401183401094782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0.136985719288263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0.211243410758621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0.0183549949798481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277.744333322581</v>
      </c>
      <c r="F19" s="76" t="n">
        <f aca="false">IFERROR(E19/$E$23,0)</f>
        <v>0.0205577611612734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140.63</v>
      </c>
      <c r="F20" s="76" t="n">
        <f aca="false">IFERROR(E20/$E$23,0)</f>
        <v>0.0104089898703789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49.077</v>
      </c>
      <c r="F21" s="76" t="n">
        <f aca="false">IFERROR(E21/$E$23,0)</f>
        <v>0.00363252503639753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3170.28924605911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13510.4368196374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94.1493855026998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94.1493855026998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13510.4368196374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7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7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143.5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143.5</v>
      </c>
      <c r="D102" s="122" t="n">
        <f aca="false">IFERROR(+D101/C101,"-")</f>
        <v>1.89032258064516</v>
      </c>
      <c r="E102" s="73" t="n">
        <f aca="false">IFERROR(C102*D102,"-")</f>
        <v>271.261290322581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143.5</v>
      </c>
      <c r="D104" s="122" t="n">
        <f aca="false">+C103*D103/10000</f>
        <v>0.033605</v>
      </c>
      <c r="E104" s="73" t="n">
        <f aca="false">C104*D104</f>
        <v>4.8223175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143.5</v>
      </c>
      <c r="D106" s="122" t="n">
        <f aca="false">+C105*D105/10000</f>
        <v>0.008233</v>
      </c>
      <c r="E106" s="73" t="n">
        <f aca="false">C106*D106</f>
        <v>1.1814355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143.5</v>
      </c>
      <c r="D108" s="122" t="n">
        <f aca="false">+C107*D107/10000</f>
        <v>0.00334</v>
      </c>
      <c r="E108" s="73" t="n">
        <f aca="false">C108*D108</f>
        <v>0.47929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277.744333322581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143.5</v>
      </c>
      <c r="D114" s="73" t="n">
        <v>0.98</v>
      </c>
      <c r="E114" s="73" t="n">
        <f aca="false">C114*D114</f>
        <v>140.63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140.63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143.5</v>
      </c>
      <c r="D123" s="73" t="n">
        <f aca="false">E122</f>
        <v>0.342</v>
      </c>
      <c r="E123" s="73" t="n">
        <f aca="false">IFERROR(C123*D123,0)</f>
        <v>49.077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49.077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5420.16299357831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5420.16299357831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10340.1475735783</v>
      </c>
      <c r="E135" s="73" t="n">
        <f aca="false">C135*D135/100</f>
        <v>3170.28924605911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3170.28924605911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3170.28924605911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13510.4368196374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13510.4368196374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2" activeCellId="0" sqref="B2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247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7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0.364161769577191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0.143193297583691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0.2209684719935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5420.16299357831</v>
      </c>
      <c r="F14" s="76" t="n">
        <f aca="false">IFERROR(E14/$E$23,0)</f>
        <v>0.401183401094782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5420.16299357831</v>
      </c>
      <c r="F15" s="76" t="n">
        <f aca="false">IFERROR(E15/$E$23,0)</f>
        <v>0.401183401094782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0.136985719288263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0.211243410758621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0.0183549949798481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277.744333322581</v>
      </c>
      <c r="F19" s="76" t="n">
        <f aca="false">IFERROR(E19/$E$23,0)</f>
        <v>0.0205577611612734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140.63</v>
      </c>
      <c r="F20" s="76" t="n">
        <f aca="false">IFERROR(E20/$E$23,0)</f>
        <v>0.0104089898703789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49.077</v>
      </c>
      <c r="F21" s="76" t="n">
        <f aca="false">IFERROR(E21/$E$23,0)</f>
        <v>0.00363252503639753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3170.28924605911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13510.4368196374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94.1493855026998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94.1493855026998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13510.4368196374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7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7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143.5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143.5</v>
      </c>
      <c r="D102" s="122" t="n">
        <f aca="false">IFERROR(+D101/C101,"-")</f>
        <v>1.89032258064516</v>
      </c>
      <c r="E102" s="73" t="n">
        <f aca="false">IFERROR(C102*D102,"-")</f>
        <v>271.261290322581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143.5</v>
      </c>
      <c r="D104" s="122" t="n">
        <f aca="false">+C103*D103/10000</f>
        <v>0.033605</v>
      </c>
      <c r="E104" s="73" t="n">
        <f aca="false">C104*D104</f>
        <v>4.8223175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143.5</v>
      </c>
      <c r="D106" s="122" t="n">
        <f aca="false">+C105*D105/10000</f>
        <v>0.008233</v>
      </c>
      <c r="E106" s="73" t="n">
        <f aca="false">C106*D106</f>
        <v>1.1814355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143.5</v>
      </c>
      <c r="D108" s="122" t="n">
        <f aca="false">+C107*D107/10000</f>
        <v>0.00334</v>
      </c>
      <c r="E108" s="73" t="n">
        <f aca="false">C108*D108</f>
        <v>0.47929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277.744333322581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143.5</v>
      </c>
      <c r="D114" s="73" t="n">
        <v>0.98</v>
      </c>
      <c r="E114" s="73" t="n">
        <f aca="false">C114*D114</f>
        <v>140.63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140.63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143.5</v>
      </c>
      <c r="D123" s="73" t="n">
        <f aca="false">E122</f>
        <v>0.342</v>
      </c>
      <c r="E123" s="73" t="n">
        <f aca="false">IFERROR(C123*D123,0)</f>
        <v>49.077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49.077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5420.16299357831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5420.16299357831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10340.1475735783</v>
      </c>
      <c r="E135" s="73" t="n">
        <f aca="false">C135*D135/100</f>
        <v>3170.28924605911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3170.28924605911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3170.28924605911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13510.4368196374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13510.4368196374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5" colorId="64" zoomScale="100" zoomScaleNormal="100" zoomScalePageLayoutView="100" workbookViewId="0">
      <selection pane="topLeft" activeCell="B2" activeCellId="0" sqref="B2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248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7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0.364161769577191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0.143193297583691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0.2209684719935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5420.16299357831</v>
      </c>
      <c r="F14" s="76" t="n">
        <f aca="false">IFERROR(E14/$E$23,0)</f>
        <v>0.401183401094782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5420.16299357831</v>
      </c>
      <c r="F15" s="76" t="n">
        <f aca="false">IFERROR(E15/$E$23,0)</f>
        <v>0.401183401094782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0.136985719288263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0.211243410758621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0.0183549949798481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277.744333322581</v>
      </c>
      <c r="F19" s="76" t="n">
        <f aca="false">IFERROR(E19/$E$23,0)</f>
        <v>0.0205577611612734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140.63</v>
      </c>
      <c r="F20" s="76" t="n">
        <f aca="false">IFERROR(E20/$E$23,0)</f>
        <v>0.0104089898703789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49.077</v>
      </c>
      <c r="F21" s="76" t="n">
        <f aca="false">IFERROR(E21/$E$23,0)</f>
        <v>0.00363252503639753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3170.28924605911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13510.4368196374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94.1493855026998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94.1493855026998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13510.4368196374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7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7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143.5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143.5</v>
      </c>
      <c r="D102" s="122" t="n">
        <f aca="false">IFERROR(+D101/C101,"-")</f>
        <v>1.89032258064516</v>
      </c>
      <c r="E102" s="73" t="n">
        <f aca="false">IFERROR(C102*D102,"-")</f>
        <v>271.261290322581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143.5</v>
      </c>
      <c r="D104" s="122" t="n">
        <f aca="false">+C103*D103/10000</f>
        <v>0.033605</v>
      </c>
      <c r="E104" s="73" t="n">
        <f aca="false">C104*D104</f>
        <v>4.8223175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143.5</v>
      </c>
      <c r="D106" s="122" t="n">
        <f aca="false">+C105*D105/10000</f>
        <v>0.008233</v>
      </c>
      <c r="E106" s="73" t="n">
        <f aca="false">C106*D106</f>
        <v>1.1814355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143.5</v>
      </c>
      <c r="D108" s="122" t="n">
        <f aca="false">+C107*D107/10000</f>
        <v>0.00334</v>
      </c>
      <c r="E108" s="73" t="n">
        <f aca="false">C108*D108</f>
        <v>0.47929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277.744333322581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143.5</v>
      </c>
      <c r="D114" s="73" t="n">
        <v>0.98</v>
      </c>
      <c r="E114" s="73" t="n">
        <f aca="false">C114*D114</f>
        <v>140.63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140.63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143.5</v>
      </c>
      <c r="D123" s="73" t="n">
        <f aca="false">E122</f>
        <v>0.342</v>
      </c>
      <c r="E123" s="73" t="n">
        <f aca="false">IFERROR(C123*D123,0)</f>
        <v>49.077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49.077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5420.16299357831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5420.16299357831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10340.1475735783</v>
      </c>
      <c r="E135" s="73" t="n">
        <f aca="false">C135*D135/100</f>
        <v>3170.28924605911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3170.28924605911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3170.28924605911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13510.4368196374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13510.4368196374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2" colorId="64" zoomScale="100" zoomScaleNormal="100" zoomScalePageLayoutView="100" workbookViewId="0">
      <selection pane="topLeft" activeCell="B2" activeCellId="0" sqref="B2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249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7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0.364161769577191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0.143193297583691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0.2209684719935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5420.16299357831</v>
      </c>
      <c r="F14" s="76" t="n">
        <f aca="false">IFERROR(E14/$E$23,0)</f>
        <v>0.401183401094782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5420.16299357831</v>
      </c>
      <c r="F15" s="76" t="n">
        <f aca="false">IFERROR(E15/$E$23,0)</f>
        <v>0.401183401094782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0.136985719288263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0.211243410758621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0.0183549949798481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277.744333322581</v>
      </c>
      <c r="F19" s="76" t="n">
        <f aca="false">IFERROR(E19/$E$23,0)</f>
        <v>0.0205577611612734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140.63</v>
      </c>
      <c r="F20" s="76" t="n">
        <f aca="false">IFERROR(E20/$E$23,0)</f>
        <v>0.0104089898703789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49.077</v>
      </c>
      <c r="F21" s="76" t="n">
        <f aca="false">IFERROR(E21/$E$23,0)</f>
        <v>0.00363252503639753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3170.28924605911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13510.4368196374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94.1493855026998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94.1493855026998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13510.4368196374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7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7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143.5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143.5</v>
      </c>
      <c r="D102" s="122" t="n">
        <f aca="false">IFERROR(+D101/C101,"-")</f>
        <v>1.89032258064516</v>
      </c>
      <c r="E102" s="73" t="n">
        <f aca="false">IFERROR(C102*D102,"-")</f>
        <v>271.261290322581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143.5</v>
      </c>
      <c r="D104" s="122" t="n">
        <f aca="false">+C103*D103/10000</f>
        <v>0.033605</v>
      </c>
      <c r="E104" s="73" t="n">
        <f aca="false">C104*D104</f>
        <v>4.8223175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143.5</v>
      </c>
      <c r="D106" s="122" t="n">
        <f aca="false">+C105*D105/10000</f>
        <v>0.008233</v>
      </c>
      <c r="E106" s="73" t="n">
        <f aca="false">C106*D106</f>
        <v>1.1814355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143.5</v>
      </c>
      <c r="D108" s="122" t="n">
        <f aca="false">+C107*D107/10000</f>
        <v>0.00334</v>
      </c>
      <c r="E108" s="73" t="n">
        <f aca="false">C108*D108</f>
        <v>0.47929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277.744333322581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143.5</v>
      </c>
      <c r="D114" s="73" t="n">
        <v>0.98</v>
      </c>
      <c r="E114" s="73" t="n">
        <f aca="false">C114*D114</f>
        <v>140.63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140.63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143.5</v>
      </c>
      <c r="D123" s="73" t="n">
        <f aca="false">E122</f>
        <v>0.342</v>
      </c>
      <c r="E123" s="73" t="n">
        <f aca="false">IFERROR(C123*D123,0)</f>
        <v>49.077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49.077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5420.16299357831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5420.16299357831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10340.1475735783</v>
      </c>
      <c r="E135" s="73" t="n">
        <f aca="false">C135*D135/100</f>
        <v>3170.28924605911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3170.28924605911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3170.28924605911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13510.4368196374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13510.4368196374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250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14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0.348411008820769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0.136999886960762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0.211411121860006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5887.61432690089</v>
      </c>
      <c r="F14" s="76" t="n">
        <f aca="false">IFERROR(E14/$E$23,0)</f>
        <v>0.416934161851205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5887.61432690089</v>
      </c>
      <c r="F15" s="76" t="n">
        <f aca="false">IFERROR(E15/$E$23,0)</f>
        <v>0.416934161851205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0.131060799453705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0.202106689932344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0.0175611029275644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555.488666645161</v>
      </c>
      <c r="F19" s="76" t="n">
        <f aca="false">IFERROR(E19/$E$23,0)</f>
        <v>0.0393371896979288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281.26</v>
      </c>
      <c r="F20" s="76" t="n">
        <f aca="false">IFERROR(E20/$E$23,0)</f>
        <v>0.0199175584287968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98.154</v>
      </c>
      <c r="F21" s="76" t="n">
        <f aca="false">IFERROR(E21/$E$23,0)</f>
        <v>0.00695082141086583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3313.60982485581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14121.2087317567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49.2028178806854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49.2028178806854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14121.2087317567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14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14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287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287</v>
      </c>
      <c r="D102" s="122" t="n">
        <f aca="false">IFERROR(+D101/C101,"-")</f>
        <v>1.89032258064516</v>
      </c>
      <c r="E102" s="73" t="n">
        <f aca="false">IFERROR(C102*D102,"-")</f>
        <v>542.522580645161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287</v>
      </c>
      <c r="D104" s="122" t="n">
        <f aca="false">+C103*D103/10000</f>
        <v>0.033605</v>
      </c>
      <c r="E104" s="73" t="n">
        <f aca="false">C104*D104</f>
        <v>9.644635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287</v>
      </c>
      <c r="D106" s="122" t="n">
        <f aca="false">+C105*D105/10000</f>
        <v>0.008233</v>
      </c>
      <c r="E106" s="73" t="n">
        <f aca="false">C106*D106</f>
        <v>2.362871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287</v>
      </c>
      <c r="D108" s="122" t="n">
        <f aca="false">+C107*D107/10000</f>
        <v>0.00334</v>
      </c>
      <c r="E108" s="73" t="n">
        <f aca="false">C108*D108</f>
        <v>0.95858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555.488666645161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287</v>
      </c>
      <c r="D114" s="73" t="n">
        <v>0.98</v>
      </c>
      <c r="E114" s="73" t="n">
        <f aca="false">C114*D114</f>
        <v>281.26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281.26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287</v>
      </c>
      <c r="D123" s="73" t="n">
        <f aca="false">E122</f>
        <v>0.342</v>
      </c>
      <c r="E123" s="73" t="n">
        <f aca="false">IFERROR(C123*D123,0)</f>
        <v>98.154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98.154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5887.61432690089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5887.61432690089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10807.5989069009</v>
      </c>
      <c r="E135" s="73" t="n">
        <f aca="false">C135*D135/100</f>
        <v>3313.60982485581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3313.60982485581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3313.60982485581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14121.2087317567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14121.2087317567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G14" activeCellId="0" sqref="G14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251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28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0.364870898286675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0.143472136514094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0.221398761772582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5400.06685672782</v>
      </c>
      <c r="F14" s="76" t="n">
        <f aca="false">IFERROR(E14/$E$23,0)</f>
        <v>0.400474272385298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5400.06685672782</v>
      </c>
      <c r="F15" s="76" t="n">
        <f aca="false">IFERROR(E15/$E$23,0)</f>
        <v>0.400474272385298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0.0957548939506699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0.147662037328169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0.018390737484938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1110.97733329032</v>
      </c>
      <c r="F19" s="76" t="n">
        <f aca="false">IFERROR(E19/$E$23,0)</f>
        <v>0.0823911723670027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562.52</v>
      </c>
      <c r="F20" s="76" t="n">
        <f aca="false">IFERROR(E20/$E$23,0)</f>
        <v>0.0417170367847414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196.308</v>
      </c>
      <c r="F21" s="76" t="n">
        <f aca="false">IFERROR(E21/$E$23,0)</f>
        <v>0.0145583944697771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3164.12777050075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13484.1792072286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23.4916014063216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23.4916014063216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13484.1792072286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28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28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574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574</v>
      </c>
      <c r="D102" s="122" t="n">
        <f aca="false">IFERROR(+D101/C101,"-")</f>
        <v>1.89032258064516</v>
      </c>
      <c r="E102" s="73" t="n">
        <f aca="false">IFERROR(C102*D102,"-")</f>
        <v>1085.04516129032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574</v>
      </c>
      <c r="D104" s="122" t="n">
        <f aca="false">+C103*D103/10000</f>
        <v>0.033605</v>
      </c>
      <c r="E104" s="73" t="n">
        <f aca="false">C104*D104</f>
        <v>19.28927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574</v>
      </c>
      <c r="D106" s="122" t="n">
        <f aca="false">+C105*D105/10000</f>
        <v>0.008233</v>
      </c>
      <c r="E106" s="73" t="n">
        <f aca="false">C106*D106</f>
        <v>4.725742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574</v>
      </c>
      <c r="D108" s="122" t="n">
        <f aca="false">+C107*D107/10000</f>
        <v>0.00334</v>
      </c>
      <c r="E108" s="73" t="n">
        <f aca="false">C108*D108</f>
        <v>1.91716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1110.97733329032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574</v>
      </c>
      <c r="D114" s="73" t="n">
        <v>0.98</v>
      </c>
      <c r="E114" s="73" t="n">
        <f aca="false">C114*D114</f>
        <v>562.52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562.52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574</v>
      </c>
      <c r="D123" s="73" t="n">
        <f aca="false">E122</f>
        <v>0.342</v>
      </c>
      <c r="E123" s="73" t="n">
        <f aca="false">IFERROR(C123*D123,0)</f>
        <v>196.308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196.308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5400.06685672782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5400.06685672782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10320.0514367278</v>
      </c>
      <c r="E135" s="73" t="n">
        <f aca="false">C135*D135/100</f>
        <v>3164.12777050075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3164.12777050075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3164.12777050075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13484.1792072286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13484.1792072286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252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40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0.393452266401331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0.154710714233393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0.238741552167938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4650.39220934778</v>
      </c>
      <c r="F14" s="76" t="n">
        <f aca="false">IFERROR(E14/$E$23,0)</f>
        <v>0.371892904270642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4650.39220934778</v>
      </c>
      <c r="F15" s="76" t="n">
        <f aca="false">IFERROR(E15/$E$23,0)</f>
        <v>0.371892904270642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0.0574035774708259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0.0885211068546978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0.0198313359005015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1587.11047612903</v>
      </c>
      <c r="F19" s="76" t="n">
        <f aca="false">IFERROR(E19/$E$23,0)</f>
        <v>0.126921579470126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803.6</v>
      </c>
      <c r="F20" s="76" t="n">
        <f aca="false">IFERROR(E20/$E$23,0)</f>
        <v>0.0642640715918889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186.96</v>
      </c>
      <c r="F21" s="76" t="n">
        <f aca="false">IFERROR(E21/$E$23,0)</f>
        <v>0.0149512329826027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2934.27752361403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12504.6543129618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15.2495784304412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15.2495784304412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12504.6543129618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40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820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820</v>
      </c>
      <c r="D102" s="122" t="n">
        <f aca="false">IFERROR(+D101/C101,"-")</f>
        <v>1.89032258064516</v>
      </c>
      <c r="E102" s="73" t="n">
        <f aca="false">IFERROR(C102*D102,"-")</f>
        <v>1550.06451612903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820</v>
      </c>
      <c r="D104" s="122" t="n">
        <f aca="false">+C103*D103/10000</f>
        <v>0.033605</v>
      </c>
      <c r="E104" s="73" t="n">
        <f aca="false">C104*D104</f>
        <v>27.5561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820</v>
      </c>
      <c r="D106" s="122" t="n">
        <f aca="false">+C105*D105/10000</f>
        <v>0.008233</v>
      </c>
      <c r="E106" s="73" t="n">
        <f aca="false">C106*D106</f>
        <v>6.75106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820</v>
      </c>
      <c r="D108" s="122" t="n">
        <f aca="false">+C107*D107/10000</f>
        <v>0.00334</v>
      </c>
      <c r="E108" s="73" t="n">
        <f aca="false">C108*D108</f>
        <v>2.7388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1587.11047612903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820</v>
      </c>
      <c r="D114" s="73" t="n">
        <v>0.98</v>
      </c>
      <c r="E114" s="73" t="n">
        <f aca="false">C114*D114</f>
        <v>803.6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803.6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820</v>
      </c>
      <c r="D123" s="73" t="n">
        <f aca="false">E122</f>
        <v>0.228</v>
      </c>
      <c r="E123" s="73" t="n">
        <f aca="false">IFERROR(C123*D123,0)</f>
        <v>186.96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186.96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4650.39220934778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4650.39220934778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9570.37678934778</v>
      </c>
      <c r="E135" s="73" t="n">
        <f aca="false">C135*D135/100</f>
        <v>2934.27752361403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2934.27752361403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2934.27752361403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12504.6543129618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12504.6543129618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253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32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30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0.331506519268432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0.130352814683575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0.201153704584857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6438.72548818584</v>
      </c>
      <c r="F14" s="76" t="n">
        <f aca="false">IFERROR(E14/$E$23,0)</f>
        <v>0.433838651403542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6438.72548818584</v>
      </c>
      <c r="F15" s="76" t="n">
        <f aca="false">IFERROR(E15/$E$23,0)</f>
        <v>0.433838651403542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1647.22311897</v>
      </c>
      <c r="F16" s="76" t="n">
        <f aca="false">IFERROR(E16/$E$23,0)</f>
        <v>0.110989210179239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2540.15551211906</v>
      </c>
      <c r="F17" s="76" t="n">
        <f aca="false">IFERROR(E17/$E$23,0)</f>
        <v>0.171154624273865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0.0167090590097465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1190.33285709677</v>
      </c>
      <c r="F19" s="76" t="n">
        <f aca="false">IFERROR(E19/$E$23,0)</f>
        <v>0.0802041339379562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602.7</v>
      </c>
      <c r="F20" s="76" t="n">
        <f aca="false">IFERROR(E20/$E$23,0)</f>
        <v>0.04060967588705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210.33</v>
      </c>
      <c r="F21" s="76" t="n">
        <f aca="false">IFERROR(E21/$E$23,0)</f>
        <v>0.0141719481156848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3482.58050690578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14841.2905750916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24.1321797968969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24.1321797968969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14841.2905750916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30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698666.67</v>
      </c>
      <c r="E67" s="82" t="n">
        <f aca="false">C67*D67</f>
        <v>698666.67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698666.67</v>
      </c>
      <c r="E70" s="82" t="n">
        <f aca="false">C70*D70/100</f>
        <v>494166.935691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494166.935691</v>
      </c>
      <c r="E71" s="82" t="n">
        <f aca="false">IFERROR(D71/C71,0)</f>
        <v>2745.37186495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2745.37186495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2745.37186495</v>
      </c>
      <c r="E73" s="82" t="n">
        <f aca="false">C73*D73</f>
        <v>2745.37186495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1647.22311897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698666.67</v>
      </c>
      <c r="E78" s="82" t="n">
        <f aca="false">C78*D78</f>
        <v>698666.67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665722.2076206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451583.2021545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4233.59252019844</v>
      </c>
      <c r="E82" s="82" t="n">
        <f aca="false">D82</f>
        <v>4233.59252019844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4233.59252019844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4233.59252019844</v>
      </c>
      <c r="E84" s="82" t="n">
        <f aca="false">C84*D84</f>
        <v>4233.59252019844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2540.15551211906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30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615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615</v>
      </c>
      <c r="D102" s="122" t="n">
        <f aca="false">IFERROR(+D101/C101,"-")</f>
        <v>1.89032258064516</v>
      </c>
      <c r="E102" s="73" t="n">
        <f aca="false">IFERROR(C102*D102,"-")</f>
        <v>1162.54838709677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615</v>
      </c>
      <c r="D104" s="122" t="n">
        <f aca="false">+C103*D103/10000</f>
        <v>0.033605</v>
      </c>
      <c r="E104" s="73" t="n">
        <f aca="false">C104*D104</f>
        <v>20.667075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615</v>
      </c>
      <c r="D106" s="122" t="n">
        <f aca="false">+C105*D105/10000</f>
        <v>0.008233</v>
      </c>
      <c r="E106" s="73" t="n">
        <f aca="false">C106*D106</f>
        <v>5.063295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615</v>
      </c>
      <c r="D108" s="122" t="n">
        <f aca="false">+C107*D107/10000</f>
        <v>0.00334</v>
      </c>
      <c r="E108" s="73" t="n">
        <f aca="false">C108*D108</f>
        <v>2.0541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1190.33285709677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615</v>
      </c>
      <c r="D114" s="73" t="n">
        <v>0.98</v>
      </c>
      <c r="E114" s="73" t="n">
        <f aca="false">C114*D114</f>
        <v>602.7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602.7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615</v>
      </c>
      <c r="D123" s="73" t="n">
        <f aca="false">E122</f>
        <v>0.342</v>
      </c>
      <c r="E123" s="73" t="n">
        <f aca="false">IFERROR(C123*D123,0)</f>
        <v>210.33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210.33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6438.72548818584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6438.72548818584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11358.7100681858</v>
      </c>
      <c r="E135" s="73" t="n">
        <f aca="false">C135*D135/100</f>
        <v>3482.58050690578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3482.58050690578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3482.58050690578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14841.2905750916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14841.2905750916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254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32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23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0.34573473367501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0.135947539637738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0.209787194037272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5971.27415486326</v>
      </c>
      <c r="F14" s="76" t="n">
        <f aca="false">IFERROR(E14/$E$23,0)</f>
        <v>0.419610436996963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5971.27415486326</v>
      </c>
      <c r="F15" s="76" t="n">
        <f aca="false">IFERROR(E15/$E$23,0)</f>
        <v>0.419610436996963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1647.22311897</v>
      </c>
      <c r="F16" s="76" t="n">
        <f aca="false">IFERROR(E16/$E$23,0)</f>
        <v>0.115752851879957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2540.15551211906</v>
      </c>
      <c r="F17" s="76" t="n">
        <f aca="false">IFERROR(E17/$E$23,0)</f>
        <v>0.178500557307762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0.0174262095341087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912.588523774194</v>
      </c>
      <c r="F19" s="76" t="n">
        <f aca="false">IFERROR(E19/$E$23,0)</f>
        <v>0.0641289713598943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462.07</v>
      </c>
      <c r="F20" s="76" t="n">
        <f aca="false">IFERROR(E20/$E$23,0)</f>
        <v>0.0324703555044906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161.253</v>
      </c>
      <c r="F21" s="76" t="n">
        <f aca="false">IFERROR(E21/$E$23,0)</f>
        <v>0.0113314914107508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3339.25992810907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14230.5186629723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30.1813757433135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30.1813757433135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14230.5186629723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23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698666.67</v>
      </c>
      <c r="E67" s="82" t="n">
        <f aca="false">C67*D67</f>
        <v>698666.67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698666.67</v>
      </c>
      <c r="E70" s="82" t="n">
        <f aca="false">C70*D70/100</f>
        <v>494166.935691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494166.935691</v>
      </c>
      <c r="E71" s="82" t="n">
        <f aca="false">IFERROR(D71/C71,0)</f>
        <v>2745.37186495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2745.37186495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2745.37186495</v>
      </c>
      <c r="E73" s="82" t="n">
        <f aca="false">C73*D73</f>
        <v>2745.37186495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1647.22311897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698666.67</v>
      </c>
      <c r="E78" s="82" t="n">
        <f aca="false">C78*D78</f>
        <v>698666.67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665722.2076206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451583.2021545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4233.59252019844</v>
      </c>
      <c r="E82" s="82" t="n">
        <f aca="false">D82</f>
        <v>4233.59252019844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4233.59252019844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4233.59252019844</v>
      </c>
      <c r="E84" s="82" t="n">
        <f aca="false">C84*D84</f>
        <v>4233.59252019844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2540.15551211906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23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471.5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471.5</v>
      </c>
      <c r="D102" s="122" t="n">
        <f aca="false">IFERROR(+D101/C101,"-")</f>
        <v>1.89032258064516</v>
      </c>
      <c r="E102" s="73" t="n">
        <f aca="false">IFERROR(C102*D102,"-")</f>
        <v>891.287096774194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471.5</v>
      </c>
      <c r="D104" s="122" t="n">
        <f aca="false">+C103*D103/10000</f>
        <v>0.033605</v>
      </c>
      <c r="E104" s="73" t="n">
        <f aca="false">C104*D104</f>
        <v>15.8447575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471.5</v>
      </c>
      <c r="D106" s="122" t="n">
        <f aca="false">+C105*D105/10000</f>
        <v>0.008233</v>
      </c>
      <c r="E106" s="73" t="n">
        <f aca="false">C106*D106</f>
        <v>3.8818595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471.5</v>
      </c>
      <c r="D108" s="122" t="n">
        <f aca="false">+C107*D107/10000</f>
        <v>0.00334</v>
      </c>
      <c r="E108" s="73" t="n">
        <f aca="false">C108*D108</f>
        <v>1.57481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912.588523774194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471.5</v>
      </c>
      <c r="D114" s="73" t="n">
        <v>0.98</v>
      </c>
      <c r="E114" s="73" t="n">
        <f aca="false">C114*D114</f>
        <v>462.07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462.07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471.5</v>
      </c>
      <c r="D123" s="73" t="n">
        <f aca="false">E122</f>
        <v>0.342</v>
      </c>
      <c r="E123" s="73" t="n">
        <f aca="false">IFERROR(C123*D123,0)</f>
        <v>161.253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161.253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5971.27415486326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5971.27415486326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10891.2587348633</v>
      </c>
      <c r="E135" s="73" t="n">
        <f aca="false">C135*D135/100</f>
        <v>3339.25992810907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3339.25992810907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3339.25992810907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14230.5186629723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14230.5186629723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39" activeCellId="0" sqref="B39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255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0.263888888888889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43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5739.98201</v>
      </c>
      <c r="F11" s="76" t="n">
        <f aca="false">IFERROR(E11/$E$23,0)</f>
        <v>0.401958638509683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2257.038</v>
      </c>
      <c r="F12" s="76" t="n">
        <f aca="false">IFERROR(E12/$E$23,0)</f>
        <v>0.158055533965797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3482.94401</v>
      </c>
      <c r="F13" s="76" t="n">
        <f aca="false">IFERROR(E13/$E$23,0)</f>
        <v>0.243903104543886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5189.17111726058</v>
      </c>
      <c r="F14" s="76" t="n">
        <f aca="false">IFERROR(E14/$E$23,0)</f>
        <v>0.36338653216229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5189.17111726058</v>
      </c>
      <c r="F15" s="76" t="n">
        <f aca="false">IFERROR(E15/$E$23,0)</f>
        <v>0.36338653216229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837.447208033333</v>
      </c>
      <c r="F16" s="76" t="n">
        <f aca="false">IFERROR(E16/$E$23,0)</f>
        <v>0.0586446332023981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1291.41348072187</v>
      </c>
      <c r="F17" s="76" t="n">
        <f aca="false">IFERROR(E17/$E$23,0)</f>
        <v>0.090434918360313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289.314666666667</v>
      </c>
      <c r="F18" s="76" t="n">
        <f aca="false">IFERROR(E18/$E$23,0)</f>
        <v>0.0202600860615269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1706.14376183871</v>
      </c>
      <c r="F19" s="76" t="n">
        <f aca="false">IFERROR(E19/$E$23,0)</f>
        <v>0.119477591117132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863.87</v>
      </c>
      <c r="F20" s="76" t="n">
        <f aca="false">IFERROR(E20/$E$23,0)</f>
        <v>0.0604949646957795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200.982</v>
      </c>
      <c r="F21" s="76" t="n">
        <f aca="false">IFERROR(E21/$E$23,0)</f>
        <v>0.0140743387251405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3350.87834881809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14280.0314760787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16.1996953784216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1.29597563027373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17.4956710086954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15422.433994165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0.7</v>
      </c>
      <c r="C38" s="92" t="s">
        <v>130</v>
      </c>
      <c r="D38" s="92"/>
      <c r="E38" s="92"/>
      <c r="F38" s="93" t="n">
        <f aca="false">B6</f>
        <v>43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0.7</v>
      </c>
      <c r="F49" s="82" t="n">
        <f aca="false">E48*E49</f>
        <v>2257.038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0.7</v>
      </c>
      <c r="F58" s="82" t="n">
        <f aca="false">E57*E58</f>
        <v>3482.94401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5739.98201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0.7</v>
      </c>
      <c r="F74" s="82" t="n">
        <f aca="false">E73*E74</f>
        <v>837.447208033333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0.7</v>
      </c>
      <c r="F85" s="82" t="n">
        <f aca="false">E84*E85</f>
        <v>1291.41348072187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0.7</v>
      </c>
      <c r="F93" s="82" t="n">
        <f aca="false">E92*E93</f>
        <v>289.314666666667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43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881.5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881.5</v>
      </c>
      <c r="D102" s="122" t="n">
        <f aca="false">IFERROR(+D101/C101,"-")</f>
        <v>1.89032258064516</v>
      </c>
      <c r="E102" s="73" t="n">
        <f aca="false">IFERROR(C102*D102,"-")</f>
        <v>1666.31935483871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881.5</v>
      </c>
      <c r="D104" s="122" t="n">
        <f aca="false">+C103*D103/10000</f>
        <v>0.033605</v>
      </c>
      <c r="E104" s="73" t="n">
        <f aca="false">C104*D104</f>
        <v>29.6228075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881.5</v>
      </c>
      <c r="D106" s="122" t="n">
        <f aca="false">+C105*D105/10000</f>
        <v>0.008233</v>
      </c>
      <c r="E106" s="73" t="n">
        <f aca="false">C106*D106</f>
        <v>7.2573895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881.5</v>
      </c>
      <c r="D108" s="122" t="n">
        <f aca="false">+C107*D107/10000</f>
        <v>0.00334</v>
      </c>
      <c r="E108" s="73" t="n">
        <f aca="false">C108*D108</f>
        <v>2.94421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1706.14376183871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881.5</v>
      </c>
      <c r="D114" s="73" t="n">
        <v>0.98</v>
      </c>
      <c r="E114" s="73" t="n">
        <f aca="false">C114*D114</f>
        <v>863.87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863.87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881.5</v>
      </c>
      <c r="D123" s="73" t="n">
        <f aca="false">E122</f>
        <v>0.228</v>
      </c>
      <c r="E123" s="73" t="n">
        <f aca="false">IFERROR(C123*D123,0)</f>
        <v>200.982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200.982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5189.17111726058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5189.17111726058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10929.1531272606</v>
      </c>
      <c r="E135" s="73" t="n">
        <f aca="false">C135*D135/100</f>
        <v>3350.87834881809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3350.87834881809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3350.87834881809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14280.0314760787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15422.433994165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256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22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0.331999930291447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0.130546830523106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0.201453099768341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6421.8444221267</v>
      </c>
      <c r="F14" s="76" t="n">
        <f aca="false">IFERROR(E14/$E$23,0)</f>
        <v>0.433345240380526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6421.8444221267</v>
      </c>
      <c r="F15" s="76" t="n">
        <f aca="false">IFERROR(E15/$E$23,0)</f>
        <v>0.433345240380526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0.124887489720381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0.192586931153748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0.0167339286078401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872.910761870968</v>
      </c>
      <c r="F19" s="76" t="n">
        <f aca="false">IFERROR(E19/$E$23,0)</f>
        <v>0.0589039065833445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441.98</v>
      </c>
      <c r="F20" s="76" t="n">
        <f aca="false">IFERROR(E20/$E$23,0)</f>
        <v>0.0298247538796582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154.242</v>
      </c>
      <c r="F21" s="76" t="n">
        <f aca="false">IFERROR(E21/$E$23,0)</f>
        <v>0.0104082304355542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3477.40477205205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14819.2337741787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32.8586114726801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32.8586114726801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14819.2337741787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22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22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451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451</v>
      </c>
      <c r="D102" s="122" t="n">
        <f aca="false">IFERROR(+D101/C101,"-")</f>
        <v>1.89032258064516</v>
      </c>
      <c r="E102" s="73" t="n">
        <f aca="false">IFERROR(C102*D102,"-")</f>
        <v>852.535483870968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451</v>
      </c>
      <c r="D104" s="122" t="n">
        <f aca="false">+C103*D103/10000</f>
        <v>0.033605</v>
      </c>
      <c r="E104" s="73" t="n">
        <f aca="false">C104*D104</f>
        <v>15.155855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451</v>
      </c>
      <c r="D106" s="122" t="n">
        <f aca="false">+C105*D105/10000</f>
        <v>0.008233</v>
      </c>
      <c r="E106" s="73" t="n">
        <f aca="false">C106*D106</f>
        <v>3.713083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451</v>
      </c>
      <c r="D108" s="122" t="n">
        <f aca="false">+C107*D107/10000</f>
        <v>0.00334</v>
      </c>
      <c r="E108" s="73" t="n">
        <f aca="false">C108*D108</f>
        <v>1.50634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872.910761870968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451</v>
      </c>
      <c r="D114" s="73" t="n">
        <v>0.98</v>
      </c>
      <c r="E114" s="73" t="n">
        <f aca="false">C114*D114</f>
        <v>441.98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441.98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451</v>
      </c>
      <c r="D123" s="73" t="n">
        <f aca="false">E122</f>
        <v>0.342</v>
      </c>
      <c r="E123" s="73" t="n">
        <f aca="false">IFERROR(C123*D123,0)</f>
        <v>154.242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154.242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6421.8444221267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6421.8444221267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11341.8290021267</v>
      </c>
      <c r="E135" s="73" t="n">
        <f aca="false">C135*D135/100</f>
        <v>3477.40477205205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3477.40477205205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3477.40477205205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14819.2337741787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14819.2337741787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H28" activeCellId="0" sqref="H28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257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0.357240377989435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0.140471713474328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0.216768664515107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5620.49927928799</v>
      </c>
      <c r="F14" s="76" t="n">
        <f aca="false">IFERROR(E14/$E$23,0)</f>
        <v>0.408104792682538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5620.49927928799</v>
      </c>
      <c r="F15" s="76" t="n">
        <f aca="false">IFERROR(E15/$E$23,0)</f>
        <v>0.408104792682538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0.134382118679047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0.207228441345738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0.0180061332418509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396.777619032258</v>
      </c>
      <c r="F19" s="76" t="n">
        <f aca="false">IFERROR(E19/$E$23,0)</f>
        <v>0.0288100469210885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200.9</v>
      </c>
      <c r="F20" s="76" t="n">
        <f aca="false">IFERROR(E20/$E$23,0)</f>
        <v>0.0145873611534932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70.11</v>
      </c>
      <c r="F21" s="76" t="n">
        <f aca="false">IFERROR(E21/$E$23,0)</f>
        <v>0.00509069134132109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3231.7123512577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13772.1962105457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67.1814449294911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67.1814449294911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13772.1962105457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205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205</v>
      </c>
      <c r="D102" s="122" t="n">
        <f aca="false">IFERROR(+D101/C101,"-")</f>
        <v>1.89032258064516</v>
      </c>
      <c r="E102" s="73" t="n">
        <f aca="false">IFERROR(C102*D102,"-")</f>
        <v>387.516129032258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205</v>
      </c>
      <c r="D104" s="122" t="n">
        <f aca="false">+C103*D103/10000</f>
        <v>0.033605</v>
      </c>
      <c r="E104" s="73" t="n">
        <f aca="false">C104*D104</f>
        <v>6.889025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205</v>
      </c>
      <c r="D106" s="122" t="n">
        <f aca="false">+C105*D105/10000</f>
        <v>0.008233</v>
      </c>
      <c r="E106" s="73" t="n">
        <f aca="false">C106*D106</f>
        <v>1.687765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205</v>
      </c>
      <c r="D108" s="122" t="n">
        <f aca="false">+C107*D107/10000</f>
        <v>0.00334</v>
      </c>
      <c r="E108" s="73" t="n">
        <f aca="false">C108*D108</f>
        <v>0.6847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396.777619032258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205</v>
      </c>
      <c r="D114" s="73" t="n">
        <v>0.98</v>
      </c>
      <c r="E114" s="73" t="n">
        <f aca="false">C114*D114</f>
        <v>200.9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200.9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205</v>
      </c>
      <c r="D123" s="73" t="n">
        <f aca="false">E122</f>
        <v>0.342</v>
      </c>
      <c r="E123" s="73" t="n">
        <f aca="false">IFERROR(C123*D123,0)</f>
        <v>70.11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70.11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5620.49927928799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5620.49927928799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10540.483859288</v>
      </c>
      <c r="E135" s="73" t="n">
        <f aca="false">C135*D135/100</f>
        <v>3231.7123512577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3231.7123512577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3231.7123512577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13772.1962105457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13772.1962105457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I17" activeCellId="0" sqref="I1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258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0.412971321744973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0.162385868886831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0.250585452858142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4198.04914246976</v>
      </c>
      <c r="F14" s="76" t="n">
        <f aca="false">IFERROR(E14/$E$23,0)</f>
        <v>0.352373848927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4198.04914246976</v>
      </c>
      <c r="F15" s="76" t="n">
        <f aca="false">IFERROR(E15/$E$23,0)</f>
        <v>0.352373848927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0.108378128549152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0.167128118502501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0.0208151628498814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396.777619032258</v>
      </c>
      <c r="F19" s="76" t="n">
        <f aca="false">IFERROR(E19/$E$23,0)</f>
        <v>0.0333045307574064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200.9</v>
      </c>
      <c r="F20" s="76" t="n">
        <f aca="false">IFERROR(E20/$E$23,0)</f>
        <v>0.0168630484891815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70.11</v>
      </c>
      <c r="F21" s="76" t="n">
        <f aca="false">IFERROR(E21/$E$23,0)</f>
        <v>0.00588485977887762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2795.58913930923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11913.622861779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58.1152334720926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58.1152334720926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11913.622861779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205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205</v>
      </c>
      <c r="D102" s="122" t="n">
        <f aca="false">IFERROR(+D101/C101,"-")</f>
        <v>1.89032258064516</v>
      </c>
      <c r="E102" s="73" t="n">
        <f aca="false">IFERROR(C102*D102,"-")</f>
        <v>387.516129032258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205</v>
      </c>
      <c r="D104" s="122" t="n">
        <f aca="false">+C103*D103/10000</f>
        <v>0.033605</v>
      </c>
      <c r="E104" s="73" t="n">
        <f aca="false">C104*D104</f>
        <v>6.889025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205</v>
      </c>
      <c r="D106" s="122" t="n">
        <f aca="false">+C105*D105/10000</f>
        <v>0.008233</v>
      </c>
      <c r="E106" s="73" t="n">
        <f aca="false">C106*D106</f>
        <v>1.687765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205</v>
      </c>
      <c r="D108" s="122" t="n">
        <f aca="false">+C107*D107/10000</f>
        <v>0.00334</v>
      </c>
      <c r="E108" s="73" t="n">
        <f aca="false">C108*D108</f>
        <v>0.6847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396.777619032258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205</v>
      </c>
      <c r="D114" s="73" t="n">
        <v>0.98</v>
      </c>
      <c r="E114" s="73" t="n">
        <f aca="false">C114*D114</f>
        <v>200.9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200.9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205</v>
      </c>
      <c r="D123" s="73" t="n">
        <f aca="false">E122</f>
        <v>0.342</v>
      </c>
      <c r="E123" s="73" t="n">
        <f aca="false">IFERROR(C123*D123,0)</f>
        <v>70.11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70.11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4198.04914246976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4198.04914246976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9118.03372246976</v>
      </c>
      <c r="E135" s="73" t="n">
        <f aca="false">C135*D135/100</f>
        <v>2795.58913930923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2795.58913930923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2795.58913930923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11913.622861779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11913.622861779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31" colorId="64" zoomScale="100" zoomScaleNormal="100" zoomScalePageLayoutView="100" workbookViewId="0">
      <selection pane="topLeft" activeCell="G6" activeCellId="0" sqref="G6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259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16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0.344157992981016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0.135327544025157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0.208830448955859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6021.17185070734</v>
      </c>
      <c r="F14" s="76" t="n">
        <f aca="false">IFERROR(E14/$E$23,0)</f>
        <v>0.421187177690957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6021.17185070734</v>
      </c>
      <c r="F15" s="76" t="n">
        <f aca="false">IFERROR(E15/$E$23,0)</f>
        <v>0.421187177690957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0.129460954322709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0.199639595231429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0.017346736426439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634.844190451613</v>
      </c>
      <c r="F19" s="76" t="n">
        <f aca="false">IFERROR(E19/$E$23,0)</f>
        <v>0.0444080055310834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321.44</v>
      </c>
      <c r="F20" s="76" t="n">
        <f aca="false">IFERROR(E20/$E$23,0)</f>
        <v>0.0224850593462262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112.176</v>
      </c>
      <c r="F21" s="76" t="n">
        <f aca="false">IFERROR(E21/$E$23,0)</f>
        <v>0.00784682683307078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3354.55856165487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14295.7149923622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43.5844969279336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43.5844969279336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14295.7149923622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16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16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328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328</v>
      </c>
      <c r="D102" s="122" t="n">
        <f aca="false">IFERROR(+D101/C101,"-")</f>
        <v>1.89032258064516</v>
      </c>
      <c r="E102" s="73" t="n">
        <f aca="false">IFERROR(C102*D102,"-")</f>
        <v>620.025806451613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328</v>
      </c>
      <c r="D104" s="122" t="n">
        <f aca="false">+C103*D103/10000</f>
        <v>0.033605</v>
      </c>
      <c r="E104" s="73" t="n">
        <f aca="false">C104*D104</f>
        <v>11.02244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328</v>
      </c>
      <c r="D106" s="122" t="n">
        <f aca="false">+C105*D105/10000</f>
        <v>0.008233</v>
      </c>
      <c r="E106" s="73" t="n">
        <f aca="false">C106*D106</f>
        <v>2.700424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328</v>
      </c>
      <c r="D108" s="122" t="n">
        <f aca="false">+C107*D107/10000</f>
        <v>0.00334</v>
      </c>
      <c r="E108" s="73" t="n">
        <f aca="false">C108*D108</f>
        <v>1.09552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634.844190451613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328</v>
      </c>
      <c r="D114" s="73" t="n">
        <v>0.98</v>
      </c>
      <c r="E114" s="73" t="n">
        <f aca="false">C114*D114</f>
        <v>321.44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321.44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328</v>
      </c>
      <c r="D123" s="73" t="n">
        <f aca="false">E122</f>
        <v>0.342</v>
      </c>
      <c r="E123" s="73" t="n">
        <f aca="false">IFERROR(C123*D123,0)</f>
        <v>112.176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112.176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6021.17185070734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6021.17185070734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10941.1564307073</v>
      </c>
      <c r="E135" s="73" t="n">
        <f aca="false">C135*D135/100</f>
        <v>3354.55856165487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3354.55856165487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3354.55856165487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14295.7149923622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14295.7149923622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5" colorId="64" zoomScale="100" zoomScaleNormal="100" zoomScalePageLayoutView="100" workbookViewId="0">
      <selection pane="topLeft" activeCell="E4" activeCellId="0" sqref="E4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260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16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0.395588047558624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0.155550532062664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0.240037515495959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4598.72171388911</v>
      </c>
      <c r="F14" s="76" t="n">
        <f aca="false">IFERROR(E14/$E$23,0)</f>
        <v>0.36975712311335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4598.72171388911</v>
      </c>
      <c r="F15" s="76" t="n">
        <f aca="false">IFERROR(E15/$E$23,0)</f>
        <v>0.36975712311335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0.103816148999548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0.160093165334562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0.0199389865538517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634.844190451613</v>
      </c>
      <c r="F19" s="76" t="n">
        <f aca="false">IFERROR(E19/$E$23,0)</f>
        <v>0.0510442196964545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321.44</v>
      </c>
      <c r="F20" s="76" t="n">
        <f aca="false">IFERROR(E20/$E$23,0)</f>
        <v>0.025845166776365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112.176</v>
      </c>
      <c r="F21" s="76" t="n">
        <f aca="false">IFERROR(E21/$E$23,0)</f>
        <v>0.00901943575256818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2918.4353497064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12437.1416435955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37.9181147670595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37.9181147670595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12437.1416435955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16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16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328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328</v>
      </c>
      <c r="D102" s="122" t="n">
        <f aca="false">IFERROR(+D101/C101,"-")</f>
        <v>1.89032258064516</v>
      </c>
      <c r="E102" s="73" t="n">
        <f aca="false">IFERROR(C102*D102,"-")</f>
        <v>620.025806451613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328</v>
      </c>
      <c r="D104" s="122" t="n">
        <f aca="false">+C103*D103/10000</f>
        <v>0.033605</v>
      </c>
      <c r="E104" s="73" t="n">
        <f aca="false">C104*D104</f>
        <v>11.02244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328</v>
      </c>
      <c r="D106" s="122" t="n">
        <f aca="false">+C105*D105/10000</f>
        <v>0.008233</v>
      </c>
      <c r="E106" s="73" t="n">
        <f aca="false">C106*D106</f>
        <v>2.700424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328</v>
      </c>
      <c r="D108" s="122" t="n">
        <f aca="false">+C107*D107/10000</f>
        <v>0.00334</v>
      </c>
      <c r="E108" s="73" t="n">
        <f aca="false">C108*D108</f>
        <v>1.09552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634.844190451613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328</v>
      </c>
      <c r="D114" s="73" t="n">
        <v>0.98</v>
      </c>
      <c r="E114" s="73" t="n">
        <f aca="false">C114*D114</f>
        <v>321.44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321.44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328</v>
      </c>
      <c r="D123" s="73" t="n">
        <f aca="false">E122</f>
        <v>0.342</v>
      </c>
      <c r="E123" s="73" t="n">
        <f aca="false">IFERROR(C123*D123,0)</f>
        <v>112.176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112.176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4598.72171388911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4598.72171388911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9518.70629388911</v>
      </c>
      <c r="E135" s="73" t="n">
        <f aca="false">C135*D135/100</f>
        <v>2918.4353497064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2918.4353497064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2918.4353497064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12437.1416435955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12437.1416435955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2" colorId="64" zoomScale="100" zoomScaleNormal="100" zoomScalePageLayoutView="100" workbookViewId="0">
      <selection pane="topLeft" activeCell="G6" activeCellId="0" sqref="G6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261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45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0.328711565590012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0.12925380136795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0.199457764222061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6535.30580908266</v>
      </c>
      <c r="F14" s="76" t="n">
        <f aca="false">IFERROR(E14/$E$23,0)</f>
        <v>0.436633605081961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6535.30580908266</v>
      </c>
      <c r="F15" s="76" t="n">
        <f aca="false">IFERROR(E15/$E$23,0)</f>
        <v>0.436633605081961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0.0862654194983237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0.133028475815073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0.0165681838135504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1785.49928564516</v>
      </c>
      <c r="F19" s="76" t="n">
        <f aca="false">IFERROR(E19/$E$23,0)</f>
        <v>0.119291891265291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904.05</v>
      </c>
      <c r="F20" s="76" t="n">
        <f aca="false">IFERROR(E20/$E$23,0)</f>
        <v>0.0604009394825482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315.495</v>
      </c>
      <c r="F21" s="76" t="n">
        <f aca="false">IFERROR(E21/$E$23,0)</f>
        <v>0.021078695207175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3512.19203329274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14967.4824223754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16.2249131949869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16.2249131949869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14967.4824223754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45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922.5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922.5</v>
      </c>
      <c r="D102" s="122" t="n">
        <f aca="false">IFERROR(+D101/C101,"-")</f>
        <v>1.89032258064516</v>
      </c>
      <c r="E102" s="73" t="n">
        <f aca="false">IFERROR(C102*D102,"-")</f>
        <v>1743.82258064516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922.5</v>
      </c>
      <c r="D104" s="122" t="n">
        <f aca="false">+C103*D103/10000</f>
        <v>0.033605</v>
      </c>
      <c r="E104" s="73" t="n">
        <f aca="false">C104*D104</f>
        <v>31.0006125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922.5</v>
      </c>
      <c r="D106" s="122" t="n">
        <f aca="false">+C105*D105/10000</f>
        <v>0.008233</v>
      </c>
      <c r="E106" s="73" t="n">
        <f aca="false">C106*D106</f>
        <v>7.5949425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922.5</v>
      </c>
      <c r="D108" s="122" t="n">
        <f aca="false">+C107*D107/10000</f>
        <v>0.00334</v>
      </c>
      <c r="E108" s="73" t="n">
        <f aca="false">C108*D108</f>
        <v>3.08115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1785.49928564516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922.5</v>
      </c>
      <c r="D114" s="73" t="n">
        <v>0.98</v>
      </c>
      <c r="E114" s="73" t="n">
        <f aca="false">C114*D114</f>
        <v>904.05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904.05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922.5</v>
      </c>
      <c r="D123" s="73" t="n">
        <f aca="false">E122</f>
        <v>0.342</v>
      </c>
      <c r="E123" s="73" t="n">
        <f aca="false">IFERROR(C123*D123,0)</f>
        <v>315.495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315.495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6535.30580908266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6535.30580908266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11455.2903890827</v>
      </c>
      <c r="E135" s="73" t="n">
        <f aca="false">C135*D135/100</f>
        <v>3512.19203329274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3512.19203329274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3512.19203329274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14967.4824223754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14967.4824223754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G6" activeCellId="0" sqref="G6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262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32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0.232638888888889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43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0.307969049585607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0.12109756555467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0.186871484030937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7306.84939292777</v>
      </c>
      <c r="F14" s="76" t="n">
        <f aca="false">IFERROR(E14/$E$23,0)</f>
        <v>0.457376121086366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7306.84939292777</v>
      </c>
      <c r="F15" s="76" t="n">
        <f aca="false">IFERROR(E15/$E$23,0)</f>
        <v>0.457376121086366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1647.22311897</v>
      </c>
      <c r="F16" s="76" t="n">
        <f aca="false">IFERROR(E16/$E$23,0)</f>
        <v>0.103108806573664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2540.15551211906</v>
      </c>
      <c r="F17" s="76" t="n">
        <f aca="false">IFERROR(E17/$E$23,0)</f>
        <v>0.159002384285308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0.015522690274862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1706.14376183871</v>
      </c>
      <c r="F19" s="76" t="n">
        <f aca="false">IFERROR(E19/$E$23,0)</f>
        <v>0.106796975528301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863.87</v>
      </c>
      <c r="F20" s="76" t="n">
        <f aca="false">IFERROR(E20/$E$23,0)</f>
        <v>0.0540744017668279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301.473</v>
      </c>
      <c r="F21" s="76" t="n">
        <f aca="false">IFERROR(E21/$E$23,0)</f>
        <v>0.0188708626574032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3748.74729609965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15975.5812690274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18.1231778434798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1.44985422747838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19.5730320709582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17253.6277705496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43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698666.67</v>
      </c>
      <c r="E67" s="82" t="n">
        <f aca="false">C67*D67</f>
        <v>698666.67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698666.67</v>
      </c>
      <c r="E70" s="82" t="n">
        <f aca="false">C70*D70/100</f>
        <v>494166.935691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494166.935691</v>
      </c>
      <c r="E71" s="82" t="n">
        <f aca="false">IFERROR(D71/C71,0)</f>
        <v>2745.37186495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2745.37186495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2745.37186495</v>
      </c>
      <c r="E73" s="82" t="n">
        <f aca="false">C73*D73</f>
        <v>2745.37186495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1647.22311897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698666.67</v>
      </c>
      <c r="E78" s="82" t="n">
        <f aca="false">C78*D78</f>
        <v>698666.67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665722.2076206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451583.2021545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4233.59252019844</v>
      </c>
      <c r="E82" s="82" t="n">
        <f aca="false">D82</f>
        <v>4233.59252019844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4233.59252019844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4233.59252019844</v>
      </c>
      <c r="E84" s="82" t="n">
        <f aca="false">C84*D84</f>
        <v>4233.59252019844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2540.15551211906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43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881.5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881.5</v>
      </c>
      <c r="D102" s="122" t="n">
        <f aca="false">IFERROR(+D101/C101,"-")</f>
        <v>1.89032258064516</v>
      </c>
      <c r="E102" s="73" t="n">
        <f aca="false">IFERROR(C102*D102,"-")</f>
        <v>1666.31935483871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881.5</v>
      </c>
      <c r="D104" s="122" t="n">
        <f aca="false">+C103*D103/10000</f>
        <v>0.033605</v>
      </c>
      <c r="E104" s="73" t="n">
        <f aca="false">C104*D104</f>
        <v>29.6228075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881.5</v>
      </c>
      <c r="D106" s="122" t="n">
        <f aca="false">+C105*D105/10000</f>
        <v>0.008233</v>
      </c>
      <c r="E106" s="73" t="n">
        <f aca="false">C106*D106</f>
        <v>7.2573895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881.5</v>
      </c>
      <c r="D108" s="122" t="n">
        <f aca="false">+C107*D107/10000</f>
        <v>0.00334</v>
      </c>
      <c r="E108" s="73" t="n">
        <f aca="false">C108*D108</f>
        <v>2.94421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1706.14376183871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881.5</v>
      </c>
      <c r="D114" s="73" t="n">
        <v>0.98</v>
      </c>
      <c r="E114" s="73" t="n">
        <f aca="false">C114*D114</f>
        <v>863.87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863.87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881.5</v>
      </c>
      <c r="D123" s="73" t="n">
        <f aca="false">E122</f>
        <v>0.342</v>
      </c>
      <c r="E123" s="73" t="n">
        <f aca="false">IFERROR(C123*D123,0)</f>
        <v>301.473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301.473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7306.84939292777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7306.84939292777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12226.8339729278</v>
      </c>
      <c r="E135" s="73" t="n">
        <f aca="false">C135*D135/100</f>
        <v>3748.74729609965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3748.74729609965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3748.74729609965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15975.5812690274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17253.6277705496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G6" activeCellId="0" sqref="G6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263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264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0.225694444444444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53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0.361783544843534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0.14225814768478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0.219525397158754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5488.13511408972</v>
      </c>
      <c r="F14" s="76" t="n">
        <f aca="false">IFERROR(E14/$E$23,0)</f>
        <v>0.403561625828439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5488.13511408972</v>
      </c>
      <c r="F15" s="76" t="n">
        <f aca="false">IFERROR(E15/$E$23,0)</f>
        <v>0.403561625828439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0.0527832001936222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0.081396099517442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0.0182351243435155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2102.92138087097</v>
      </c>
      <c r="F19" s="76" t="n">
        <f aca="false">IFERROR(E19/$E$23,0)</f>
        <v>0.154635108978077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1064.77</v>
      </c>
      <c r="F20" s="76" t="n">
        <f aca="false">IFERROR(E20/$E$23,0)</f>
        <v>0.0782962342217442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247.722</v>
      </c>
      <c r="F21" s="76" t="n">
        <f aca="false">IFERROR(E21/$E$23,0)</f>
        <v>0.0182158585740384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3191.12949820791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13599.2491922976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12.516566214724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1.00132529717792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13.5178915119019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14687.1891276814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53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53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1086.5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1086.5</v>
      </c>
      <c r="D102" s="122" t="n">
        <f aca="false">IFERROR(+D101/C101,"-")</f>
        <v>1.89032258064516</v>
      </c>
      <c r="E102" s="73" t="n">
        <f aca="false">IFERROR(C102*D102,"-")</f>
        <v>2053.83548387097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1086.5</v>
      </c>
      <c r="D104" s="122" t="n">
        <f aca="false">+C103*D103/10000</f>
        <v>0.033605</v>
      </c>
      <c r="E104" s="73" t="n">
        <f aca="false">C104*D104</f>
        <v>36.5118325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1086.5</v>
      </c>
      <c r="D106" s="122" t="n">
        <f aca="false">+C105*D105/10000</f>
        <v>0.008233</v>
      </c>
      <c r="E106" s="73" t="n">
        <f aca="false">C106*D106</f>
        <v>8.9451545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1086.5</v>
      </c>
      <c r="D108" s="122" t="n">
        <f aca="false">+C107*D107/10000</f>
        <v>0.00334</v>
      </c>
      <c r="E108" s="73" t="n">
        <f aca="false">C108*D108</f>
        <v>3.62891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2102.92138087097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1086.5</v>
      </c>
      <c r="D114" s="73" t="n">
        <v>0.98</v>
      </c>
      <c r="E114" s="73" t="n">
        <f aca="false">C114*D114</f>
        <v>1064.77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1064.77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1086.5</v>
      </c>
      <c r="D123" s="73" t="n">
        <f aca="false">E122</f>
        <v>0.228</v>
      </c>
      <c r="E123" s="73" t="n">
        <f aca="false">IFERROR(C123*D123,0)</f>
        <v>247.722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247.722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5488.13511408972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5488.13511408972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10408.1196940897</v>
      </c>
      <c r="E135" s="73" t="n">
        <f aca="false">C135*D135/100</f>
        <v>3191.12949820791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3191.12949820791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3191.12949820791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13599.2491922976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14687.1891276814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265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264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0.243055555555556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60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0.302279437828869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0.118860333814599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0.18341910401427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7536.98723763105</v>
      </c>
      <c r="F14" s="76" t="n">
        <f aca="false">IFERROR(E14/$E$23,0)</f>
        <v>0.463065732843104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7536.98723763105</v>
      </c>
      <c r="F15" s="76" t="n">
        <f aca="false">IFERROR(E15/$E$23,0)</f>
        <v>0.463065732843104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0.0793287040668008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0.122331481742769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0.0152359144407225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2380.66571419355</v>
      </c>
      <c r="F19" s="76" t="n">
        <f aca="false">IFERROR(E19/$E$23,0)</f>
        <v>0.146265965277657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1205.4</v>
      </c>
      <c r="F20" s="76" t="n">
        <f aca="false">IFERROR(E20/$E$23,0)</f>
        <v>0.0740586943788589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420.66</v>
      </c>
      <c r="F21" s="76" t="n">
        <f aca="false">IFERROR(E21/$E$23,0)</f>
        <v>0.0258449729362957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3819.30755928568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16276.2793769167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13.2327474609079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1.05861979687263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14.2913672577805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17578.3817270701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60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60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1230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1230</v>
      </c>
      <c r="D102" s="122" t="n">
        <f aca="false">IFERROR(+D101/C101,"-")</f>
        <v>1.89032258064516</v>
      </c>
      <c r="E102" s="73" t="n">
        <f aca="false">IFERROR(C102*D102,"-")</f>
        <v>2325.09677419355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1230</v>
      </c>
      <c r="D104" s="122" t="n">
        <f aca="false">+C103*D103/10000</f>
        <v>0.033605</v>
      </c>
      <c r="E104" s="73" t="n">
        <f aca="false">C104*D104</f>
        <v>41.33415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1230</v>
      </c>
      <c r="D106" s="122" t="n">
        <f aca="false">+C105*D105/10000</f>
        <v>0.008233</v>
      </c>
      <c r="E106" s="73" t="n">
        <f aca="false">C106*D106</f>
        <v>10.12659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1230</v>
      </c>
      <c r="D108" s="122" t="n">
        <f aca="false">+C107*D107/10000</f>
        <v>0.00334</v>
      </c>
      <c r="E108" s="73" t="n">
        <f aca="false">C108*D108</f>
        <v>4.1082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2380.66571419355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1230</v>
      </c>
      <c r="D114" s="73" t="n">
        <v>0.98</v>
      </c>
      <c r="E114" s="73" t="n">
        <f aca="false">C114*D114</f>
        <v>1205.4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1205.4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1230</v>
      </c>
      <c r="D123" s="73" t="n">
        <f aca="false">E122</f>
        <v>0.342</v>
      </c>
      <c r="E123" s="73" t="n">
        <f aca="false">IFERROR(C123*D123,0)</f>
        <v>420.66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420.66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7536.98723763105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7536.98723763105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12456.971817631</v>
      </c>
      <c r="E135" s="73" t="n">
        <f aca="false">C135*D135/100</f>
        <v>3819.30755928568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3819.30755928568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3819.30755928568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16276.2793769167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17578.3817270701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266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32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56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0.28755239026043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0.113069460963105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0.174482929297325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8174.97329766971</v>
      </c>
      <c r="F14" s="76" t="n">
        <f aca="false">IFERROR(E14/$E$23,0)</f>
        <v>0.477792780411543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8174.97329766971</v>
      </c>
      <c r="F15" s="76" t="n">
        <f aca="false">IFERROR(E15/$E$23,0)</f>
        <v>0.477792780411543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1647.22311897</v>
      </c>
      <c r="F16" s="76" t="n">
        <f aca="false">IFERROR(E16/$E$23,0)</f>
        <v>0.0962732580662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2540.15551211906</v>
      </c>
      <c r="F17" s="76" t="n">
        <f aca="false">IFERROR(E17/$E$23,0)</f>
        <v>0.148461398052399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0.0144936210239794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2221.95466658065</v>
      </c>
      <c r="F19" s="76" t="n">
        <f aca="false">IFERROR(E19/$E$23,0)</f>
        <v>0.12986389795262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1125.04</v>
      </c>
      <c r="F20" s="76" t="n">
        <f aca="false">IFERROR(E20/$E$23,0)</f>
        <v>0.0657538526550818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392.616</v>
      </c>
      <c r="F21" s="76" t="n">
        <f aca="false">IFERROR(E21/$E$23,0)</f>
        <v>0.0229467526612632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4014.91408529353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17109.8719629632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14.9040696541492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14.9040696541492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17109.8719629632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56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698666.67</v>
      </c>
      <c r="E67" s="82" t="n">
        <f aca="false">C67*D67</f>
        <v>698666.67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698666.67</v>
      </c>
      <c r="E70" s="82" t="n">
        <f aca="false">C70*D70/100</f>
        <v>494166.935691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494166.935691</v>
      </c>
      <c r="E71" s="82" t="n">
        <f aca="false">IFERROR(D71/C71,0)</f>
        <v>2745.37186495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2745.37186495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2745.37186495</v>
      </c>
      <c r="E73" s="82" t="n">
        <f aca="false">C73*D73</f>
        <v>2745.37186495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1647.22311897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698666.67</v>
      </c>
      <c r="E78" s="82" t="n">
        <f aca="false">C78*D78</f>
        <v>698666.67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665722.2076206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451583.2021545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4233.59252019844</v>
      </c>
      <c r="E82" s="82" t="n">
        <f aca="false">D82</f>
        <v>4233.59252019844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4233.59252019844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4233.59252019844</v>
      </c>
      <c r="E84" s="82" t="n">
        <f aca="false">C84*D84</f>
        <v>4233.59252019844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2540.15551211906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56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1148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1148</v>
      </c>
      <c r="D102" s="122" t="n">
        <f aca="false">IFERROR(+D101/C101,"-")</f>
        <v>1.89032258064516</v>
      </c>
      <c r="E102" s="73" t="n">
        <f aca="false">IFERROR(C102*D102,"-")</f>
        <v>2170.09032258065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1148</v>
      </c>
      <c r="D104" s="122" t="n">
        <f aca="false">+C103*D103/10000</f>
        <v>0.033605</v>
      </c>
      <c r="E104" s="73" t="n">
        <f aca="false">C104*D104</f>
        <v>38.57854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1148</v>
      </c>
      <c r="D106" s="122" t="n">
        <f aca="false">+C105*D105/10000</f>
        <v>0.008233</v>
      </c>
      <c r="E106" s="73" t="n">
        <f aca="false">C106*D106</f>
        <v>9.451484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1148</v>
      </c>
      <c r="D108" s="122" t="n">
        <f aca="false">+C107*D107/10000</f>
        <v>0.00334</v>
      </c>
      <c r="E108" s="73" t="n">
        <f aca="false">C108*D108</f>
        <v>3.83432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2221.95466658065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1148</v>
      </c>
      <c r="D114" s="73" t="n">
        <v>0.98</v>
      </c>
      <c r="E114" s="73" t="n">
        <f aca="false">C114*D114</f>
        <v>1125.04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1125.04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1148</v>
      </c>
      <c r="D123" s="73" t="n">
        <f aca="false">E122</f>
        <v>0.342</v>
      </c>
      <c r="E123" s="73" t="n">
        <f aca="false">IFERROR(C123*D123,0)</f>
        <v>392.616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392.616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8174.97329766971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8174.97329766971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13094.9578776697</v>
      </c>
      <c r="E135" s="73" t="n">
        <f aca="false">C135*D135/100</f>
        <v>4014.91408529353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4014.91408529353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4014.91408529353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17109.8719629632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17109.8719629632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G6" activeCellId="0" sqref="G6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267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38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0.342695812977859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0.134752595214479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0.20794321776338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6067.85447576008</v>
      </c>
      <c r="F14" s="76" t="n">
        <f aca="false">IFERROR(E14/$E$23,0)</f>
        <v>0.422649357694114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6067.85447576008</v>
      </c>
      <c r="F15" s="76" t="n">
        <f aca="false">IFERROR(E15/$E$23,0)</f>
        <v>0.422649357694114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0.0899353754523093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0.138687854158172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0.01727303756824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1507.75495232258</v>
      </c>
      <c r="F19" s="76" t="n">
        <f aca="false">IFERROR(E19/$E$23,0)</f>
        <v>0.105020920443125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763.42</v>
      </c>
      <c r="F20" s="76" t="n">
        <f aca="false">IFERROR(E20/$E$23,0)</f>
        <v>0.0531751336390484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266.418</v>
      </c>
      <c r="F21" s="76" t="n">
        <f aca="false">IFERROR(E21/$E$23,0)</f>
        <v>0.0185570364332189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3368.87145449604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14356.7105102561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18.4296668937819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18.4296668937819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14356.7105102561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38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38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779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779</v>
      </c>
      <c r="D102" s="122" t="n">
        <f aca="false">IFERROR(+D101/C101,"-")</f>
        <v>1.89032258064516</v>
      </c>
      <c r="E102" s="73" t="n">
        <f aca="false">IFERROR(C102*D102,"-")</f>
        <v>1472.56129032258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779</v>
      </c>
      <c r="D104" s="122" t="n">
        <f aca="false">+C103*D103/10000</f>
        <v>0.033605</v>
      </c>
      <c r="E104" s="73" t="n">
        <f aca="false">C104*D104</f>
        <v>26.178295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779</v>
      </c>
      <c r="D106" s="122" t="n">
        <f aca="false">+C105*D105/10000</f>
        <v>0.008233</v>
      </c>
      <c r="E106" s="73" t="n">
        <f aca="false">C106*D106</f>
        <v>6.413507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779</v>
      </c>
      <c r="D108" s="122" t="n">
        <f aca="false">+C107*D107/10000</f>
        <v>0.00334</v>
      </c>
      <c r="E108" s="73" t="n">
        <f aca="false">C108*D108</f>
        <v>2.60186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1507.75495232258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779</v>
      </c>
      <c r="D114" s="73" t="n">
        <v>0.98</v>
      </c>
      <c r="E114" s="73" t="n">
        <f aca="false">C114*D114</f>
        <v>763.42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763.42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779</v>
      </c>
      <c r="D123" s="73" t="n">
        <f aca="false">E122</f>
        <v>0.342</v>
      </c>
      <c r="E123" s="73" t="n">
        <f aca="false">IFERROR(C123*D123,0)</f>
        <v>266.418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266.418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6067.85447576008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6067.85447576008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10987.8390557601</v>
      </c>
      <c r="E135" s="73" t="n">
        <f aca="false">C135*D135/100</f>
        <v>3368.87145449604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3368.87145449604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3368.87145449604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14356.7105102561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14356.7105102561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268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30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0.421857905266496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0.165880192852187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0.255977712414309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4005.97459031552</v>
      </c>
      <c r="F14" s="76" t="n">
        <f aca="false">IFERROR(E14/$E$23,0)</f>
        <v>0.343487265405477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4005.97459031552</v>
      </c>
      <c r="F15" s="76" t="n">
        <f aca="false">IFERROR(E15/$E$23,0)</f>
        <v>0.343487265405477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0.0615478801739689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0.0949119674697803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0.0212630769626531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1190.33285709677</v>
      </c>
      <c r="F19" s="76" t="n">
        <f aca="false">IFERROR(E19/$E$23,0)</f>
        <v>0.102063597456382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602.7</v>
      </c>
      <c r="F20" s="76" t="n">
        <f aca="false">IFERROR(E20/$E$23,0)</f>
        <v>0.0516777553607936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140.22</v>
      </c>
      <c r="F21" s="76" t="n">
        <f aca="false">IFERROR(E21/$E$23,0)</f>
        <v>0.0120229879818989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2736.69908161874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11662.6582519343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18.9636719543647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18.9636719543647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11662.6582519343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30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30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615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615</v>
      </c>
      <c r="D102" s="122" t="n">
        <f aca="false">IFERROR(+D101/C101,"-")</f>
        <v>1.89032258064516</v>
      </c>
      <c r="E102" s="73" t="n">
        <f aca="false">IFERROR(C102*D102,"-")</f>
        <v>1162.54838709677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615</v>
      </c>
      <c r="D104" s="122" t="n">
        <f aca="false">+C103*D103/10000</f>
        <v>0.033605</v>
      </c>
      <c r="E104" s="73" t="n">
        <f aca="false">C104*D104</f>
        <v>20.667075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615</v>
      </c>
      <c r="D106" s="122" t="n">
        <f aca="false">+C105*D105/10000</f>
        <v>0.008233</v>
      </c>
      <c r="E106" s="73" t="n">
        <f aca="false">C106*D106</f>
        <v>5.063295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615</v>
      </c>
      <c r="D108" s="122" t="n">
        <f aca="false">+C107*D107/10000</f>
        <v>0.00334</v>
      </c>
      <c r="E108" s="73" t="n">
        <f aca="false">C108*D108</f>
        <v>2.0541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1190.33285709677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615</v>
      </c>
      <c r="D114" s="73" t="n">
        <v>0.98</v>
      </c>
      <c r="E114" s="73" t="n">
        <f aca="false">C114*D114</f>
        <v>602.7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602.7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615</v>
      </c>
      <c r="D123" s="73" t="n">
        <f aca="false">E122</f>
        <v>0.228</v>
      </c>
      <c r="E123" s="73" t="n">
        <f aca="false">IFERROR(C123*D123,0)</f>
        <v>140.22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140.22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4005.97459031552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4005.97459031552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8925.95917031552</v>
      </c>
      <c r="E135" s="73" t="n">
        <f aca="false">C135*D135/100</f>
        <v>2736.69908161874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2736.69908161874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2736.69908161874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11662.6582519343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11662.6582519343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6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269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270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34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0.310090787888829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0.121931861545159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0.188158926343669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7223.18956496541</v>
      </c>
      <c r="F14" s="76" t="n">
        <f aca="false">IFERROR(E14/$E$23,0)</f>
        <v>0.455254382783144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7223.18956496541</v>
      </c>
      <c r="F15" s="76" t="n">
        <f aca="false">IFERROR(E15/$E$23,0)</f>
        <v>0.455254382783144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0.116645988602632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0.179877848667415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0.0156296331204809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1349.04390470968</v>
      </c>
      <c r="F19" s="76" t="n">
        <f aca="false">IFERROR(E19/$E$23,0)</f>
        <v>0.0850258939852299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683.06</v>
      </c>
      <c r="F20" s="76" t="n">
        <f aca="false">IFERROR(E20/$E$23,0)</f>
        <v>0.0430510726469275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238.374</v>
      </c>
      <c r="F21" s="76" t="n">
        <f aca="false">IFERROR(E21/$E$23,0)</f>
        <v>0.0150239457604584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3723.09719284639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15866.2713378118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22.763660455971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1.82109283647768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24.5847532924487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17135.5730448367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34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34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697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697</v>
      </c>
      <c r="D102" s="122" t="n">
        <f aca="false">IFERROR(+D101/C101,"-")</f>
        <v>1.89032258064516</v>
      </c>
      <c r="E102" s="73" t="n">
        <f aca="false">IFERROR(C102*D102,"-")</f>
        <v>1317.55483870968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697</v>
      </c>
      <c r="D104" s="122" t="n">
        <f aca="false">+C103*D103/10000</f>
        <v>0.033605</v>
      </c>
      <c r="E104" s="73" t="n">
        <f aca="false">C104*D104</f>
        <v>23.422685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697</v>
      </c>
      <c r="D106" s="122" t="n">
        <f aca="false">+C105*D105/10000</f>
        <v>0.008233</v>
      </c>
      <c r="E106" s="73" t="n">
        <f aca="false">C106*D106</f>
        <v>5.738401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697</v>
      </c>
      <c r="D108" s="122" t="n">
        <f aca="false">+C107*D107/10000</f>
        <v>0.00334</v>
      </c>
      <c r="E108" s="73" t="n">
        <f aca="false">C108*D108</f>
        <v>2.32798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1349.04390470968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697</v>
      </c>
      <c r="D114" s="73" t="n">
        <v>0.98</v>
      </c>
      <c r="E114" s="73" t="n">
        <f aca="false">C114*D114</f>
        <v>683.06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683.06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697</v>
      </c>
      <c r="D123" s="73" t="n">
        <f aca="false">E122</f>
        <v>0.342</v>
      </c>
      <c r="E123" s="73" t="n">
        <f aca="false">IFERROR(C123*D123,0)</f>
        <v>238.374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238.374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7223.18956496541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7223.18956496541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12143.1741449654</v>
      </c>
      <c r="E135" s="73" t="n">
        <f aca="false">C135*D135/100</f>
        <v>3723.09719284639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3723.09719284639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3723.09719284639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15866.2713378118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17135.5730448367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2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271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270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32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0.289026302495845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0.113649023045042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0.175377279450803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8108.19453576648</v>
      </c>
      <c r="F14" s="76" t="n">
        <f aca="false">IFERROR(E14/$E$23,0)</f>
        <v>0.476318868176128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8108.19453576648</v>
      </c>
      <c r="F15" s="76" t="n">
        <f aca="false">IFERROR(E15/$E$23,0)</f>
        <v>0.476318868176128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1647.22311897</v>
      </c>
      <c r="F16" s="76" t="n">
        <f aca="false">IFERROR(E16/$E$23,0)</f>
        <v>0.0967667275618927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2540.15551211906</v>
      </c>
      <c r="F17" s="76" t="n">
        <f aca="false">IFERROR(E17/$E$23,0)</f>
        <v>0.149222369195355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0.0145679112266912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2182.27690467742</v>
      </c>
      <c r="F19" s="76" t="n">
        <f aca="false">IFERROR(E19/$E$23,0)</f>
        <v>0.128198658862665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1104.95</v>
      </c>
      <c r="F20" s="76" t="n">
        <f aca="false">IFERROR(E20/$E$23,0)</f>
        <v>0.064910693875139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385.605</v>
      </c>
      <c r="F21" s="76" t="n">
        <f aca="false">IFERROR(E21/$E$23,0)</f>
        <v>0.0226525074543852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3994.439716894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17022.6188326605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15.0976663704306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1.20781330963445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16.305479680065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18384.4283392733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698666.67</v>
      </c>
      <c r="E67" s="82" t="n">
        <f aca="false">C67*D67</f>
        <v>698666.67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698666.67</v>
      </c>
      <c r="E70" s="82" t="n">
        <f aca="false">C70*D70/100</f>
        <v>494166.935691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494166.935691</v>
      </c>
      <c r="E71" s="82" t="n">
        <f aca="false">IFERROR(D71/C71,0)</f>
        <v>2745.37186495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2745.37186495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2745.37186495</v>
      </c>
      <c r="E73" s="82" t="n">
        <f aca="false">C73*D73</f>
        <v>2745.37186495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1647.22311897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698666.67</v>
      </c>
      <c r="E78" s="82" t="n">
        <f aca="false">C78*D78</f>
        <v>698666.67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665722.2076206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451583.2021545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4233.59252019844</v>
      </c>
      <c r="E82" s="82" t="n">
        <f aca="false">D82</f>
        <v>4233.59252019844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4233.59252019844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4233.59252019844</v>
      </c>
      <c r="E84" s="82" t="n">
        <f aca="false">C84*D84</f>
        <v>4233.59252019844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2540.15551211906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1127.5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1127.5</v>
      </c>
      <c r="D102" s="122" t="n">
        <f aca="false">IFERROR(+D101/C101,"-")</f>
        <v>1.89032258064516</v>
      </c>
      <c r="E102" s="73" t="n">
        <f aca="false">IFERROR(C102*D102,"-")</f>
        <v>2131.33870967742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1127.5</v>
      </c>
      <c r="D104" s="122" t="n">
        <f aca="false">+C103*D103/10000</f>
        <v>0.033605</v>
      </c>
      <c r="E104" s="73" t="n">
        <f aca="false">C104*D104</f>
        <v>37.8896375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1127.5</v>
      </c>
      <c r="D106" s="122" t="n">
        <f aca="false">+C105*D105/10000</f>
        <v>0.008233</v>
      </c>
      <c r="E106" s="73" t="n">
        <f aca="false">C106*D106</f>
        <v>9.2827075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1127.5</v>
      </c>
      <c r="D108" s="122" t="n">
        <f aca="false">+C107*D107/10000</f>
        <v>0.00334</v>
      </c>
      <c r="E108" s="73" t="n">
        <f aca="false">C108*D108</f>
        <v>3.76585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2182.27690467742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1127.5</v>
      </c>
      <c r="D114" s="73" t="n">
        <v>0.98</v>
      </c>
      <c r="E114" s="73" t="n">
        <f aca="false">C114*D114</f>
        <v>1104.95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1104.95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1127.5</v>
      </c>
      <c r="D123" s="73" t="n">
        <f aca="false">E122</f>
        <v>0.342</v>
      </c>
      <c r="E123" s="73" t="n">
        <f aca="false">IFERROR(C123*D123,0)</f>
        <v>385.605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385.605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8108.19453576648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8108.19453576648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13028.1791157665</v>
      </c>
      <c r="E135" s="73" t="n">
        <f aca="false">C135*D135/100</f>
        <v>3994.439716894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3994.439716894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3994.439716894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17022.6188326605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18384.4283392733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272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270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44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34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0.310090787888829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0.121931861545159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0.188158926343669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7223.18956496541</v>
      </c>
      <c r="F14" s="76" t="n">
        <f aca="false">IFERROR(E14/$E$23,0)</f>
        <v>0.455254382783144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7223.18956496541</v>
      </c>
      <c r="F15" s="76" t="n">
        <f aca="false">IFERROR(E15/$E$23,0)</f>
        <v>0.455254382783144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1850.73690563667</v>
      </c>
      <c r="F16" s="76" t="n">
        <f aca="false">IFERROR(E16/$E$23,0)</f>
        <v>0.116645988602632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2853.99075461906</v>
      </c>
      <c r="F17" s="76" t="n">
        <f aca="false">IFERROR(E17/$E$23,0)</f>
        <v>0.179877848667415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0.0156296331204809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1349.04390470968</v>
      </c>
      <c r="F19" s="76" t="n">
        <f aca="false">IFERROR(E19/$E$23,0)</f>
        <v>0.0850258939852299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683.06</v>
      </c>
      <c r="F20" s="76" t="n">
        <f aca="false">IFERROR(E20/$E$23,0)</f>
        <v>0.0430510726469275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238.374</v>
      </c>
      <c r="F21" s="76" t="n">
        <f aca="false">IFERROR(E21/$E$23,0)</f>
        <v>0.0150239457604584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3723.09719284639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15866.2713378118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22.763660455971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1.82109283647768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24.5847532924487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17135.5730448367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34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784986.67</v>
      </c>
      <c r="E67" s="82" t="n">
        <f aca="false">C67*D67</f>
        <v>784986.67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784986.67</v>
      </c>
      <c r="E70" s="82" t="n">
        <f aca="false">C70*D70/100</f>
        <v>555221.071691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555221.071691</v>
      </c>
      <c r="E71" s="82" t="n">
        <f aca="false">IFERROR(D71/C71,0)</f>
        <v>3084.56150939445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3084.56150939445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3084.56150939445</v>
      </c>
      <c r="E73" s="82" t="n">
        <f aca="false">C73*D73</f>
        <v>3084.56150939445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1850.73690563667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784986.67</v>
      </c>
      <c r="E78" s="82" t="n">
        <f aca="false">C78*D78</f>
        <v>784986.67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747971.931887267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507376.1341545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4756.65125769844</v>
      </c>
      <c r="E82" s="82" t="n">
        <f aca="false">D82</f>
        <v>4756.65125769844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4756.65125769844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4756.65125769844</v>
      </c>
      <c r="E84" s="82" t="n">
        <f aca="false">C84*D84</f>
        <v>4756.65125769844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2853.99075461906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34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697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697</v>
      </c>
      <c r="D102" s="122" t="n">
        <f aca="false">IFERROR(+D101/C101,"-")</f>
        <v>1.89032258064516</v>
      </c>
      <c r="E102" s="73" t="n">
        <f aca="false">IFERROR(C102*D102,"-")</f>
        <v>1317.55483870968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697</v>
      </c>
      <c r="D104" s="122" t="n">
        <f aca="false">+C103*D103/10000</f>
        <v>0.033605</v>
      </c>
      <c r="E104" s="73" t="n">
        <f aca="false">C104*D104</f>
        <v>23.422685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697</v>
      </c>
      <c r="D106" s="122" t="n">
        <f aca="false">+C105*D105/10000</f>
        <v>0.008233</v>
      </c>
      <c r="E106" s="73" t="n">
        <f aca="false">C106*D106</f>
        <v>5.738401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697</v>
      </c>
      <c r="D108" s="122" t="n">
        <f aca="false">+C107*D107/10000</f>
        <v>0.00334</v>
      </c>
      <c r="E108" s="73" t="n">
        <f aca="false">C108*D108</f>
        <v>2.32798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1349.04390470968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697</v>
      </c>
      <c r="D114" s="73" t="n">
        <v>0.98</v>
      </c>
      <c r="E114" s="73" t="n">
        <f aca="false">C114*D114</f>
        <v>683.06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683.06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697</v>
      </c>
      <c r="D123" s="73" t="n">
        <f aca="false">E122</f>
        <v>0.342</v>
      </c>
      <c r="E123" s="73" t="n">
        <f aca="false">IFERROR(C123*D123,0)</f>
        <v>238.374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238.374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7223.18956496541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7223.18956496541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12143.1741449654</v>
      </c>
      <c r="E135" s="73" t="n">
        <f aca="false">C135*D135/100</f>
        <v>3723.09719284639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3723.09719284639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3723.09719284639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15866.2713378118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17135.5730448367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2" colorId="64" zoomScale="100" zoomScaleNormal="100" zoomScalePageLayoutView="100" workbookViewId="0">
      <selection pane="topLeft" activeCell="B6" activeCellId="0" sqref="B6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273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270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34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0.351234341563313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0.138110059305461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0.213124282257852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5800.73942814718</v>
      </c>
      <c r="F14" s="76" t="n">
        <f aca="false">IFERROR(E14/$E$23,0)</f>
        <v>0.41411082910866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5800.73942814718</v>
      </c>
      <c r="F15" s="76" t="n">
        <f aca="false">IFERROR(E15/$E$23,0)</f>
        <v>0.41411082910866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0.0921761841959886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0.142143368238997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0.0177034085253651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1349.04390470968</v>
      </c>
      <c r="F19" s="76" t="n">
        <f aca="false">IFERROR(E19/$E$23,0)</f>
        <v>0.0963073237133407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683.06</v>
      </c>
      <c r="F20" s="76" t="n">
        <f aca="false">IFERROR(E20/$E$23,0)</f>
        <v>0.0487631872513382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238.374</v>
      </c>
      <c r="F21" s="76" t="n">
        <f aca="false">IFERROR(E21/$E$23,0)</f>
        <v>0.0170173571836303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3286.97398089792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14007.6979890451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20.0971276743832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1.60777021395066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21.7048978883339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15128.3138281687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34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34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697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697</v>
      </c>
      <c r="D102" s="122" t="n">
        <f aca="false">IFERROR(+D101/C101,"-")</f>
        <v>1.89032258064516</v>
      </c>
      <c r="E102" s="73" t="n">
        <f aca="false">IFERROR(C102*D102,"-")</f>
        <v>1317.55483870968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697</v>
      </c>
      <c r="D104" s="122" t="n">
        <f aca="false">+C103*D103/10000</f>
        <v>0.033605</v>
      </c>
      <c r="E104" s="73" t="n">
        <f aca="false">C104*D104</f>
        <v>23.422685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697</v>
      </c>
      <c r="D106" s="122" t="n">
        <f aca="false">+C105*D105/10000</f>
        <v>0.008233</v>
      </c>
      <c r="E106" s="73" t="n">
        <f aca="false">C106*D106</f>
        <v>5.738401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697</v>
      </c>
      <c r="D108" s="122" t="n">
        <f aca="false">+C107*D107/10000</f>
        <v>0.00334</v>
      </c>
      <c r="E108" s="73" t="n">
        <f aca="false">C108*D108</f>
        <v>2.32798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1349.04390470968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697</v>
      </c>
      <c r="D114" s="73" t="n">
        <v>0.98</v>
      </c>
      <c r="E114" s="73" t="n">
        <f aca="false">C114*D114</f>
        <v>683.06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683.06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697</v>
      </c>
      <c r="D123" s="73" t="n">
        <f aca="false">E122</f>
        <v>0.342</v>
      </c>
      <c r="E123" s="73" t="n">
        <f aca="false">IFERROR(C123*D123,0)</f>
        <v>238.374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238.374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5800.73942814718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5800.73942814718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10720.7240081472</v>
      </c>
      <c r="E135" s="73" t="n">
        <f aca="false">C135*D135/100</f>
        <v>3286.97398089792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3286.97398089792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3286.97398089792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14007.6979890451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15128.3138281687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274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270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0.357358383614065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0.140518114870454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0.216840268743611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5617.01863789617</v>
      </c>
      <c r="F14" s="76" t="n">
        <f aca="false">IFERROR(E14/$E$23,0)</f>
        <v>0.407986787057908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5617.01863789617</v>
      </c>
      <c r="F15" s="76" t="n">
        <f aca="false">IFERROR(E15/$E$23,0)</f>
        <v>0.407986787057908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0.0521375816341459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0.0804005018211168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0.018012081127732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2182.27690467742</v>
      </c>
      <c r="F19" s="76" t="n">
        <f aca="false">IFERROR(E19/$E$23,0)</f>
        <v>0.158507599886386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1104.95</v>
      </c>
      <c r="F20" s="76" t="n">
        <f aca="false">IFERROR(E20/$E$23,0)</f>
        <v>0.0802569885238057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257.07</v>
      </c>
      <c r="F21" s="76" t="n">
        <f aca="false">IFERROR(E21/$E$23,0)</f>
        <v>0.0186720340647222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3230.64518660696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13767.6484045031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12.2107746381403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0.97686197105122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13.1876366091915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14869.0602768634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1127.5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1127.5</v>
      </c>
      <c r="D102" s="122" t="n">
        <f aca="false">IFERROR(+D101/C101,"-")</f>
        <v>1.89032258064516</v>
      </c>
      <c r="E102" s="73" t="n">
        <f aca="false">IFERROR(C102*D102,"-")</f>
        <v>2131.33870967742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1127.5</v>
      </c>
      <c r="D104" s="122" t="n">
        <f aca="false">+C103*D103/10000</f>
        <v>0.033605</v>
      </c>
      <c r="E104" s="73" t="n">
        <f aca="false">C104*D104</f>
        <v>37.8896375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1127.5</v>
      </c>
      <c r="D106" s="122" t="n">
        <f aca="false">+C105*D105/10000</f>
        <v>0.008233</v>
      </c>
      <c r="E106" s="73" t="n">
        <f aca="false">C106*D106</f>
        <v>9.2827075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1127.5</v>
      </c>
      <c r="D108" s="122" t="n">
        <f aca="false">+C107*D107/10000</f>
        <v>0.00334</v>
      </c>
      <c r="E108" s="73" t="n">
        <f aca="false">C108*D108</f>
        <v>3.76585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2182.27690467742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1127.5</v>
      </c>
      <c r="D114" s="73" t="n">
        <v>0.98</v>
      </c>
      <c r="E114" s="73" t="n">
        <f aca="false">C114*D114</f>
        <v>1104.95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1104.95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1127.5</v>
      </c>
      <c r="D123" s="73" t="n">
        <f aca="false">E122</f>
        <v>0.228</v>
      </c>
      <c r="E123" s="73" t="n">
        <f aca="false">IFERROR(C123*D123,0)</f>
        <v>257.07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257.07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5617.01863789617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5617.01863789617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10537.0032178962</v>
      </c>
      <c r="E135" s="73" t="n">
        <f aca="false">C135*D135/100</f>
        <v>3230.64518660696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3230.64518660696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3230.64518660696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13767.6484045031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14869.0602768634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275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270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57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0.353040167149054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0.138820134173516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0.214220032975538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5745.90216170262</v>
      </c>
      <c r="F14" s="76" t="n">
        <f aca="false">IFERROR(E14/$E$23,0)</f>
        <v>0.412305003522919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5745.90216170262</v>
      </c>
      <c r="F15" s="76" t="n">
        <f aca="false">IFERROR(E15/$E$23,0)</f>
        <v>0.412305003522919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0.0515075660145835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0.0794289651602223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0.0177944282927592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2261.63242848387</v>
      </c>
      <c r="F19" s="76" t="n">
        <f aca="false">IFERROR(E19/$E$23,0)</f>
        <v>0.162286502650313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1145.13</v>
      </c>
      <c r="F20" s="76" t="n">
        <f aca="false">IFERROR(E20/$E$23,0)</f>
        <v>0.0821703564378644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266.418</v>
      </c>
      <c r="F21" s="76" t="n">
        <f aca="false">IFERROR(E21/$E$23,0)</f>
        <v>0.0191171849671766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3270.16087500602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13936.0476167086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11.9264421195624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0.954115369564991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12.8805574891274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15050.9314260453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57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57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1168.5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1168.5</v>
      </c>
      <c r="D102" s="122" t="n">
        <f aca="false">IFERROR(+D101/C101,"-")</f>
        <v>1.89032258064516</v>
      </c>
      <c r="E102" s="73" t="n">
        <f aca="false">IFERROR(C102*D102,"-")</f>
        <v>2208.84193548387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1168.5</v>
      </c>
      <c r="D104" s="122" t="n">
        <f aca="false">+C103*D103/10000</f>
        <v>0.033605</v>
      </c>
      <c r="E104" s="73" t="n">
        <f aca="false">C104*D104</f>
        <v>39.2674425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1168.5</v>
      </c>
      <c r="D106" s="122" t="n">
        <f aca="false">+C105*D105/10000</f>
        <v>0.008233</v>
      </c>
      <c r="E106" s="73" t="n">
        <f aca="false">C106*D106</f>
        <v>9.6202605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1168.5</v>
      </c>
      <c r="D108" s="122" t="n">
        <f aca="false">+C107*D107/10000</f>
        <v>0.00334</v>
      </c>
      <c r="E108" s="73" t="n">
        <f aca="false">C108*D108</f>
        <v>3.90279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2261.63242848387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1168.5</v>
      </c>
      <c r="D114" s="73" t="n">
        <v>0.98</v>
      </c>
      <c r="E114" s="73" t="n">
        <f aca="false">C114*D114</f>
        <v>1145.13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1145.13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1168.5</v>
      </c>
      <c r="D123" s="73" t="n">
        <f aca="false">E122</f>
        <v>0.228</v>
      </c>
      <c r="E123" s="73" t="n">
        <f aca="false">IFERROR(C123*D123,0)</f>
        <v>266.418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266.418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5745.90216170262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5745.90216170262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10665.8867417026</v>
      </c>
      <c r="E135" s="73" t="n">
        <f aca="false">C135*D135/100</f>
        <v>3270.16087500602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3270.16087500602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3270.16087500602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13936.0476167086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15050.9314260453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276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18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0.390114330607114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0.15339819305894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0.236716137548175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4732.27923769557</v>
      </c>
      <c r="F14" s="76" t="n">
        <f aca="false">IFERROR(E14/$E$23,0)</f>
        <v>0.375230840064859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4732.27923769557</v>
      </c>
      <c r="F15" s="76" t="n">
        <f aca="false">IFERROR(E15/$E$23,0)</f>
        <v>0.375230840064859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0.102379654094997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0.157877970314589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0.0196630925540979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714.199714258064</v>
      </c>
      <c r="F19" s="76" t="n">
        <f aca="false">IFERROR(E19/$E$23,0)</f>
        <v>0.0566301659928327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361.62</v>
      </c>
      <c r="F20" s="76" t="n">
        <f aca="false">IFERROR(E20/$E$23,0)</f>
        <v>0.0286734931665466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126.198</v>
      </c>
      <c r="F21" s="76" t="n">
        <f aca="false">IFERROR(E21/$E$23,0)</f>
        <v>0.0100064639417948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2959.38408650546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12611.647904201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34.1779075994608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34.1779075994608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12611.647904201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18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18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369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369</v>
      </c>
      <c r="D102" s="122" t="n">
        <f aca="false">IFERROR(+D101/C101,"-")</f>
        <v>1.89032258064516</v>
      </c>
      <c r="E102" s="73" t="n">
        <f aca="false">IFERROR(C102*D102,"-")</f>
        <v>697.529032258065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369</v>
      </c>
      <c r="D104" s="122" t="n">
        <f aca="false">+C103*D103/10000</f>
        <v>0.033605</v>
      </c>
      <c r="E104" s="73" t="n">
        <f aca="false">C104*D104</f>
        <v>12.400245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369</v>
      </c>
      <c r="D106" s="122" t="n">
        <f aca="false">+C105*D105/10000</f>
        <v>0.008233</v>
      </c>
      <c r="E106" s="73" t="n">
        <f aca="false">C106*D106</f>
        <v>3.037977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369</v>
      </c>
      <c r="D108" s="122" t="n">
        <f aca="false">+C107*D107/10000</f>
        <v>0.00334</v>
      </c>
      <c r="E108" s="73" t="n">
        <f aca="false">C108*D108</f>
        <v>1.23246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714.199714258064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369</v>
      </c>
      <c r="D114" s="73" t="n">
        <v>0.98</v>
      </c>
      <c r="E114" s="73" t="n">
        <f aca="false">C114*D114</f>
        <v>361.62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361.62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369</v>
      </c>
      <c r="D123" s="73" t="n">
        <f aca="false">E122</f>
        <v>0.342</v>
      </c>
      <c r="E123" s="73" t="n">
        <f aca="false">IFERROR(C123*D123,0)</f>
        <v>126.198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126.198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4732.27923769557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4732.27923769557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9652.26381769556</v>
      </c>
      <c r="E135" s="73" t="n">
        <f aca="false">C135*D135/100</f>
        <v>2959.38408650546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2959.38408650546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2959.38408650546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12611.647904201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12611.647904201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G6" activeCellId="0" sqref="G6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277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32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10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0.375679515630939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0.14772222998668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0.22795728564426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5103.15025012132</v>
      </c>
      <c r="F14" s="76" t="n">
        <f aca="false">IFERROR(E14/$E$23,0)</f>
        <v>0.389665655041034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5103.15025012132</v>
      </c>
      <c r="F15" s="76" t="n">
        <f aca="false">IFERROR(E15/$E$23,0)</f>
        <v>0.389665655041034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1647.22311897</v>
      </c>
      <c r="F16" s="76" t="n">
        <f aca="false">IFERROR(E16/$E$23,0)</f>
        <v>0.125778439628918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2540.15551211906</v>
      </c>
      <c r="F17" s="76" t="n">
        <f aca="false">IFERROR(E17/$E$23,0)</f>
        <v>0.193960850263508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0.0189355286565193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396.777619032258</v>
      </c>
      <c r="F19" s="76" t="n">
        <f aca="false">IFERROR(E19/$E$23,0)</f>
        <v>0.0302970916488596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200.9</v>
      </c>
      <c r="F20" s="76" t="n">
        <f aca="false">IFERROR(E20/$E$23,0)</f>
        <v>0.0153402949669927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70.11</v>
      </c>
      <c r="F21" s="76" t="n">
        <f aca="false">IFERROR(E21/$E$23,0)</f>
        <v>0.00535344987623623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3073.0931389152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13096.2279690365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63.8840388733489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63.8840388733489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13096.2279690365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10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698666.67</v>
      </c>
      <c r="E67" s="82" t="n">
        <f aca="false">C67*D67</f>
        <v>698666.67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698666.67</v>
      </c>
      <c r="E70" s="82" t="n">
        <f aca="false">C70*D70/100</f>
        <v>494166.935691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494166.935691</v>
      </c>
      <c r="E71" s="82" t="n">
        <f aca="false">IFERROR(D71/C71,0)</f>
        <v>2745.37186495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2745.37186495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2745.37186495</v>
      </c>
      <c r="E73" s="82" t="n">
        <f aca="false">C73*D73</f>
        <v>2745.37186495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1647.22311897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698666.67</v>
      </c>
      <c r="E78" s="82" t="n">
        <f aca="false">C78*D78</f>
        <v>698666.67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665722.2076206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451583.2021545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4233.59252019844</v>
      </c>
      <c r="E82" s="82" t="n">
        <f aca="false">D82</f>
        <v>4233.59252019844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4233.59252019844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4233.59252019844</v>
      </c>
      <c r="E84" s="82" t="n">
        <f aca="false">C84*D84</f>
        <v>4233.59252019844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2540.15551211906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10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205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205</v>
      </c>
      <c r="D102" s="122" t="n">
        <f aca="false">IFERROR(+D101/C101,"-")</f>
        <v>1.89032258064516</v>
      </c>
      <c r="E102" s="73" t="n">
        <f aca="false">IFERROR(C102*D102,"-")</f>
        <v>387.516129032258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205</v>
      </c>
      <c r="D104" s="122" t="n">
        <f aca="false">+C103*D103/10000</f>
        <v>0.033605</v>
      </c>
      <c r="E104" s="73" t="n">
        <f aca="false">C104*D104</f>
        <v>6.889025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205</v>
      </c>
      <c r="D106" s="122" t="n">
        <f aca="false">+C105*D105/10000</f>
        <v>0.008233</v>
      </c>
      <c r="E106" s="73" t="n">
        <f aca="false">C106*D106</f>
        <v>1.687765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205</v>
      </c>
      <c r="D108" s="122" t="n">
        <f aca="false">+C107*D107/10000</f>
        <v>0.00334</v>
      </c>
      <c r="E108" s="73" t="n">
        <f aca="false">C108*D108</f>
        <v>0.6847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396.777619032258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205</v>
      </c>
      <c r="D114" s="73" t="n">
        <v>0.98</v>
      </c>
      <c r="E114" s="73" t="n">
        <f aca="false">C114*D114</f>
        <v>200.9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200.9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205</v>
      </c>
      <c r="D123" s="73" t="n">
        <f aca="false">E122</f>
        <v>0.342</v>
      </c>
      <c r="E123" s="73" t="n">
        <f aca="false">IFERROR(C123*D123,0)</f>
        <v>70.11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70.11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5103.15025012132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5103.15025012132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10023.1348301213</v>
      </c>
      <c r="E135" s="73" t="n">
        <f aca="false">C135*D135/100</f>
        <v>3073.0931389152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3073.0931389152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3073.0931389152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13096.2279690365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13096.2279690365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278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65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0.33676278650093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0.132419649537976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0.204343136962954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6261.43625692843</v>
      </c>
      <c r="F14" s="76" t="n">
        <f aca="false">IFERROR(E14/$E$23,0)</f>
        <v>0.428582384171043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6261.43625692843</v>
      </c>
      <c r="F15" s="76" t="n">
        <f aca="false">IFERROR(E15/$E$23,0)</f>
        <v>0.428582384171043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0.0491327420248708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0.0757667883862868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0.0169739928021576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2579.05452370968</v>
      </c>
      <c r="F19" s="76" t="n">
        <f aca="false">IFERROR(E19/$E$23,0)</f>
        <v>0.176530957327167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1305.85</v>
      </c>
      <c r="F20" s="76" t="n">
        <f aca="false">IFERROR(E20/$E$23,0)</f>
        <v>0.0893827363890314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303.81</v>
      </c>
      <c r="F21" s="76" t="n">
        <f aca="false">IFERROR(E21/$E$23,0)</f>
        <v>0.0207951672415297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3428.22362860226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14609.6444655307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10.9640859028373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10.9640859028373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14609.6444655307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65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65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1332.5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1332.5</v>
      </c>
      <c r="D102" s="122" t="n">
        <f aca="false">IFERROR(+D101/C101,"-")</f>
        <v>1.89032258064516</v>
      </c>
      <c r="E102" s="73" t="n">
        <f aca="false">IFERROR(C102*D102,"-")</f>
        <v>2518.85483870968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1332.5</v>
      </c>
      <c r="D104" s="122" t="n">
        <f aca="false">+C103*D103/10000</f>
        <v>0.033605</v>
      </c>
      <c r="E104" s="73" t="n">
        <f aca="false">C104*D104</f>
        <v>44.7786625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1332.5</v>
      </c>
      <c r="D106" s="122" t="n">
        <f aca="false">+C105*D105/10000</f>
        <v>0.008233</v>
      </c>
      <c r="E106" s="73" t="n">
        <f aca="false">C106*D106</f>
        <v>10.9704725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1332.5</v>
      </c>
      <c r="D108" s="122" t="n">
        <f aca="false">+C107*D107/10000</f>
        <v>0.00334</v>
      </c>
      <c r="E108" s="73" t="n">
        <f aca="false">C108*D108</f>
        <v>4.45055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2579.05452370968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1332.5</v>
      </c>
      <c r="D114" s="73" t="n">
        <v>0.98</v>
      </c>
      <c r="E114" s="73" t="n">
        <f aca="false">C114*D114</f>
        <v>1305.85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1305.85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1332.5</v>
      </c>
      <c r="D123" s="73" t="n">
        <f aca="false">E122</f>
        <v>0.228</v>
      </c>
      <c r="E123" s="73" t="n">
        <f aca="false">IFERROR(C123*D123,0)</f>
        <v>303.81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303.81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6261.43625692843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6261.43625692843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11181.4208369284</v>
      </c>
      <c r="E135" s="73" t="n">
        <f aca="false">C135*D135/100</f>
        <v>3428.22362860226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3428.22362860226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3428.22362860226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14609.6444655307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14609.6444655307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6" activeCellId="0" sqref="B6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279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65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0.33676278650093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0.132419649537976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0.204343136962954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6261.43625692843</v>
      </c>
      <c r="F14" s="76" t="n">
        <f aca="false">IFERROR(E14/$E$23,0)</f>
        <v>0.428582384171043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6261.43625692843</v>
      </c>
      <c r="F15" s="76" t="n">
        <f aca="false">IFERROR(E15/$E$23,0)</f>
        <v>0.428582384171043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0.0491327420248708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0.0757667883862868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0.0169739928021576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2579.05452370968</v>
      </c>
      <c r="F19" s="76" t="n">
        <f aca="false">IFERROR(E19/$E$23,0)</f>
        <v>0.176530957327167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1305.85</v>
      </c>
      <c r="F20" s="76" t="n">
        <f aca="false">IFERROR(E20/$E$23,0)</f>
        <v>0.0893827363890314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303.81</v>
      </c>
      <c r="F21" s="76" t="n">
        <f aca="false">IFERROR(E21/$E$23,0)</f>
        <v>0.0207951672415297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3428.22362860226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14609.6444655307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10.9640859028373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10.9640859028373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14609.6444655307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65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65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1332.5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1332.5</v>
      </c>
      <c r="D102" s="122" t="n">
        <f aca="false">IFERROR(+D101/C101,"-")</f>
        <v>1.89032258064516</v>
      </c>
      <c r="E102" s="73" t="n">
        <f aca="false">IFERROR(C102*D102,"-")</f>
        <v>2518.85483870968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1332.5</v>
      </c>
      <c r="D104" s="122" t="n">
        <f aca="false">+C103*D103/10000</f>
        <v>0.033605</v>
      </c>
      <c r="E104" s="73" t="n">
        <f aca="false">C104*D104</f>
        <v>44.7786625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1332.5</v>
      </c>
      <c r="D106" s="122" t="n">
        <f aca="false">+C105*D105/10000</f>
        <v>0.008233</v>
      </c>
      <c r="E106" s="73" t="n">
        <f aca="false">C106*D106</f>
        <v>10.9704725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1332.5</v>
      </c>
      <c r="D108" s="122" t="n">
        <f aca="false">+C107*D107/10000</f>
        <v>0.00334</v>
      </c>
      <c r="E108" s="73" t="n">
        <f aca="false">C108*D108</f>
        <v>4.45055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2579.05452370968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1332.5</v>
      </c>
      <c r="D114" s="73" t="n">
        <v>0.98</v>
      </c>
      <c r="E114" s="73" t="n">
        <f aca="false">C114*D114</f>
        <v>1305.85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1305.85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1332.5</v>
      </c>
      <c r="D123" s="73" t="n">
        <f aca="false">E122</f>
        <v>0.228</v>
      </c>
      <c r="E123" s="73" t="n">
        <f aca="false">IFERROR(C123*D123,0)</f>
        <v>303.81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303.81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6261.43625692843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6261.43625692843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11181.4208369284</v>
      </c>
      <c r="E135" s="73" t="n">
        <f aca="false">C135*D135/100</f>
        <v>3428.22362860226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3428.22362860226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3428.22362860226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14609.6444655307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14609.6444655307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9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280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0.357358383614065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0.140518114870454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0.216840268743611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5617.01863789617</v>
      </c>
      <c r="F14" s="76" t="n">
        <f aca="false">IFERROR(E14/$E$23,0)</f>
        <v>0.407986787057908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5617.01863789617</v>
      </c>
      <c r="F15" s="76" t="n">
        <f aca="false">IFERROR(E15/$E$23,0)</f>
        <v>0.407986787057908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0.0521375816341459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0.0804005018211168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0.018012081127732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2182.27690467742</v>
      </c>
      <c r="F19" s="76" t="n">
        <f aca="false">IFERROR(E19/$E$23,0)</f>
        <v>0.158507599886386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1104.95</v>
      </c>
      <c r="F20" s="76" t="n">
        <f aca="false">IFERROR(E20/$E$23,0)</f>
        <v>0.0802569885238057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257.07</v>
      </c>
      <c r="F21" s="76" t="n">
        <f aca="false">IFERROR(E21/$E$23,0)</f>
        <v>0.0186720340647222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3230.64518660696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13767.6484045031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12.2107746381403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12.2107746381403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13767.6484045031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1127.5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1127.5</v>
      </c>
      <c r="D102" s="122" t="n">
        <f aca="false">IFERROR(+D101/C101,"-")</f>
        <v>1.89032258064516</v>
      </c>
      <c r="E102" s="73" t="n">
        <f aca="false">IFERROR(C102*D102,"-")</f>
        <v>2131.33870967742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1127.5</v>
      </c>
      <c r="D104" s="122" t="n">
        <f aca="false">+C103*D103/10000</f>
        <v>0.033605</v>
      </c>
      <c r="E104" s="73" t="n">
        <f aca="false">C104*D104</f>
        <v>37.8896375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1127.5</v>
      </c>
      <c r="D106" s="122" t="n">
        <f aca="false">+C105*D105/10000</f>
        <v>0.008233</v>
      </c>
      <c r="E106" s="73" t="n">
        <f aca="false">C106*D106</f>
        <v>9.2827075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1127.5</v>
      </c>
      <c r="D108" s="122" t="n">
        <f aca="false">+C107*D107/10000</f>
        <v>0.00334</v>
      </c>
      <c r="E108" s="73" t="n">
        <f aca="false">C108*D108</f>
        <v>3.76585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2182.27690467742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1127.5</v>
      </c>
      <c r="D114" s="73" t="n">
        <v>0.98</v>
      </c>
      <c r="E114" s="73" t="n">
        <f aca="false">C114*D114</f>
        <v>1104.95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1104.95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1127.5</v>
      </c>
      <c r="D123" s="73" t="n">
        <f aca="false">E122</f>
        <v>0.228</v>
      </c>
      <c r="E123" s="73" t="n">
        <f aca="false">IFERROR(C123*D123,0)</f>
        <v>257.07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257.07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5617.01863789617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5617.01863789617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10537.0032178962</v>
      </c>
      <c r="E135" s="73" t="n">
        <f aca="false">C135*D135/100</f>
        <v>3230.64518660696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3230.64518660696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3230.64518660696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13767.6484045031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13767.6484045031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25" colorId="64" zoomScale="100" zoomScaleNormal="100" zoomScalePageLayoutView="100" workbookViewId="0">
      <selection pane="topLeft" activeCell="G1" activeCellId="0" sqref="G1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281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70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0.327330290857145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0.128710665595907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0.198619625261239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6583.64506644456</v>
      </c>
      <c r="F14" s="76" t="n">
        <f aca="false">IFERROR(E14/$E$23,0)</f>
        <v>0.438014879814828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6583.64506644456</v>
      </c>
      <c r="F15" s="76" t="n">
        <f aca="false">IFERROR(E15/$E$23,0)</f>
        <v>0.438014879814828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0.0477565674779972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0.0736446123916562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0.0164985628568613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2777.44333322581</v>
      </c>
      <c r="F19" s="76" t="n">
        <f aca="false">IFERROR(E19/$E$23,0)</f>
        <v>0.184785403149382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1406.3</v>
      </c>
      <c r="F20" s="76" t="n">
        <f aca="false">IFERROR(E20/$E$23,0)</f>
        <v>0.0935622013742985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327.18</v>
      </c>
      <c r="F21" s="76" t="n">
        <f aca="false">IFERROR(E21/$E$23,0)</f>
        <v>0.0217675325646327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3527.0128495999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15030.6424960445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10.474315328254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10.474315328254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15030.6424960445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70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70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1435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1435</v>
      </c>
      <c r="D102" s="122" t="n">
        <f aca="false">IFERROR(+D101/C101,"-")</f>
        <v>1.89032258064516</v>
      </c>
      <c r="E102" s="73" t="n">
        <f aca="false">IFERROR(C102*D102,"-")</f>
        <v>2712.61290322581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1435</v>
      </c>
      <c r="D104" s="122" t="n">
        <f aca="false">+C103*D103/10000</f>
        <v>0.033605</v>
      </c>
      <c r="E104" s="73" t="n">
        <f aca="false">C104*D104</f>
        <v>48.223175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1435</v>
      </c>
      <c r="D106" s="122" t="n">
        <f aca="false">+C105*D105/10000</f>
        <v>0.008233</v>
      </c>
      <c r="E106" s="73" t="n">
        <f aca="false">C106*D106</f>
        <v>11.814355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1435</v>
      </c>
      <c r="D108" s="122" t="n">
        <f aca="false">+C107*D107/10000</f>
        <v>0.00334</v>
      </c>
      <c r="E108" s="73" t="n">
        <f aca="false">C108*D108</f>
        <v>4.7929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2777.44333322581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1435</v>
      </c>
      <c r="D114" s="73" t="n">
        <v>0.98</v>
      </c>
      <c r="E114" s="73" t="n">
        <f aca="false">C114*D114</f>
        <v>1406.3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1406.3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1435</v>
      </c>
      <c r="D123" s="73" t="n">
        <f aca="false">E122</f>
        <v>0.228</v>
      </c>
      <c r="E123" s="73" t="n">
        <f aca="false">IFERROR(C123*D123,0)</f>
        <v>327.18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327.18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6583.64506644456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6583.64506644456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11503.6296464446</v>
      </c>
      <c r="E135" s="73" t="n">
        <f aca="false">C135*D135/100</f>
        <v>3527.0128495999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3527.0128495999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3527.0128495999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15030.6424960445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15030.6424960445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282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222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223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24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0.222222222222222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75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0.279781815402109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0.110013966589339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0.169767848812771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8538.66866617944</v>
      </c>
      <c r="F14" s="76" t="n">
        <f aca="false">IFERROR(E14/$E$23,0)</f>
        <v>0.485563355269864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8538.66866617944</v>
      </c>
      <c r="F15" s="76" t="n">
        <f aca="false">IFERROR(E15/$E$23,0)</f>
        <v>0.485563355269864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1291.17615</v>
      </c>
      <c r="F16" s="76" t="n">
        <f aca="false">IFERROR(E16/$E$23,0)</f>
        <v>0.073424540540106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1991.1013734375</v>
      </c>
      <c r="F17" s="76" t="n">
        <f aca="false">IFERROR(E17/$E$23,0)</f>
        <v>0.113226768875356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0.0141019575534273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2975.83214274194</v>
      </c>
      <c r="F19" s="76" t="n">
        <f aca="false">IFERROR(E19/$E$23,0)</f>
        <v>0.169224863551968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1506.75</v>
      </c>
      <c r="F20" s="76" t="n">
        <f aca="false">IFERROR(E20/$E$23,0)</f>
        <v>0.0856834495113658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525.825</v>
      </c>
      <c r="F21" s="76" t="n">
        <f aca="false">IFERROR(E21/$E$23,0)</f>
        <v>0.0299017752376399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4126.42308527861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17585.076331458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11.4374480204605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</v>
      </c>
      <c r="F25" s="75" t="n">
        <f aca="false">E24*E25</f>
        <v>0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11.4374480204605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17585.076331458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75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547650</v>
      </c>
      <c r="E67" s="82" t="n">
        <f aca="false">C67*D67</f>
        <v>547650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547650</v>
      </c>
      <c r="E70" s="82" t="n">
        <f aca="false">C70*D70/100</f>
        <v>387352.845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387352.845</v>
      </c>
      <c r="E71" s="82" t="n">
        <f aca="false">IFERROR(D71/C71,0)</f>
        <v>2151.96025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2151.96025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2151.96025</v>
      </c>
      <c r="E73" s="82" t="n">
        <f aca="false">C73*D73</f>
        <v>2151.96025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1291.17615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547650</v>
      </c>
      <c r="E78" s="82" t="n">
        <f aca="false">C78*D78</f>
        <v>547650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521826.477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353973.5775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3318.5022890625</v>
      </c>
      <c r="E82" s="82" t="n">
        <f aca="false">D82</f>
        <v>3318.5022890625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3318.5022890625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3318.5022890625</v>
      </c>
      <c r="E84" s="82" t="n">
        <f aca="false">C84*D84</f>
        <v>3318.5022890625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1991.1013734375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75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1537.5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1537.5</v>
      </c>
      <c r="D102" s="122" t="n">
        <f aca="false">IFERROR(+D101/C101,"-")</f>
        <v>1.89032258064516</v>
      </c>
      <c r="E102" s="73" t="n">
        <f aca="false">IFERROR(C102*D102,"-")</f>
        <v>2906.37096774194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1537.5</v>
      </c>
      <c r="D104" s="122" t="n">
        <f aca="false">+C103*D103/10000</f>
        <v>0.033605</v>
      </c>
      <c r="E104" s="73" t="n">
        <f aca="false">C104*D104</f>
        <v>51.6676875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1537.5</v>
      </c>
      <c r="D106" s="122" t="n">
        <f aca="false">+C105*D105/10000</f>
        <v>0.008233</v>
      </c>
      <c r="E106" s="73" t="n">
        <f aca="false">C106*D106</f>
        <v>12.6582375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1537.5</v>
      </c>
      <c r="D108" s="122" t="n">
        <f aca="false">+C107*D107/10000</f>
        <v>0.00334</v>
      </c>
      <c r="E108" s="73" t="n">
        <f aca="false">C108*D108</f>
        <v>5.13525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2975.83214274194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1537.5</v>
      </c>
      <c r="D114" s="73" t="n">
        <v>0.98</v>
      </c>
      <c r="E114" s="73" t="n">
        <f aca="false">C114*D114</f>
        <v>1506.75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1506.75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6</v>
      </c>
      <c r="D119" s="73" t="n">
        <v>1550</v>
      </c>
      <c r="E119" s="73" t="n">
        <f aca="false">C119*D119</f>
        <v>9300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12</v>
      </c>
      <c r="D121" s="73" t="n">
        <v>650</v>
      </c>
      <c r="E121" s="73" t="n">
        <f aca="false">C121*D121</f>
        <v>7800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17100</v>
      </c>
      <c r="E122" s="73" t="n">
        <f aca="false">IFERROR(D122/C122,"-")</f>
        <v>0.342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1537.5</v>
      </c>
      <c r="D123" s="73" t="n">
        <f aca="false">E122</f>
        <v>0.342</v>
      </c>
      <c r="E123" s="73" t="n">
        <f aca="false">IFERROR(C123*D123,0)</f>
        <v>525.825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525.825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8538.66866617944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8538.66866617944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13458.6532461794</v>
      </c>
      <c r="E135" s="73" t="n">
        <f aca="false">C135*D135/100</f>
        <v>4126.42308527861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4126.42308527861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4126.42308527861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17585.076331458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17585.076331458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283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0.138888888888889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40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0.393452266401331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0.154710714233393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0.238741552167938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4650.39220934778</v>
      </c>
      <c r="F14" s="76" t="n">
        <f aca="false">IFERROR(E14/$E$23,0)</f>
        <v>0.371892904270642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4650.39220934778</v>
      </c>
      <c r="F15" s="76" t="n">
        <f aca="false">IFERROR(E15/$E$23,0)</f>
        <v>0.371892904270642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0.0574035774708259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0.0885211068546978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0.0198313359005015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1587.11047612903</v>
      </c>
      <c r="F19" s="76" t="n">
        <f aca="false">IFERROR(E19/$E$23,0)</f>
        <v>0.126921579470126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803.6</v>
      </c>
      <c r="F20" s="76" t="n">
        <f aca="false">IFERROR(E20/$E$23,0)</f>
        <v>0.0642640715918889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186.96</v>
      </c>
      <c r="F21" s="76" t="n">
        <f aca="false">IFERROR(E21/$E$23,0)</f>
        <v>0.0149512329826027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2934.27752361403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12504.6543129618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15.2495784304412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1.2199662744353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16.4695447048765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13505.0266579988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40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40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820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820</v>
      </c>
      <c r="D102" s="122" t="n">
        <f aca="false">IFERROR(+D101/C101,"-")</f>
        <v>1.89032258064516</v>
      </c>
      <c r="E102" s="73" t="n">
        <f aca="false">IFERROR(C102*D102,"-")</f>
        <v>1550.06451612903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820</v>
      </c>
      <c r="D104" s="122" t="n">
        <f aca="false">+C103*D103/10000</f>
        <v>0.033605</v>
      </c>
      <c r="E104" s="73" t="n">
        <f aca="false">C104*D104</f>
        <v>27.5561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820</v>
      </c>
      <c r="D106" s="122" t="n">
        <f aca="false">+C105*D105/10000</f>
        <v>0.008233</v>
      </c>
      <c r="E106" s="73" t="n">
        <f aca="false">C106*D106</f>
        <v>6.75106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820</v>
      </c>
      <c r="D108" s="122" t="n">
        <f aca="false">+C107*D107/10000</f>
        <v>0.00334</v>
      </c>
      <c r="E108" s="73" t="n">
        <f aca="false">C108*D108</f>
        <v>2.7388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1587.11047612903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820</v>
      </c>
      <c r="D114" s="73" t="n">
        <v>0.98</v>
      </c>
      <c r="E114" s="73" t="n">
        <f aca="false">C114*D114</f>
        <v>803.6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803.6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820</v>
      </c>
      <c r="D123" s="73" t="n">
        <f aca="false">E122</f>
        <v>0.228</v>
      </c>
      <c r="E123" s="73" t="n">
        <f aca="false">IFERROR(C123*D123,0)</f>
        <v>186.96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186.96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4650.39220934778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4650.39220934778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9570.37678934778</v>
      </c>
      <c r="E135" s="73" t="n">
        <f aca="false">C135*D135/100</f>
        <v>2934.27752361403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2934.27752361403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2934.27752361403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12504.6543129618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13505.0266579988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77"/>
  <sheetViews>
    <sheetView showFormulas="false" showGridLines="true" showRowColHeaders="true" showZeros="true" rightToLeft="false" tabSelected="true" showOutlineSymbols="true" defaultGridColor="true" view="pageBreakPreview" topLeftCell="A25" colorId="64" zoomScale="100" zoomScaleNormal="100" zoomScalePageLayoutView="100" workbookViewId="0">
      <selection pane="topLeft" activeCell="B7" activeCellId="0" sqref="B7"/>
    </sheetView>
  </sheetViews>
  <sheetFormatPr defaultColWidth="9.1484375" defaultRowHeight="12.75" zeroHeight="false" outlineLevelRow="0" outlineLevelCol="0"/>
  <cols>
    <col collapsed="false" customWidth="true" hidden="false" outlineLevel="0" max="1" min="1" style="64" width="44.57"/>
    <col collapsed="false" customWidth="true" hidden="false" outlineLevel="0" max="2" min="2" style="64" width="16"/>
    <col collapsed="false" customWidth="true" hidden="false" outlineLevel="0" max="3" min="3" style="64" width="11.85"/>
    <col collapsed="false" customWidth="true" hidden="false" outlineLevel="0" max="4" min="4" style="65" width="14.71"/>
    <col collapsed="false" customWidth="true" hidden="false" outlineLevel="0" max="5" min="5" style="65" width="15.42"/>
    <col collapsed="false" customWidth="true" hidden="false" outlineLevel="0" max="6" min="6" style="65" width="18.29"/>
    <col collapsed="false" customWidth="true" hidden="false" outlineLevel="0" max="7" min="7" style="65" width="28.14"/>
    <col collapsed="false" customWidth="false" hidden="false" outlineLevel="0" max="8" min="8" style="64" width="9.14"/>
    <col collapsed="false" customWidth="true" hidden="false" outlineLevel="0" max="9" min="9" style="64" width="14.57"/>
    <col collapsed="false" customWidth="true" hidden="false" outlineLevel="0" max="10" min="10" style="64" width="13.42"/>
    <col collapsed="false" customWidth="false" hidden="false" outlineLevel="0" max="16384" min="11" style="64" width="9.14"/>
  </cols>
  <sheetData>
    <row r="1" customFormat="false" ht="12.75" hidden="false" customHeight="false" outlineLevel="0" collapsed="false">
      <c r="A1" s="81" t="s">
        <v>103</v>
      </c>
      <c r="B1" s="96" t="s">
        <v>284</v>
      </c>
      <c r="C1" s="96"/>
      <c r="D1" s="96"/>
      <c r="E1" s="96"/>
      <c r="F1" s="96"/>
    </row>
    <row r="2" customFormat="false" ht="18" hidden="false" customHeight="true" outlineLevel="0" collapsed="false">
      <c r="A2" s="81" t="s">
        <v>105</v>
      </c>
      <c r="B2" s="96" t="s">
        <v>106</v>
      </c>
      <c r="C2" s="96"/>
      <c r="D2" s="96"/>
      <c r="E2" s="96"/>
      <c r="F2" s="96"/>
    </row>
    <row r="3" customFormat="false" ht="18" hidden="false" customHeight="true" outlineLevel="0" collapsed="false">
      <c r="A3" s="81" t="s">
        <v>107</v>
      </c>
      <c r="B3" s="96" t="s">
        <v>108</v>
      </c>
      <c r="C3" s="96"/>
      <c r="D3" s="96"/>
      <c r="E3" s="96"/>
      <c r="F3" s="96"/>
    </row>
    <row r="4" customFormat="false" ht="12.75" hidden="false" customHeight="false" outlineLevel="0" collapsed="false">
      <c r="A4" s="81" t="s">
        <v>109</v>
      </c>
      <c r="B4" s="96" t="n">
        <v>16</v>
      </c>
      <c r="C4" s="96"/>
      <c r="D4" s="96"/>
      <c r="E4" s="96" t="s">
        <v>110</v>
      </c>
      <c r="F4" s="96"/>
    </row>
    <row r="5" customFormat="false" ht="12.75" hidden="false" customHeight="false" outlineLevel="0" collapsed="false">
      <c r="A5" s="81" t="s">
        <v>111</v>
      </c>
      <c r="B5" s="130" t="n">
        <v>0.15625</v>
      </c>
      <c r="C5" s="130"/>
      <c r="D5" s="130"/>
      <c r="E5" s="130"/>
      <c r="F5" s="130"/>
    </row>
    <row r="6" customFormat="false" ht="12.75" hidden="false" customHeight="false" outlineLevel="0" collapsed="false">
      <c r="A6" s="81" t="s">
        <v>112</v>
      </c>
      <c r="B6" s="96" t="n">
        <v>55</v>
      </c>
      <c r="C6" s="96"/>
      <c r="D6" s="96"/>
      <c r="E6" s="96"/>
      <c r="F6" s="96"/>
    </row>
    <row r="7" customFormat="false" ht="15.75" hidden="false" customHeight="true" outlineLevel="0" collapsed="false">
      <c r="B7" s="131"/>
      <c r="C7" s="131"/>
    </row>
    <row r="8" customFormat="false" ht="15.75" hidden="false" customHeight="true" outlineLevel="0" collapsed="false">
      <c r="A8" s="96" t="s">
        <v>113</v>
      </c>
      <c r="B8" s="96"/>
      <c r="C8" s="96"/>
      <c r="D8" s="96"/>
      <c r="E8" s="96"/>
      <c r="F8" s="96"/>
    </row>
    <row r="9" customFormat="false" ht="15.75" hidden="false" customHeight="true" outlineLevel="0" collapsed="false">
      <c r="A9" s="73" t="s">
        <v>114</v>
      </c>
      <c r="B9" s="73"/>
      <c r="C9" s="73"/>
      <c r="D9" s="73"/>
      <c r="E9" s="73"/>
      <c r="F9" s="73"/>
    </row>
    <row r="10" customFormat="false" ht="15.75" hidden="false" customHeight="true" outlineLevel="0" collapsed="false">
      <c r="A10" s="73" t="s">
        <v>115</v>
      </c>
      <c r="B10" s="73"/>
      <c r="C10" s="73"/>
      <c r="D10" s="73"/>
      <c r="E10" s="74" t="s">
        <v>116</v>
      </c>
      <c r="F10" s="73" t="s">
        <v>117</v>
      </c>
    </row>
    <row r="11" s="78" customFormat="true" ht="15.75" hidden="false" customHeight="true" outlineLevel="0" collapsed="false">
      <c r="A11" s="74" t="str">
        <f aca="false">+A40</f>
        <v>1. Mão-de-obra</v>
      </c>
      <c r="B11" s="74"/>
      <c r="C11" s="74"/>
      <c r="D11" s="74"/>
      <c r="E11" s="75" t="n">
        <f aca="false">+F60</f>
        <v>4919.98458</v>
      </c>
      <c r="F11" s="76" t="n">
        <f aca="false">IFERROR(E11/$E$23,0)</f>
        <v>0.357358383614065</v>
      </c>
      <c r="G11" s="77"/>
    </row>
    <row r="12" customFormat="false" ht="15.75" hidden="false" customHeight="true" outlineLevel="0" collapsed="false">
      <c r="A12" s="74" t="str">
        <f aca="false">A41</f>
        <v>1.1. Monitor</v>
      </c>
      <c r="B12" s="74"/>
      <c r="C12" s="74"/>
      <c r="D12" s="74"/>
      <c r="E12" s="75" t="n">
        <f aca="false">F49</f>
        <v>1934.604</v>
      </c>
      <c r="F12" s="76" t="n">
        <f aca="false">IFERROR(E12/$E$23,0)</f>
        <v>0.140518114870454</v>
      </c>
    </row>
    <row r="13" customFormat="false" ht="15.75" hidden="false" customHeight="true" outlineLevel="0" collapsed="false">
      <c r="A13" s="74" t="str">
        <f aca="false">A50</f>
        <v>1.2. Motorista</v>
      </c>
      <c r="B13" s="74"/>
      <c r="C13" s="74"/>
      <c r="D13" s="74"/>
      <c r="E13" s="75" t="n">
        <f aca="false">F58</f>
        <v>2985.38058</v>
      </c>
      <c r="F13" s="76" t="n">
        <f aca="false">IFERROR(E13/$E$23,0)</f>
        <v>0.216840268743611</v>
      </c>
    </row>
    <row r="14" s="78" customFormat="true" ht="15.75" hidden="false" customHeight="true" outlineLevel="0" collapsed="false">
      <c r="A14" s="74" t="str">
        <f aca="false">+A63</f>
        <v>2. Veículos</v>
      </c>
      <c r="B14" s="74"/>
      <c r="C14" s="74"/>
      <c r="D14" s="74"/>
      <c r="E14" s="75" t="n">
        <f aca="false">+F127</f>
        <v>5617.01863789617</v>
      </c>
      <c r="F14" s="76" t="n">
        <f aca="false">IFERROR(E14/$E$23,0)</f>
        <v>0.407986787057908</v>
      </c>
      <c r="G14" s="77"/>
    </row>
    <row r="15" customFormat="false" ht="15.75" hidden="false" customHeight="true" outlineLevel="0" collapsed="false">
      <c r="A15" s="74" t="str">
        <f aca="false">A64</f>
        <v>2.1. Veículo: micro-ônibus 24 lugares</v>
      </c>
      <c r="B15" s="74"/>
      <c r="C15" s="74"/>
      <c r="D15" s="74"/>
      <c r="E15" s="75" t="n">
        <f aca="false">SUM(E16:E21)</f>
        <v>5617.01863789617</v>
      </c>
      <c r="F15" s="76" t="n">
        <f aca="false">IFERROR(E15/$E$23,0)</f>
        <v>0.407986787057908</v>
      </c>
    </row>
    <row r="16" customFormat="false" ht="15.75" hidden="false" customHeight="true" outlineLevel="0" collapsed="false">
      <c r="A16" s="74" t="str">
        <f aca="false">A65</f>
        <v>2.1.1. Depreciação</v>
      </c>
      <c r="B16" s="74"/>
      <c r="C16" s="74"/>
      <c r="D16" s="74"/>
      <c r="E16" s="75" t="n">
        <f aca="false">F74</f>
        <v>717.8118926</v>
      </c>
      <c r="F16" s="76" t="n">
        <f aca="false">IFERROR(E16/$E$23,0)</f>
        <v>0.0521375816341459</v>
      </c>
    </row>
    <row r="17" customFormat="false" ht="15.75" hidden="false" customHeight="true" outlineLevel="0" collapsed="false">
      <c r="A17" s="74" t="str">
        <f aca="false">A76</f>
        <v>2.1.2. Remuneração do Capital</v>
      </c>
      <c r="B17" s="74"/>
      <c r="C17" s="74"/>
      <c r="D17" s="74"/>
      <c r="E17" s="75" t="n">
        <f aca="false">F85</f>
        <v>1106.92584061875</v>
      </c>
      <c r="F17" s="76" t="n">
        <f aca="false">IFERROR(E17/$E$23,0)</f>
        <v>0.0804005018211168</v>
      </c>
    </row>
    <row r="18" customFormat="false" ht="15.75" hidden="false" customHeight="true" outlineLevel="0" collapsed="false">
      <c r="A18" s="74" t="str">
        <f aca="false">A87</f>
        <v>2.1.3. Impostos e Seguros</v>
      </c>
      <c r="B18" s="74"/>
      <c r="C18" s="74"/>
      <c r="D18" s="74"/>
      <c r="E18" s="75" t="n">
        <f aca="false">F93</f>
        <v>247.984</v>
      </c>
      <c r="F18" s="76" t="n">
        <f aca="false">IFERROR(E18/$E$23,0)</f>
        <v>0.018012081127732</v>
      </c>
    </row>
    <row r="19" customFormat="false" ht="15.75" hidden="false" customHeight="true" outlineLevel="0" collapsed="false">
      <c r="A19" s="74" t="str">
        <f aca="false">A95</f>
        <v>2.1.4. Consumos</v>
      </c>
      <c r="B19" s="74"/>
      <c r="C19" s="74"/>
      <c r="D19" s="74"/>
      <c r="E19" s="75" t="n">
        <f aca="false">F110</f>
        <v>2182.27690467742</v>
      </c>
      <c r="F19" s="76" t="n">
        <f aca="false">IFERROR(E19/$E$23,0)</f>
        <v>0.158507599886386</v>
      </c>
    </row>
    <row r="20" customFormat="false" ht="15.75" hidden="false" customHeight="true" outlineLevel="0" collapsed="false">
      <c r="A20" s="74" t="str">
        <f aca="false">A112</f>
        <v>2.1.5. Manutenção</v>
      </c>
      <c r="B20" s="74"/>
      <c r="C20" s="74"/>
      <c r="D20" s="74"/>
      <c r="E20" s="75" t="n">
        <f aca="false">F115</f>
        <v>1104.95</v>
      </c>
      <c r="F20" s="76" t="n">
        <f aca="false">IFERROR(E20/$E$23,0)</f>
        <v>0.0802569885238057</v>
      </c>
    </row>
    <row r="21" customFormat="false" ht="15.75" hidden="false" customHeight="true" outlineLevel="0" collapsed="false">
      <c r="A21" s="74" t="str">
        <f aca="false">A117</f>
        <v>2.1.6. Pneus</v>
      </c>
      <c r="B21" s="74"/>
      <c r="C21" s="74"/>
      <c r="D21" s="74"/>
      <c r="E21" s="75" t="n">
        <f aca="false">F124</f>
        <v>257.07</v>
      </c>
      <c r="F21" s="76" t="n">
        <f aca="false">IFERROR(E21/$E$23,0)</f>
        <v>0.0186720340647222</v>
      </c>
    </row>
    <row r="22" s="78" customFormat="true" ht="15.75" hidden="false" customHeight="true" outlineLevel="0" collapsed="false">
      <c r="A22" s="74" t="str">
        <f aca="false">+A132</f>
        <v>3. Benefícios e Despesas Indiretas - BDI</v>
      </c>
      <c r="B22" s="74"/>
      <c r="C22" s="74"/>
      <c r="D22" s="74"/>
      <c r="E22" s="75" t="n">
        <f aca="false">+F138</f>
        <v>3230.64518660696</v>
      </c>
      <c r="F22" s="76" t="n">
        <f aca="false">IFERROR(E22/$E$23,0)</f>
        <v>0.234654829328027</v>
      </c>
      <c r="G22" s="77"/>
    </row>
    <row r="23" customFormat="false" ht="15.75" hidden="false" customHeight="true" outlineLevel="0" collapsed="false">
      <c r="A23" s="79" t="s">
        <v>118</v>
      </c>
      <c r="B23" s="79"/>
      <c r="C23" s="79"/>
      <c r="D23" s="79"/>
      <c r="E23" s="75" t="n">
        <f aca="false">E11+E14+E22</f>
        <v>13767.6484045031</v>
      </c>
      <c r="F23" s="80" t="n">
        <f aca="false">F11+F14+F22</f>
        <v>1</v>
      </c>
    </row>
    <row r="24" customFormat="false" ht="12.75" hidden="false" customHeight="false" outlineLevel="0" collapsed="false">
      <c r="A24" s="81" t="s">
        <v>119</v>
      </c>
      <c r="B24" s="81"/>
      <c r="C24" s="81"/>
      <c r="D24" s="81"/>
      <c r="E24" s="82" t="n">
        <f aca="false">E23/B98</f>
        <v>12.2107746381403</v>
      </c>
      <c r="F24" s="82"/>
    </row>
    <row r="25" customFormat="false" ht="12.75" hidden="false" customHeight="false" outlineLevel="0" collapsed="false">
      <c r="A25" s="81" t="s">
        <v>120</v>
      </c>
      <c r="B25" s="81"/>
      <c r="C25" s="81"/>
      <c r="D25" s="81"/>
      <c r="E25" s="83" t="n">
        <f aca="false">IF(B2="RURAL",0.08,IF(B2="URBANO",0))</f>
        <v>0.08</v>
      </c>
      <c r="F25" s="75" t="n">
        <f aca="false">E24*E25</f>
        <v>0.97686197105122</v>
      </c>
    </row>
    <row r="26" customFormat="false" ht="12.75" hidden="false" customHeight="false" outlineLevel="0" collapsed="false">
      <c r="A26" s="81" t="s">
        <v>121</v>
      </c>
      <c r="B26" s="81"/>
      <c r="C26" s="81"/>
      <c r="D26" s="81"/>
      <c r="E26" s="133" t="n">
        <f aca="false">E24+F25</f>
        <v>13.1876366091915</v>
      </c>
      <c r="F26" s="133"/>
    </row>
    <row r="27" customFormat="false" ht="12.75" hidden="false" customHeight="false" outlineLevel="0" collapsed="false">
      <c r="A27" s="84" t="s">
        <v>122</v>
      </c>
      <c r="B27" s="84"/>
      <c r="C27" s="84"/>
      <c r="D27" s="84"/>
      <c r="E27" s="133" t="n">
        <f aca="false">F142</f>
        <v>14869.0602768634</v>
      </c>
      <c r="F27" s="133"/>
    </row>
    <row r="29" customFormat="false" ht="15" hidden="false" customHeight="true" outlineLevel="0" collapsed="false">
      <c r="A29" s="73" t="s">
        <v>123</v>
      </c>
      <c r="B29" s="73"/>
      <c r="C29" s="73"/>
      <c r="D29" s="73"/>
      <c r="E29" s="73"/>
    </row>
    <row r="30" customFormat="false" ht="15" hidden="false" customHeight="true" outlineLevel="0" collapsed="false">
      <c r="A30" s="85" t="s">
        <v>124</v>
      </c>
      <c r="B30" s="85"/>
      <c r="C30" s="85"/>
      <c r="D30" s="85"/>
      <c r="E30" s="73" t="s">
        <v>125</v>
      </c>
    </row>
    <row r="31" customFormat="false" ht="15" hidden="false" customHeight="true" outlineLevel="0" collapsed="false">
      <c r="A31" s="85" t="str">
        <f aca="false">A41</f>
        <v>1.1. Monitor</v>
      </c>
      <c r="B31" s="85"/>
      <c r="C31" s="85"/>
      <c r="D31" s="85"/>
      <c r="E31" s="87" t="n">
        <v>1</v>
      </c>
    </row>
    <row r="32" customFormat="false" ht="15" hidden="false" customHeight="true" outlineLevel="0" collapsed="false">
      <c r="A32" s="85" t="str">
        <f aca="false">+A50</f>
        <v>1.2. Motorista</v>
      </c>
      <c r="B32" s="85"/>
      <c r="C32" s="85"/>
      <c r="D32" s="85"/>
      <c r="E32" s="87" t="n">
        <v>1</v>
      </c>
    </row>
    <row r="33" customFormat="false" ht="15" hidden="false" customHeight="true" outlineLevel="0" collapsed="false">
      <c r="A33" s="85" t="s">
        <v>126</v>
      </c>
      <c r="B33" s="85"/>
      <c r="C33" s="85"/>
      <c r="D33" s="85"/>
      <c r="E33" s="87" t="n">
        <f aca="false">SUM(E31:E32)</f>
        <v>2</v>
      </c>
    </row>
    <row r="34" customFormat="false" ht="15" hidden="false" customHeight="true" outlineLevel="0" collapsed="false">
      <c r="A34" s="84" t="s">
        <v>127</v>
      </c>
      <c r="B34" s="84"/>
      <c r="C34" s="84"/>
      <c r="D34" s="84"/>
      <c r="E34" s="73" t="s">
        <v>125</v>
      </c>
      <c r="F34" s="64"/>
    </row>
    <row r="35" customFormat="false" ht="15" hidden="false" customHeight="true" outlineLevel="0" collapsed="false">
      <c r="A35" s="85" t="str">
        <f aca="false">+A64</f>
        <v>2.1. Veículo: micro-ônibus 24 lugares</v>
      </c>
      <c r="B35" s="85"/>
      <c r="C35" s="85"/>
      <c r="D35" s="85"/>
      <c r="E35" s="87" t="n">
        <v>1</v>
      </c>
      <c r="F35" s="64"/>
    </row>
    <row r="36" customFormat="false" ht="15" hidden="false" customHeight="true" outlineLevel="0" collapsed="false">
      <c r="A36" s="88" t="s">
        <v>128</v>
      </c>
      <c r="B36" s="88"/>
      <c r="C36" s="88"/>
      <c r="D36" s="88"/>
      <c r="E36" s="87" t="n">
        <f aca="false">SUM(E35)</f>
        <v>1</v>
      </c>
      <c r="F36" s="64"/>
    </row>
    <row r="37" s="64" customFormat="true" ht="12.75" hidden="false" customHeight="false" outlineLevel="0" collapsed="false">
      <c r="A37" s="65"/>
      <c r="B37" s="89"/>
      <c r="C37" s="65"/>
      <c r="E37" s="90"/>
      <c r="G37" s="65"/>
    </row>
    <row r="38" s="78" customFormat="true" ht="15.75" hidden="false" customHeight="true" outlineLevel="0" collapsed="false">
      <c r="A38" s="65" t="s">
        <v>129</v>
      </c>
      <c r="B38" s="91" t="n">
        <v>0.6</v>
      </c>
      <c r="C38" s="92" t="s">
        <v>130</v>
      </c>
      <c r="D38" s="92"/>
      <c r="E38" s="92"/>
      <c r="F38" s="93" t="n">
        <f aca="false">B6</f>
        <v>55</v>
      </c>
      <c r="G38" s="77"/>
    </row>
    <row r="39" s="64" customFormat="true" ht="15.75" hidden="false" customHeight="true" outlineLevel="0" collapsed="false">
      <c r="A39" s="65"/>
      <c r="B39" s="65"/>
      <c r="C39" s="65"/>
      <c r="E39" s="90"/>
      <c r="G39" s="65"/>
    </row>
    <row r="40" customFormat="false" ht="12.75" hidden="false" customHeight="true" outlineLevel="0" collapsed="false">
      <c r="A40" s="64" t="s">
        <v>131</v>
      </c>
    </row>
    <row r="41" customFormat="false" ht="11.25" hidden="false" customHeight="true" outlineLevel="0" collapsed="false">
      <c r="A41" s="64" t="s">
        <v>132</v>
      </c>
    </row>
    <row r="42" customFormat="false" ht="11.25" hidden="false" customHeight="true" outlineLevel="0" collapsed="false">
      <c r="A42" s="96" t="s">
        <v>133</v>
      </c>
      <c r="B42" s="96" t="s">
        <v>134</v>
      </c>
      <c r="C42" s="96" t="s">
        <v>125</v>
      </c>
      <c r="D42" s="73" t="s">
        <v>135</v>
      </c>
      <c r="E42" s="73" t="s">
        <v>136</v>
      </c>
      <c r="F42" s="73" t="s">
        <v>193</v>
      </c>
    </row>
    <row r="43" customFormat="false" ht="11.25" hidden="false" customHeight="true" outlineLevel="0" collapsed="false">
      <c r="A43" s="81" t="s">
        <v>138</v>
      </c>
      <c r="B43" s="96" t="s">
        <v>139</v>
      </c>
      <c r="C43" s="96" t="n">
        <v>1</v>
      </c>
      <c r="D43" s="73" t="n">
        <v>1682</v>
      </c>
      <c r="E43" s="82" t="n">
        <f aca="false">C43*D43</f>
        <v>1682</v>
      </c>
      <c r="F43" s="74"/>
    </row>
    <row r="44" customFormat="false" ht="11.25" hidden="false" customHeight="true" outlineLevel="0" collapsed="false">
      <c r="A44" s="81" t="s">
        <v>140</v>
      </c>
      <c r="B44" s="96" t="s">
        <v>141</v>
      </c>
      <c r="C44" s="97" t="n">
        <v>1</v>
      </c>
      <c r="D44" s="73" t="n">
        <v>208</v>
      </c>
      <c r="E44" s="75" t="n">
        <f aca="false">C44*D44</f>
        <v>208</v>
      </c>
      <c r="F44" s="73"/>
    </row>
    <row r="45" customFormat="false" ht="11.25" hidden="false" customHeight="true" outlineLevel="0" collapsed="false">
      <c r="A45" s="81" t="s">
        <v>142</v>
      </c>
      <c r="B45" s="96"/>
      <c r="C45" s="96"/>
      <c r="D45" s="73"/>
      <c r="E45" s="82" t="n">
        <f aca="false">SUM(E43:E44)</f>
        <v>1890</v>
      </c>
      <c r="F45" s="74"/>
    </row>
    <row r="46" customFormat="false" ht="11.25" hidden="false" customHeight="true" outlineLevel="0" collapsed="false">
      <c r="A46" s="81" t="s">
        <v>143</v>
      </c>
      <c r="B46" s="96" t="s">
        <v>117</v>
      </c>
      <c r="C46" s="98" t="n">
        <f aca="false">'2.Encargos Sociais'!$D$28</f>
        <v>0.706</v>
      </c>
      <c r="D46" s="73" t="n">
        <f aca="false">E45</f>
        <v>1890</v>
      </c>
      <c r="E46" s="82" t="n">
        <f aca="false">D46*C46</f>
        <v>1334.34</v>
      </c>
      <c r="F46" s="74"/>
    </row>
    <row r="47" customFormat="false" ht="11.25" hidden="false" customHeight="true" outlineLevel="0" collapsed="false">
      <c r="A47" s="81" t="s">
        <v>144</v>
      </c>
      <c r="B47" s="96"/>
      <c r="C47" s="96"/>
      <c r="D47" s="73"/>
      <c r="E47" s="82" t="n">
        <f aca="false">E45+E46</f>
        <v>3224.34</v>
      </c>
      <c r="F47" s="74"/>
    </row>
    <row r="48" customFormat="false" ht="11.25" hidden="false" customHeight="true" outlineLevel="0" collapsed="false">
      <c r="A48" s="96" t="s">
        <v>145</v>
      </c>
      <c r="B48" s="96" t="s">
        <v>146</v>
      </c>
      <c r="C48" s="96" t="n">
        <v>1</v>
      </c>
      <c r="D48" s="73" t="n">
        <f aca="false">E47</f>
        <v>3224.34</v>
      </c>
      <c r="E48" s="82" t="n">
        <f aca="false">C48*D48</f>
        <v>3224.34</v>
      </c>
      <c r="F48" s="74"/>
    </row>
    <row r="49" customFormat="false" ht="11.25" hidden="false" customHeight="true" outlineLevel="0" collapsed="false">
      <c r="A49" s="81"/>
      <c r="B49" s="81"/>
      <c r="C49" s="81"/>
      <c r="D49" s="88" t="s">
        <v>147</v>
      </c>
      <c r="E49" s="99" t="n">
        <f aca="false">B38</f>
        <v>0.6</v>
      </c>
      <c r="F49" s="82" t="n">
        <f aca="false">E48*E49</f>
        <v>1934.604</v>
      </c>
    </row>
    <row r="50" customFormat="false" ht="12.75" hidden="false" customHeight="false" outlineLevel="0" collapsed="false">
      <c r="A50" s="81" t="s">
        <v>148</v>
      </c>
      <c r="B50" s="81"/>
      <c r="C50" s="81"/>
      <c r="D50" s="74"/>
      <c r="E50" s="74"/>
      <c r="F50" s="74"/>
    </row>
    <row r="51" customFormat="false" ht="12.75" hidden="false" customHeight="true" outlineLevel="0" collapsed="false">
      <c r="A51" s="104" t="s">
        <v>133</v>
      </c>
      <c r="B51" s="104" t="s">
        <v>134</v>
      </c>
      <c r="C51" s="104" t="s">
        <v>125</v>
      </c>
      <c r="D51" s="105" t="s">
        <v>135</v>
      </c>
      <c r="E51" s="105" t="s">
        <v>136</v>
      </c>
      <c r="F51" s="105" t="s">
        <v>193</v>
      </c>
    </row>
    <row r="52" customFormat="false" ht="12.75" hidden="false" customHeight="true" outlineLevel="0" collapsed="false">
      <c r="A52" s="103" t="s">
        <v>138</v>
      </c>
      <c r="B52" s="104" t="s">
        <v>139</v>
      </c>
      <c r="C52" s="104" t="n">
        <v>1</v>
      </c>
      <c r="D52" s="105" t="n">
        <v>2708.55</v>
      </c>
      <c r="E52" s="106" t="n">
        <f aca="false">C52*D52</f>
        <v>2708.55</v>
      </c>
      <c r="F52" s="107"/>
    </row>
    <row r="53" customFormat="false" ht="12.75" hidden="false" customHeight="false" outlineLevel="0" collapsed="false">
      <c r="A53" s="81" t="s">
        <v>140</v>
      </c>
      <c r="B53" s="96" t="s">
        <v>141</v>
      </c>
      <c r="C53" s="97" t="n">
        <v>1</v>
      </c>
      <c r="D53" s="73" t="n">
        <v>208</v>
      </c>
      <c r="E53" s="75" t="n">
        <f aca="false">C53*D53</f>
        <v>208</v>
      </c>
      <c r="F53" s="74"/>
    </row>
    <row r="54" s="78" customFormat="true" ht="12.75" hidden="false" customHeight="false" outlineLevel="0" collapsed="false">
      <c r="A54" s="81" t="s">
        <v>142</v>
      </c>
      <c r="B54" s="96"/>
      <c r="C54" s="96"/>
      <c r="D54" s="73"/>
      <c r="E54" s="82" t="n">
        <f aca="false">SUM(E52:E53)</f>
        <v>2916.55</v>
      </c>
      <c r="F54" s="74"/>
      <c r="G54" s="77"/>
    </row>
    <row r="55" customFormat="false" ht="12.75" hidden="false" customHeight="false" outlineLevel="0" collapsed="false">
      <c r="A55" s="81" t="s">
        <v>143</v>
      </c>
      <c r="B55" s="96" t="s">
        <v>117</v>
      </c>
      <c r="C55" s="98" t="n">
        <f aca="false">'2.Encargos Sociais'!$D$28</f>
        <v>0.706</v>
      </c>
      <c r="D55" s="73" t="n">
        <f aca="false">E54</f>
        <v>2916.55</v>
      </c>
      <c r="E55" s="82" t="n">
        <f aca="false">D55*C55</f>
        <v>2059.0843</v>
      </c>
      <c r="F55" s="74"/>
    </row>
    <row r="56" s="78" customFormat="true" ht="12.75" hidden="false" customHeight="false" outlineLevel="0" collapsed="false">
      <c r="A56" s="81" t="s">
        <v>149</v>
      </c>
      <c r="B56" s="96"/>
      <c r="C56" s="96"/>
      <c r="D56" s="73"/>
      <c r="E56" s="82" t="n">
        <f aca="false">E54+E55</f>
        <v>4975.6343</v>
      </c>
      <c r="F56" s="74"/>
      <c r="G56" s="77"/>
    </row>
    <row r="57" customFormat="false" ht="12.75" hidden="false" customHeight="false" outlineLevel="0" collapsed="false">
      <c r="A57" s="96" t="s">
        <v>145</v>
      </c>
      <c r="B57" s="96" t="s">
        <v>146</v>
      </c>
      <c r="C57" s="96" t="n">
        <v>1</v>
      </c>
      <c r="D57" s="73" t="n">
        <f aca="false">E56</f>
        <v>4975.6343</v>
      </c>
      <c r="E57" s="82" t="n">
        <f aca="false">C57*D57</f>
        <v>4975.6343</v>
      </c>
      <c r="F57" s="74"/>
    </row>
    <row r="58" customFormat="false" ht="12.75" hidden="false" customHeight="false" outlineLevel="0" collapsed="false">
      <c r="A58" s="108"/>
      <c r="B58" s="108"/>
      <c r="C58" s="109" t="s">
        <v>147</v>
      </c>
      <c r="D58" s="109"/>
      <c r="E58" s="110" t="n">
        <f aca="false">B38</f>
        <v>0.6</v>
      </c>
      <c r="F58" s="82" t="n">
        <f aca="false">E57*E58</f>
        <v>2985.38058</v>
      </c>
    </row>
    <row r="59" customFormat="false" ht="12.75" hidden="false" customHeight="false" outlineLevel="0" collapsed="false">
      <c r="G59" s="64"/>
    </row>
    <row r="60" s="64" customFormat="true" ht="12.75" hidden="false" customHeight="false" outlineLevel="0" collapsed="false">
      <c r="A60" s="96" t="s">
        <v>150</v>
      </c>
      <c r="B60" s="96"/>
      <c r="C60" s="96"/>
      <c r="D60" s="96"/>
      <c r="E60" s="96"/>
      <c r="F60" s="82" t="n">
        <f aca="false">+F58+F49</f>
        <v>4919.98458</v>
      </c>
    </row>
    <row r="62" customFormat="false" ht="11.25" hidden="false" customHeight="true" outlineLevel="0" collapsed="false">
      <c r="G62" s="64"/>
    </row>
    <row r="63" customFormat="false" ht="12.75" hidden="false" customHeight="false" outlineLevel="0" collapsed="false">
      <c r="A63" s="64" t="s">
        <v>151</v>
      </c>
      <c r="G63" s="64"/>
    </row>
    <row r="64" customFormat="false" ht="12.75" hidden="false" customHeight="false" outlineLevel="0" collapsed="false">
      <c r="A64" s="64" t="s">
        <v>152</v>
      </c>
      <c r="E64" s="111"/>
      <c r="G64" s="64"/>
    </row>
    <row r="65" customFormat="false" ht="12.75" hidden="false" customHeight="false" outlineLevel="0" collapsed="false">
      <c r="A65" s="112" t="s">
        <v>153</v>
      </c>
      <c r="G65" s="64"/>
    </row>
    <row r="66" s="64" customFormat="true" ht="12.75" hidden="false" customHeight="false" outlineLevel="0" collapsed="false">
      <c r="A66" s="96" t="s">
        <v>133</v>
      </c>
      <c r="B66" s="96" t="s">
        <v>134</v>
      </c>
      <c r="C66" s="96" t="s">
        <v>125</v>
      </c>
      <c r="D66" s="73" t="s">
        <v>135</v>
      </c>
      <c r="E66" s="73" t="s">
        <v>136</v>
      </c>
      <c r="F66" s="73" t="s">
        <v>193</v>
      </c>
    </row>
    <row r="67" s="64" customFormat="true" ht="12.75" hidden="false" customHeight="false" outlineLevel="0" collapsed="false">
      <c r="A67" s="81" t="s">
        <v>154</v>
      </c>
      <c r="B67" s="96" t="s">
        <v>141</v>
      </c>
      <c r="C67" s="96" t="n">
        <v>1</v>
      </c>
      <c r="D67" s="73" t="n">
        <f aca="false">IF(B4=16,'1.Notas Explicativas'!C3,IF(B4=24,'1.Notas Explicativas'!D3,IF(B4=32,'1.Notas Explicativas'!E3,IF(B4=44,'1.Notas Explicativas'!F3))))</f>
        <v>304458.6</v>
      </c>
      <c r="E67" s="82" t="n">
        <f aca="false">C67*D67</f>
        <v>304458.6</v>
      </c>
      <c r="F67" s="74"/>
    </row>
    <row r="68" s="64" customFormat="true" ht="12.75" hidden="false" customHeight="false" outlineLevel="0" collapsed="false">
      <c r="A68" s="81" t="s">
        <v>155</v>
      </c>
      <c r="B68" s="96" t="s">
        <v>156</v>
      </c>
      <c r="C68" s="96" t="n">
        <v>15</v>
      </c>
      <c r="D68" s="73"/>
      <c r="E68" s="82"/>
      <c r="F68" s="74"/>
    </row>
    <row r="69" customFormat="false" ht="12.75" hidden="false" customHeight="false" outlineLevel="0" collapsed="false">
      <c r="A69" s="81" t="s">
        <v>157</v>
      </c>
      <c r="B69" s="96" t="s">
        <v>156</v>
      </c>
      <c r="C69" s="96" t="n">
        <v>1</v>
      </c>
      <c r="D69" s="73"/>
      <c r="E69" s="82"/>
      <c r="F69" s="73"/>
      <c r="I69" s="113"/>
      <c r="J69" s="113"/>
    </row>
    <row r="70" customFormat="false" ht="12.75" hidden="false" customHeight="false" outlineLevel="0" collapsed="false">
      <c r="A70" s="81" t="s">
        <v>158</v>
      </c>
      <c r="B70" s="96" t="s">
        <v>117</v>
      </c>
      <c r="C70" s="97" t="n">
        <v>70.73</v>
      </c>
      <c r="D70" s="73" t="n">
        <f aca="false">E67</f>
        <v>304458.6</v>
      </c>
      <c r="E70" s="82" t="n">
        <f aca="false">C70*D70/100</f>
        <v>215343.56778</v>
      </c>
      <c r="F70" s="74"/>
    </row>
    <row r="71" customFormat="false" ht="12.75" hidden="false" customHeight="false" outlineLevel="0" collapsed="false">
      <c r="A71" s="81" t="s">
        <v>159</v>
      </c>
      <c r="B71" s="96" t="s">
        <v>139</v>
      </c>
      <c r="C71" s="96" t="n">
        <f aca="false">C68*12</f>
        <v>180</v>
      </c>
      <c r="D71" s="73" t="n">
        <f aca="false">IF(C69&lt;=C68,E70,0)</f>
        <v>215343.56778</v>
      </c>
      <c r="E71" s="82" t="n">
        <f aca="false">IFERROR(D71/C71,0)</f>
        <v>1196.35315433333</v>
      </c>
      <c r="F71" s="74"/>
    </row>
    <row r="72" customFormat="false" ht="12.75" hidden="true" customHeight="false" outlineLevel="0" collapsed="false">
      <c r="A72" s="81" t="s">
        <v>160</v>
      </c>
      <c r="B72" s="96"/>
      <c r="C72" s="96"/>
      <c r="D72" s="73"/>
      <c r="E72" s="82" t="n">
        <f aca="false">E71</f>
        <v>1196.35315433333</v>
      </c>
      <c r="F72" s="74"/>
    </row>
    <row r="73" customFormat="false" ht="12.75" hidden="false" customHeight="false" outlineLevel="0" collapsed="false">
      <c r="A73" s="81" t="s">
        <v>161</v>
      </c>
      <c r="B73" s="96" t="s">
        <v>141</v>
      </c>
      <c r="C73" s="96" t="n">
        <v>1</v>
      </c>
      <c r="D73" s="73" t="n">
        <f aca="false">E72</f>
        <v>1196.35315433333</v>
      </c>
      <c r="E73" s="82" t="n">
        <f aca="false">C73*D73</f>
        <v>1196.35315433333</v>
      </c>
      <c r="F73" s="74"/>
    </row>
    <row r="74" customFormat="false" ht="12.75" hidden="false" customHeight="false" outlineLevel="0" collapsed="false">
      <c r="A74" s="132"/>
      <c r="B74" s="132"/>
      <c r="C74" s="109" t="s">
        <v>147</v>
      </c>
      <c r="D74" s="109"/>
      <c r="E74" s="115" t="n">
        <f aca="false">$B$38</f>
        <v>0.6</v>
      </c>
      <c r="F74" s="82" t="n">
        <f aca="false">E73*E74</f>
        <v>717.8118926</v>
      </c>
    </row>
    <row r="75" customFormat="false" ht="12.75" hidden="false" customHeight="false" outlineLevel="0" collapsed="false">
      <c r="A75" s="132"/>
      <c r="B75" s="132"/>
      <c r="C75" s="132"/>
      <c r="D75" s="111"/>
      <c r="E75" s="115"/>
      <c r="F75" s="116"/>
    </row>
    <row r="76" customFormat="false" ht="12.75" hidden="false" customHeight="false" outlineLevel="0" collapsed="false">
      <c r="A76" s="112" t="s">
        <v>162</v>
      </c>
    </row>
    <row r="77" customFormat="false" ht="12.75" hidden="false" customHeight="false" outlineLevel="0" collapsed="false">
      <c r="A77" s="96" t="s">
        <v>133</v>
      </c>
      <c r="B77" s="96" t="s">
        <v>134</v>
      </c>
      <c r="C77" s="96" t="s">
        <v>125</v>
      </c>
      <c r="D77" s="73" t="s">
        <v>135</v>
      </c>
      <c r="E77" s="73" t="s">
        <v>136</v>
      </c>
      <c r="F77" s="73" t="s">
        <v>193</v>
      </c>
      <c r="I77" s="113"/>
      <c r="J77" s="113"/>
    </row>
    <row r="78" customFormat="false" ht="12.75" hidden="false" customHeight="false" outlineLevel="0" collapsed="false">
      <c r="A78" s="81" t="s">
        <v>163</v>
      </c>
      <c r="B78" s="96" t="s">
        <v>141</v>
      </c>
      <c r="C78" s="96" t="n">
        <v>1</v>
      </c>
      <c r="D78" s="73" t="n">
        <f aca="false">D67</f>
        <v>304458.6</v>
      </c>
      <c r="E78" s="82" t="n">
        <f aca="false">C78*D78</f>
        <v>304458.6</v>
      </c>
      <c r="F78" s="73"/>
      <c r="I78" s="113"/>
      <c r="J78" s="113"/>
    </row>
    <row r="79" customFormat="false" ht="12.75" hidden="false" customHeight="false" outlineLevel="0" collapsed="false">
      <c r="A79" s="81" t="s">
        <v>164</v>
      </c>
      <c r="B79" s="96" t="s">
        <v>117</v>
      </c>
      <c r="C79" s="96" t="n">
        <v>11.25</v>
      </c>
      <c r="D79" s="73"/>
      <c r="E79" s="82"/>
      <c r="F79" s="73"/>
      <c r="I79" s="113"/>
      <c r="J79" s="113"/>
    </row>
    <row r="80" customFormat="false" ht="12.75" hidden="false" customHeight="false" outlineLevel="0" collapsed="false">
      <c r="A80" s="81" t="s">
        <v>165</v>
      </c>
      <c r="B80" s="96" t="s">
        <v>166</v>
      </c>
      <c r="C80" s="117" t="n">
        <f aca="false">IFERROR(IF(C69&lt;=C68,E67-(C70/(100*C68)*C69)*E67,E67-E70),0)</f>
        <v>290102.362148</v>
      </c>
      <c r="D80" s="73"/>
      <c r="E80" s="82"/>
      <c r="F80" s="73"/>
      <c r="I80" s="113"/>
      <c r="J80" s="113"/>
    </row>
    <row r="81" customFormat="false" ht="12.75" hidden="false" customHeight="false" outlineLevel="0" collapsed="false">
      <c r="A81" s="81" t="s">
        <v>167</v>
      </c>
      <c r="B81" s="96" t="s">
        <v>166</v>
      </c>
      <c r="C81" s="73" t="n">
        <f aca="false">IFERROR(IF(C69&gt;=C68,C80,((((C80)-(E67-E70))*(((C68-C69)+1)/(2*(C68-C69))))+(E67-E70))),0)</f>
        <v>196786.81611</v>
      </c>
      <c r="D81" s="73"/>
      <c r="E81" s="82"/>
      <c r="F81" s="73"/>
      <c r="I81" s="113"/>
      <c r="J81" s="113"/>
    </row>
    <row r="82" customFormat="false" ht="12.75" hidden="false" customHeight="false" outlineLevel="0" collapsed="false">
      <c r="A82" s="81" t="s">
        <v>168</v>
      </c>
      <c r="B82" s="96" t="s">
        <v>166</v>
      </c>
      <c r="C82" s="96"/>
      <c r="D82" s="73" t="n">
        <f aca="false">C79*C81/12/100</f>
        <v>1844.87640103125</v>
      </c>
      <c r="E82" s="82" t="n">
        <f aca="false">D82</f>
        <v>1844.87640103125</v>
      </c>
      <c r="F82" s="73"/>
      <c r="I82" s="113"/>
      <c r="J82" s="113"/>
    </row>
    <row r="83" customFormat="false" ht="12.75" hidden="false" customHeight="false" outlineLevel="0" collapsed="false">
      <c r="A83" s="81" t="s">
        <v>160</v>
      </c>
      <c r="B83" s="96"/>
      <c r="C83" s="96"/>
      <c r="D83" s="73"/>
      <c r="E83" s="82" t="n">
        <f aca="false">E82</f>
        <v>1844.87640103125</v>
      </c>
      <c r="F83" s="73"/>
      <c r="I83" s="113"/>
      <c r="J83" s="113"/>
    </row>
    <row r="84" customFormat="false" ht="12.75" hidden="false" customHeight="false" outlineLevel="0" collapsed="false">
      <c r="A84" s="81" t="s">
        <v>160</v>
      </c>
      <c r="B84" s="96" t="s">
        <v>141</v>
      </c>
      <c r="C84" s="96" t="n">
        <f aca="false">C73</f>
        <v>1</v>
      </c>
      <c r="D84" s="73" t="n">
        <f aca="false">E83</f>
        <v>1844.87640103125</v>
      </c>
      <c r="E84" s="82" t="n">
        <f aca="false">C84*D84</f>
        <v>1844.87640103125</v>
      </c>
      <c r="F84" s="73"/>
      <c r="I84" s="113"/>
      <c r="J84" s="113"/>
    </row>
    <row r="85" customFormat="false" ht="12.75" hidden="false" customHeight="false" outlineLevel="0" collapsed="false">
      <c r="C85" s="93"/>
      <c r="D85" s="111" t="s">
        <v>147</v>
      </c>
      <c r="E85" s="115" t="n">
        <f aca="false">$B$38</f>
        <v>0.6</v>
      </c>
      <c r="F85" s="82" t="n">
        <f aca="false">E84*E85</f>
        <v>1106.92584061875</v>
      </c>
      <c r="I85" s="113"/>
      <c r="J85" s="113"/>
    </row>
    <row r="86" customFormat="false" ht="11.25" hidden="false" customHeight="true" outlineLevel="0" collapsed="false">
      <c r="I86" s="113"/>
      <c r="J86" s="113"/>
    </row>
    <row r="87" customFormat="false" ht="12.75" hidden="false" customHeight="false" outlineLevel="0" collapsed="false">
      <c r="A87" s="64" t="s">
        <v>169</v>
      </c>
      <c r="I87" s="113"/>
      <c r="J87" s="113"/>
    </row>
    <row r="88" customFormat="false" ht="12.75" hidden="false" customHeight="false" outlineLevel="0" collapsed="false">
      <c r="A88" s="96" t="s">
        <v>133</v>
      </c>
      <c r="B88" s="96" t="s">
        <v>134</v>
      </c>
      <c r="C88" s="96" t="s">
        <v>125</v>
      </c>
      <c r="D88" s="73" t="s">
        <v>135</v>
      </c>
      <c r="E88" s="73" t="s">
        <v>136</v>
      </c>
      <c r="F88" s="73" t="s">
        <v>193</v>
      </c>
      <c r="I88" s="113"/>
      <c r="J88" s="113"/>
    </row>
    <row r="89" customFormat="false" ht="12.75" hidden="false" customHeight="false" outlineLevel="0" collapsed="false">
      <c r="A89" s="81" t="s">
        <v>13</v>
      </c>
      <c r="B89" s="96" t="s">
        <v>141</v>
      </c>
      <c r="C89" s="73" t="n">
        <v>0</v>
      </c>
      <c r="D89" s="73" t="n">
        <v>0</v>
      </c>
      <c r="E89" s="73" t="n">
        <f aca="false">C89*D89</f>
        <v>0</v>
      </c>
      <c r="F89" s="74"/>
      <c r="I89" s="113"/>
      <c r="J89" s="113"/>
    </row>
    <row r="90" customFormat="false" ht="12.75" hidden="false" customHeight="false" outlineLevel="0" collapsed="false">
      <c r="A90" s="81" t="s">
        <v>170</v>
      </c>
      <c r="B90" s="96" t="s">
        <v>141</v>
      </c>
      <c r="C90" s="73" t="n">
        <f aca="false">C67</f>
        <v>1</v>
      </c>
      <c r="D90" s="73" t="n">
        <v>602.68</v>
      </c>
      <c r="E90" s="73" t="n">
        <f aca="false">C90*D90</f>
        <v>602.68</v>
      </c>
      <c r="F90" s="74"/>
      <c r="I90" s="113"/>
      <c r="J90" s="113"/>
    </row>
    <row r="91" customFormat="false" ht="12.75" hidden="false" customHeight="false" outlineLevel="0" collapsed="false">
      <c r="A91" s="81" t="s">
        <v>171</v>
      </c>
      <c r="B91" s="96" t="s">
        <v>141</v>
      </c>
      <c r="C91" s="73" t="n">
        <f aca="false">C67</f>
        <v>1</v>
      </c>
      <c r="D91" s="73" t="n">
        <v>4357</v>
      </c>
      <c r="E91" s="73" t="n">
        <f aca="false">C91*D91</f>
        <v>4357</v>
      </c>
      <c r="F91" s="73"/>
      <c r="I91" s="113"/>
      <c r="J91" s="113"/>
    </row>
    <row r="92" customFormat="false" ht="12.75" hidden="false" customHeight="false" outlineLevel="0" collapsed="false">
      <c r="A92" s="81" t="s">
        <v>172</v>
      </c>
      <c r="B92" s="96" t="s">
        <v>139</v>
      </c>
      <c r="C92" s="96" t="n">
        <v>12</v>
      </c>
      <c r="D92" s="73" t="n">
        <f aca="false">SUM(E89:E91)</f>
        <v>4959.68</v>
      </c>
      <c r="E92" s="73" t="n">
        <f aca="false">D92/C92</f>
        <v>413.306666666667</v>
      </c>
      <c r="F92" s="74"/>
      <c r="I92" s="113"/>
      <c r="J92" s="113"/>
    </row>
    <row r="93" customFormat="false" ht="12.75" hidden="false" customHeight="false" outlineLevel="0" collapsed="false">
      <c r="D93" s="111" t="s">
        <v>147</v>
      </c>
      <c r="E93" s="99" t="n">
        <f aca="false">$B$38</f>
        <v>0.6</v>
      </c>
      <c r="F93" s="82" t="n">
        <f aca="false">E92*E93</f>
        <v>247.984</v>
      </c>
      <c r="I93" s="113"/>
      <c r="J93" s="113"/>
    </row>
    <row r="94" customFormat="false" ht="11.25" hidden="false" customHeight="true" outlineLevel="0" collapsed="false">
      <c r="I94" s="113"/>
      <c r="J94" s="113"/>
    </row>
    <row r="95" customFormat="false" ht="12.75" hidden="false" customHeight="false" outlineLevel="0" collapsed="false">
      <c r="A95" s="64" t="s">
        <v>173</v>
      </c>
      <c r="B95" s="118"/>
      <c r="I95" s="113"/>
      <c r="J95" s="113"/>
    </row>
    <row r="96" customFormat="false" ht="12.75" hidden="false" customHeight="false" outlineLevel="0" collapsed="false">
      <c r="A96" s="81" t="s">
        <v>174</v>
      </c>
      <c r="B96" s="119" t="n">
        <f aca="false">F38</f>
        <v>55</v>
      </c>
      <c r="I96" s="113"/>
      <c r="J96" s="113"/>
    </row>
    <row r="97" customFormat="false" ht="12.75" hidden="false" customHeight="false" outlineLevel="0" collapsed="false">
      <c r="A97" s="81" t="s">
        <v>175</v>
      </c>
      <c r="B97" s="120" t="n">
        <v>20.5</v>
      </c>
      <c r="I97" s="113"/>
      <c r="J97" s="113"/>
    </row>
    <row r="98" customFormat="false" ht="12.75" hidden="false" customHeight="false" outlineLevel="0" collapsed="false">
      <c r="A98" s="81" t="s">
        <v>176</v>
      </c>
      <c r="B98" s="119" t="n">
        <f aca="false">B96*B97</f>
        <v>1127.5</v>
      </c>
      <c r="I98" s="113"/>
      <c r="J98" s="113"/>
    </row>
    <row r="99" customFormat="false" ht="12.75" hidden="false" customHeight="false" outlineLevel="0" collapsed="false">
      <c r="B99" s="118"/>
      <c r="I99" s="113"/>
      <c r="J99" s="113"/>
    </row>
    <row r="100" customFormat="false" ht="12.75" hidden="false" customHeight="false" outlineLevel="0" collapsed="false">
      <c r="A100" s="96" t="s">
        <v>133</v>
      </c>
      <c r="B100" s="96" t="s">
        <v>134</v>
      </c>
      <c r="C100" s="96" t="s">
        <v>177</v>
      </c>
      <c r="D100" s="73" t="s">
        <v>135</v>
      </c>
      <c r="E100" s="73" t="s">
        <v>136</v>
      </c>
      <c r="F100" s="73" t="s">
        <v>193</v>
      </c>
      <c r="I100" s="113"/>
      <c r="J100" s="113"/>
    </row>
    <row r="101" customFormat="false" ht="12.75" hidden="false" customHeight="false" outlineLevel="0" collapsed="false">
      <c r="A101" s="81" t="s">
        <v>178</v>
      </c>
      <c r="B101" s="96" t="s">
        <v>179</v>
      </c>
      <c r="C101" s="121" t="n">
        <v>3.1</v>
      </c>
      <c r="D101" s="122" t="n">
        <v>5.86</v>
      </c>
      <c r="E101" s="73"/>
      <c r="F101" s="74"/>
      <c r="I101" s="113"/>
      <c r="J101" s="113"/>
    </row>
    <row r="102" customFormat="false" ht="12.75" hidden="false" customHeight="false" outlineLevel="0" collapsed="false">
      <c r="A102" s="81" t="s">
        <v>180</v>
      </c>
      <c r="B102" s="96" t="s">
        <v>181</v>
      </c>
      <c r="C102" s="123" t="n">
        <f aca="false">B98</f>
        <v>1127.5</v>
      </c>
      <c r="D102" s="122" t="n">
        <f aca="false">IFERROR(+D101/C101,"-")</f>
        <v>1.89032258064516</v>
      </c>
      <c r="E102" s="73" t="n">
        <f aca="false">IFERROR(C102*D102,"-")</f>
        <v>2131.33870967742</v>
      </c>
      <c r="F102" s="74"/>
      <c r="I102" s="113"/>
      <c r="J102" s="113"/>
    </row>
    <row r="103" customFormat="false" ht="12.75" hidden="false" customHeight="false" outlineLevel="0" collapsed="false">
      <c r="A103" s="81" t="s">
        <v>182</v>
      </c>
      <c r="B103" s="96" t="s">
        <v>183</v>
      </c>
      <c r="C103" s="121" t="n">
        <v>11</v>
      </c>
      <c r="D103" s="73" t="n">
        <v>30.55</v>
      </c>
      <c r="E103" s="73"/>
      <c r="F103" s="74"/>
      <c r="I103" s="113"/>
      <c r="J103" s="113"/>
    </row>
    <row r="104" customFormat="false" ht="12.75" hidden="false" customHeight="false" outlineLevel="0" collapsed="false">
      <c r="A104" s="81" t="s">
        <v>184</v>
      </c>
      <c r="B104" s="96" t="s">
        <v>181</v>
      </c>
      <c r="C104" s="123" t="n">
        <f aca="false">C102</f>
        <v>1127.5</v>
      </c>
      <c r="D104" s="122" t="n">
        <f aca="false">+C103*D103/10000</f>
        <v>0.033605</v>
      </c>
      <c r="E104" s="73" t="n">
        <f aca="false">C104*D104</f>
        <v>37.8896375</v>
      </c>
      <c r="F104" s="74"/>
      <c r="I104" s="113"/>
      <c r="J104" s="113"/>
    </row>
    <row r="105" customFormat="false" ht="12.75" hidden="false" customHeight="false" outlineLevel="0" collapsed="false">
      <c r="A105" s="81" t="s">
        <v>185</v>
      </c>
      <c r="B105" s="96" t="s">
        <v>183</v>
      </c>
      <c r="C105" s="121" t="n">
        <v>1</v>
      </c>
      <c r="D105" s="73" t="n">
        <v>82.33</v>
      </c>
      <c r="E105" s="73"/>
      <c r="F105" s="74"/>
      <c r="I105" s="113"/>
      <c r="J105" s="113"/>
    </row>
    <row r="106" customFormat="false" ht="12.75" hidden="false" customHeight="false" outlineLevel="0" collapsed="false">
      <c r="A106" s="81" t="s">
        <v>186</v>
      </c>
      <c r="B106" s="96" t="s">
        <v>181</v>
      </c>
      <c r="C106" s="123" t="n">
        <f aca="false">B98</f>
        <v>1127.5</v>
      </c>
      <c r="D106" s="122" t="n">
        <f aca="false">+C105*D105/10000</f>
        <v>0.008233</v>
      </c>
      <c r="E106" s="73" t="n">
        <f aca="false">C106*D106</f>
        <v>9.2827075</v>
      </c>
      <c r="F106" s="74"/>
      <c r="I106" s="113"/>
      <c r="J106" s="113"/>
    </row>
    <row r="107" customFormat="false" ht="12.75" hidden="false" customHeight="false" outlineLevel="0" collapsed="false">
      <c r="A107" s="81" t="s">
        <v>187</v>
      </c>
      <c r="B107" s="96" t="s">
        <v>188</v>
      </c>
      <c r="C107" s="121" t="n">
        <v>2</v>
      </c>
      <c r="D107" s="73" t="n">
        <v>16.7</v>
      </c>
      <c r="E107" s="73"/>
      <c r="F107" s="74"/>
      <c r="I107" s="113"/>
      <c r="J107" s="113"/>
    </row>
    <row r="108" customFormat="false" ht="12.75" hidden="false" customHeight="false" outlineLevel="0" collapsed="false">
      <c r="A108" s="81" t="s">
        <v>189</v>
      </c>
      <c r="B108" s="96" t="s">
        <v>181</v>
      </c>
      <c r="C108" s="123" t="n">
        <f aca="false">B98</f>
        <v>1127.5</v>
      </c>
      <c r="D108" s="122" t="n">
        <f aca="false">+C107*D107/10000</f>
        <v>0.00334</v>
      </c>
      <c r="E108" s="73" t="n">
        <f aca="false">C108*D108</f>
        <v>3.76585</v>
      </c>
      <c r="F108" s="74"/>
      <c r="I108" s="113"/>
      <c r="J108" s="113"/>
    </row>
    <row r="109" customFormat="false" ht="12.75" hidden="false" customHeight="false" outlineLevel="0" collapsed="false">
      <c r="A109" s="81" t="s">
        <v>190</v>
      </c>
      <c r="B109" s="96" t="s">
        <v>191</v>
      </c>
      <c r="C109" s="123"/>
      <c r="D109" s="122" t="n">
        <f aca="false">IFERROR(D102+D104+#REF!+D106+D108,0)</f>
        <v>0</v>
      </c>
      <c r="E109" s="73"/>
      <c r="F109" s="74"/>
      <c r="I109" s="113"/>
      <c r="J109" s="113"/>
    </row>
    <row r="110" customFormat="false" ht="12.75" hidden="false" customHeight="false" outlineLevel="0" collapsed="false">
      <c r="F110" s="82" t="n">
        <f aca="false">SUM(E101:E108)</f>
        <v>2182.27690467742</v>
      </c>
      <c r="I110" s="113"/>
      <c r="J110" s="113"/>
    </row>
    <row r="111" customFormat="false" ht="11.25" hidden="false" customHeight="true" outlineLevel="0" collapsed="false">
      <c r="I111" s="113"/>
      <c r="J111" s="113"/>
    </row>
    <row r="112" customFormat="false" ht="12.75" hidden="false" customHeight="false" outlineLevel="0" collapsed="false">
      <c r="A112" s="64" t="s">
        <v>192</v>
      </c>
      <c r="I112" s="113"/>
      <c r="J112" s="113"/>
    </row>
    <row r="113" customFormat="false" ht="12.75" hidden="false" customHeight="false" outlineLevel="0" collapsed="false">
      <c r="A113" s="96" t="s">
        <v>133</v>
      </c>
      <c r="B113" s="96" t="s">
        <v>134</v>
      </c>
      <c r="C113" s="96" t="s">
        <v>125</v>
      </c>
      <c r="D113" s="73" t="s">
        <v>135</v>
      </c>
      <c r="E113" s="73" t="s">
        <v>136</v>
      </c>
      <c r="F113" s="73" t="s">
        <v>193</v>
      </c>
      <c r="I113" s="113"/>
      <c r="J113" s="113"/>
    </row>
    <row r="114" customFormat="false" ht="12.75" hidden="false" customHeight="false" outlineLevel="0" collapsed="false">
      <c r="A114" s="81" t="s">
        <v>194</v>
      </c>
      <c r="B114" s="96" t="s">
        <v>191</v>
      </c>
      <c r="C114" s="124" t="n">
        <f aca="false">B98</f>
        <v>1127.5</v>
      </c>
      <c r="D114" s="73" t="n">
        <v>0.98</v>
      </c>
      <c r="E114" s="73" t="n">
        <f aca="false">C114*D114</f>
        <v>1104.95</v>
      </c>
      <c r="F114" s="74"/>
      <c r="I114" s="113"/>
      <c r="J114" s="113"/>
    </row>
    <row r="115" customFormat="false" ht="12.75" hidden="false" customHeight="false" outlineLevel="0" collapsed="false">
      <c r="F115" s="82" t="n">
        <f aca="false">E114</f>
        <v>1104.95</v>
      </c>
      <c r="I115" s="113"/>
      <c r="J115" s="113"/>
    </row>
    <row r="116" customFormat="false" ht="11.25" hidden="false" customHeight="true" outlineLevel="0" collapsed="false">
      <c r="I116" s="113"/>
      <c r="J116" s="113"/>
    </row>
    <row r="117" customFormat="false" ht="12.75" hidden="false" customHeight="false" outlineLevel="0" collapsed="false">
      <c r="A117" s="64" t="s">
        <v>195</v>
      </c>
      <c r="I117" s="113"/>
      <c r="J117" s="113"/>
    </row>
    <row r="118" customFormat="false" ht="12.75" hidden="false" customHeight="false" outlineLevel="0" collapsed="false">
      <c r="A118" s="96" t="s">
        <v>133</v>
      </c>
      <c r="B118" s="96" t="s">
        <v>134</v>
      </c>
      <c r="C118" s="96" t="s">
        <v>125</v>
      </c>
      <c r="D118" s="73" t="s">
        <v>135</v>
      </c>
      <c r="E118" s="73" t="s">
        <v>136</v>
      </c>
      <c r="F118" s="73" t="s">
        <v>193</v>
      </c>
      <c r="I118" s="113"/>
      <c r="J118" s="113"/>
    </row>
    <row r="119" customFormat="false" ht="12.75" hidden="false" customHeight="false" outlineLevel="0" collapsed="false">
      <c r="A119" s="125" t="s">
        <v>196</v>
      </c>
      <c r="B119" s="96" t="s">
        <v>141</v>
      </c>
      <c r="C119" s="96" t="n">
        <f aca="false">IF(B4=16,4,IF(B4&gt;=24,6))</f>
        <v>4</v>
      </c>
      <c r="D119" s="73" t="n">
        <v>1550</v>
      </c>
      <c r="E119" s="73" t="n">
        <f aca="false">C119*D119</f>
        <v>6200</v>
      </c>
      <c r="F119" s="74"/>
      <c r="I119" s="113"/>
      <c r="J119" s="113"/>
    </row>
    <row r="120" customFormat="false" ht="12.75" hidden="false" customHeight="false" outlineLevel="0" collapsed="false">
      <c r="A120" s="81" t="s">
        <v>197</v>
      </c>
      <c r="B120" s="96" t="s">
        <v>141</v>
      </c>
      <c r="C120" s="96" t="n">
        <v>2</v>
      </c>
      <c r="D120" s="73"/>
      <c r="E120" s="73"/>
      <c r="F120" s="74"/>
      <c r="I120" s="113"/>
      <c r="J120" s="113"/>
    </row>
    <row r="121" customFormat="false" ht="12.75" hidden="false" customHeight="false" outlineLevel="0" collapsed="false">
      <c r="A121" s="81" t="s">
        <v>198</v>
      </c>
      <c r="B121" s="96" t="s">
        <v>141</v>
      </c>
      <c r="C121" s="73" t="n">
        <f aca="false">C119*C120</f>
        <v>8</v>
      </c>
      <c r="D121" s="73" t="n">
        <v>650</v>
      </c>
      <c r="E121" s="73" t="n">
        <f aca="false">C121*D121</f>
        <v>5200</v>
      </c>
      <c r="F121" s="74"/>
      <c r="I121" s="113"/>
      <c r="J121" s="113"/>
    </row>
    <row r="122" customFormat="false" ht="12.75" hidden="false" customHeight="false" outlineLevel="0" collapsed="false">
      <c r="A122" s="81" t="s">
        <v>199</v>
      </c>
      <c r="B122" s="96" t="s">
        <v>200</v>
      </c>
      <c r="C122" s="126" t="n">
        <v>50000</v>
      </c>
      <c r="D122" s="73" t="n">
        <f aca="false">E119+E121</f>
        <v>11400</v>
      </c>
      <c r="E122" s="73" t="n">
        <f aca="false">IFERROR(D122/C122,"-")</f>
        <v>0.228</v>
      </c>
      <c r="F122" s="74"/>
      <c r="I122" s="113"/>
      <c r="J122" s="113"/>
    </row>
    <row r="123" customFormat="false" ht="12.75" hidden="false" customHeight="false" outlineLevel="0" collapsed="false">
      <c r="A123" s="81" t="s">
        <v>201</v>
      </c>
      <c r="B123" s="96" t="s">
        <v>181</v>
      </c>
      <c r="C123" s="123" t="n">
        <f aca="false">B98</f>
        <v>1127.5</v>
      </c>
      <c r="D123" s="73" t="n">
        <f aca="false">E122</f>
        <v>0.228</v>
      </c>
      <c r="E123" s="73" t="n">
        <f aca="false">IFERROR(C123*D123,0)</f>
        <v>257.07</v>
      </c>
      <c r="F123" s="74"/>
      <c r="I123" s="113"/>
      <c r="J123" s="113"/>
    </row>
    <row r="124" customFormat="false" ht="12.75" hidden="false" customHeight="false" outlineLevel="0" collapsed="false">
      <c r="F124" s="82" t="n">
        <f aca="false">E123</f>
        <v>257.07</v>
      </c>
      <c r="I124" s="113"/>
      <c r="J124" s="113"/>
    </row>
    <row r="125" customFormat="false" ht="11.25" hidden="false" customHeight="true" outlineLevel="0" collapsed="false">
      <c r="I125" s="113"/>
      <c r="J125" s="113"/>
    </row>
    <row r="126" customFormat="false" ht="11.25" hidden="false" customHeight="true" outlineLevel="0" collapsed="false">
      <c r="G126" s="64"/>
    </row>
    <row r="127" s="64" customFormat="true" ht="12.75" hidden="false" customHeight="false" outlineLevel="0" collapsed="false">
      <c r="A127" s="84" t="s">
        <v>202</v>
      </c>
      <c r="B127" s="84"/>
      <c r="C127" s="84"/>
      <c r="D127" s="84"/>
      <c r="E127" s="84"/>
      <c r="F127" s="82" t="n">
        <f aca="false">+SUM(F67:F126)</f>
        <v>5617.01863789617</v>
      </c>
    </row>
    <row r="128" customFormat="false" ht="11.25" hidden="false" customHeight="true" outlineLevel="0" collapsed="false">
      <c r="G128" s="64"/>
    </row>
    <row r="129" s="65" customFormat="true" ht="11.25" hidden="false" customHeight="true" outlineLevel="0" collapsed="false">
      <c r="A129" s="64"/>
      <c r="B129" s="64"/>
      <c r="C129" s="64"/>
    </row>
    <row r="130" s="65" customFormat="true" ht="17.25" hidden="false" customHeight="true" outlineLevel="0" collapsed="false">
      <c r="A130" s="84" t="s">
        <v>203</v>
      </c>
      <c r="B130" s="84"/>
      <c r="C130" s="84"/>
      <c r="D130" s="84"/>
      <c r="E130" s="84"/>
      <c r="F130" s="75" t="n">
        <f aca="false">+F127</f>
        <v>5617.01863789617</v>
      </c>
    </row>
    <row r="131" s="65" customFormat="true" ht="11.25" hidden="false" customHeight="true" outlineLevel="0" collapsed="false">
      <c r="A131" s="64"/>
      <c r="B131" s="64"/>
      <c r="C131" s="64"/>
    </row>
    <row r="132" s="65" customFormat="true" ht="12.75" hidden="false" customHeight="false" outlineLevel="0" collapsed="false">
      <c r="A132" s="64" t="s">
        <v>204</v>
      </c>
      <c r="B132" s="64"/>
      <c r="C132" s="64"/>
    </row>
    <row r="133" s="65" customFormat="true" ht="11.25" hidden="false" customHeight="true" outlineLevel="0" collapsed="false">
      <c r="A133" s="64"/>
      <c r="B133" s="64"/>
      <c r="C133" s="64"/>
    </row>
    <row r="134" s="65" customFormat="true" ht="12.75" hidden="false" customHeight="false" outlineLevel="0" collapsed="false">
      <c r="A134" s="96" t="s">
        <v>133</v>
      </c>
      <c r="B134" s="96" t="s">
        <v>134</v>
      </c>
      <c r="C134" s="96" t="s">
        <v>125</v>
      </c>
      <c r="D134" s="73" t="s">
        <v>135</v>
      </c>
      <c r="E134" s="73" t="s">
        <v>136</v>
      </c>
      <c r="F134" s="73" t="s">
        <v>193</v>
      </c>
    </row>
    <row r="135" s="65" customFormat="true" ht="12.75" hidden="false" customHeight="false" outlineLevel="0" collapsed="false">
      <c r="A135" s="81" t="s">
        <v>205</v>
      </c>
      <c r="B135" s="96" t="s">
        <v>117</v>
      </c>
      <c r="C135" s="73" t="n">
        <f aca="false">'3.BDI'!C14*100</f>
        <v>30.66</v>
      </c>
      <c r="D135" s="73" t="n">
        <f aca="false">+F130+F60</f>
        <v>10537.0032178962</v>
      </c>
      <c r="E135" s="73" t="n">
        <f aca="false">C135*D135/100</f>
        <v>3230.64518660696</v>
      </c>
      <c r="F135" s="74"/>
    </row>
    <row r="136" s="65" customFormat="true" ht="12.75" hidden="false" customHeight="false" outlineLevel="0" collapsed="false">
      <c r="A136" s="64"/>
      <c r="B136" s="64"/>
      <c r="C136" s="64"/>
      <c r="F136" s="82" t="n">
        <f aca="false">+E135</f>
        <v>3230.64518660696</v>
      </c>
    </row>
    <row r="137" s="65" customFormat="true" ht="11.25" hidden="false" customHeight="true" outlineLevel="0" collapsed="false">
      <c r="A137" s="64"/>
      <c r="B137" s="64"/>
      <c r="C137" s="64"/>
    </row>
    <row r="138" s="65" customFormat="true" ht="12.75" hidden="false" customHeight="false" outlineLevel="0" collapsed="false">
      <c r="A138" s="81" t="s">
        <v>206</v>
      </c>
      <c r="B138" s="81"/>
      <c r="C138" s="81"/>
      <c r="D138" s="81"/>
      <c r="E138" s="81"/>
      <c r="F138" s="75" t="n">
        <f aca="false">F136</f>
        <v>3230.64518660696</v>
      </c>
    </row>
    <row r="139" s="65" customFormat="true" ht="12.75" hidden="false" customHeight="false" outlineLevel="0" collapsed="false">
      <c r="A139" s="64"/>
      <c r="B139" s="64"/>
      <c r="C139" s="64"/>
      <c r="F139" s="127"/>
    </row>
    <row r="140" s="65" customFormat="true" ht="11.25" hidden="false" customHeight="true" outlineLevel="0" collapsed="false">
      <c r="A140" s="64"/>
      <c r="B140" s="64"/>
      <c r="C140" s="64"/>
    </row>
    <row r="141" s="65" customFormat="true" ht="12.75" hidden="false" customHeight="false" outlineLevel="0" collapsed="false">
      <c r="A141" s="84" t="s">
        <v>207</v>
      </c>
      <c r="B141" s="84"/>
      <c r="C141" s="84"/>
      <c r="D141" s="84"/>
      <c r="E141" s="84"/>
      <c r="F141" s="75" t="n">
        <f aca="false">F60+F130+F138</f>
        <v>13767.6484045031</v>
      </c>
    </row>
    <row r="142" s="65" customFormat="true" ht="12.75" hidden="false" customHeight="false" outlineLevel="0" collapsed="false">
      <c r="A142" s="84" t="s">
        <v>208</v>
      </c>
      <c r="B142" s="84"/>
      <c r="C142" s="84"/>
      <c r="D142" s="84"/>
      <c r="E142" s="84"/>
      <c r="F142" s="128" t="n">
        <f aca="false">(F25*B98)+F141</f>
        <v>14869.0602768634</v>
      </c>
    </row>
    <row r="143" s="65" customFormat="true" ht="12.75" hidden="false" customHeight="false" outlineLevel="0" collapsed="false">
      <c r="A143" s="64"/>
      <c r="B143" s="64"/>
      <c r="C143" s="64"/>
    </row>
    <row r="144" s="65" customFormat="true" ht="12" hidden="false" customHeight="true" outlineLevel="0" collapsed="false">
      <c r="A144" s="78"/>
      <c r="B144" s="78"/>
      <c r="C144" s="78"/>
      <c r="D144" s="77"/>
      <c r="E144" s="77"/>
      <c r="F144" s="77"/>
    </row>
    <row r="145" customFormat="false" ht="9.75" hidden="false" customHeight="true" outlineLevel="0" collapsed="false">
      <c r="A145" s="77"/>
      <c r="B145" s="65"/>
      <c r="C145" s="65"/>
    </row>
    <row r="146" customFormat="false" ht="9.75" hidden="false" customHeight="true" outlineLevel="0" collapsed="false">
      <c r="A146" s="77"/>
      <c r="B146" s="65"/>
      <c r="C146" s="65"/>
    </row>
    <row r="147" customFormat="false" ht="9.75" hidden="false" customHeight="true" outlineLevel="0" collapsed="false">
      <c r="A147" s="77"/>
      <c r="B147" s="65"/>
      <c r="C147" s="65"/>
    </row>
    <row r="177" s="64" customFormat="true" ht="9" hidden="false" customHeight="true" outlineLevel="0" collapsed="false"/>
  </sheetData>
  <mergeCells count="47">
    <mergeCell ref="B1:F1"/>
    <mergeCell ref="B2:F2"/>
    <mergeCell ref="B3:F3"/>
    <mergeCell ref="B4:D4"/>
    <mergeCell ref="E4:F4"/>
    <mergeCell ref="B5:F5"/>
    <mergeCell ref="B6:F6"/>
    <mergeCell ref="A8:F8"/>
    <mergeCell ref="A9:F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E24:F24"/>
    <mergeCell ref="A25:D25"/>
    <mergeCell ref="A26:D26"/>
    <mergeCell ref="E26:F26"/>
    <mergeCell ref="A27:D27"/>
    <mergeCell ref="E27:F27"/>
    <mergeCell ref="A29:E29"/>
    <mergeCell ref="A30:D30"/>
    <mergeCell ref="A31:D31"/>
    <mergeCell ref="A32:D32"/>
    <mergeCell ref="A33:D33"/>
    <mergeCell ref="A34:D34"/>
    <mergeCell ref="A35:D35"/>
    <mergeCell ref="A36:D36"/>
    <mergeCell ref="C38:E38"/>
    <mergeCell ref="C58:D58"/>
    <mergeCell ref="A60:E60"/>
    <mergeCell ref="C74:D74"/>
    <mergeCell ref="A127:E127"/>
    <mergeCell ref="A130:E130"/>
    <mergeCell ref="A138:E138"/>
    <mergeCell ref="A141:E141"/>
    <mergeCell ref="A142:E142"/>
  </mergeCells>
  <hyperlinks>
    <hyperlink ref="A65" location="AbaDeprec" display="2.1.1. Depreciação"/>
    <hyperlink ref="A76" location="AbaRemun" display="2.1.2. Remuneração do Capital"/>
  </hyperlinks>
  <printOptions headings="false" gridLines="false" gridLinesSet="true" horizontalCentered="false" verticalCentered="false"/>
  <pageMargins left="0.511805555555556" right="0.511805555555556" top="0.551388888888889" bottom="0.551388888888889" header="0.511811023622047" footer="0.315277777777778"/>
  <pageSetup paperSize="9" scale="100" fitToWidth="1" fitToHeight="5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3" manualBreakCount="3">
    <brk id="39" man="true" max="16383" min="0"/>
    <brk id="62" man="true" max="16383" min="0"/>
    <brk id="124" man="true" max="16383" min="0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LibreOffice/24.2.3.2$Windows_X86_64 LibreOffice_project/433d9c2ded56988e8a90e6b2e771ee4e6a5ab2ba</Application>
  <AppVersion>15.0000</AppVersion>
  <Company>dmlu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  <dc:description/>
  <dc:language>pt-BR</dc:language>
  <cp:lastModifiedBy>Rodrigo Nogueira de Oliveira</cp:lastModifiedBy>
  <cp:lastPrinted>2025-01-27T18:16:13Z</cp:lastPrinted>
  <dcterms:modified xsi:type="dcterms:W3CDTF">2025-03-20T17:29:56Z</dcterms:modified>
  <cp:revision>0</cp:revision>
  <dc:subject/>
  <dc:title>Planilha de Custos Coleta e Transporte RSU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