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MS\SMS_ADMINISTRATIVO\ADM SMS\Adm2026\CENTRAL DE COMPRAS\Requisições Encaminhadas\RC 292 Gestão UPA PD n° 72833-2026\"/>
    </mc:Choice>
  </mc:AlternateContent>
  <xr:revisionPtr revIDLastSave="0" documentId="13_ncr:1_{B20D8DD0-A15B-49AA-81EF-A1CD7D7BEF47}" xr6:coauthVersionLast="47" xr6:coauthVersionMax="47" xr10:uidLastSave="{00000000-0000-0000-0000-000000000000}"/>
  <bookViews>
    <workbookView xWindow="28680" yWindow="-120" windowWidth="29040" windowHeight="15720" tabRatio="935" activeTab="1" xr2:uid="{00000000-000D-0000-FFFF-FFFF00000000}"/>
  </bookViews>
  <sheets>
    <sheet name="Médico Clinico" sheetId="4" r:id="rId1"/>
    <sheet name="Médico Ped" sheetId="5" r:id="rId2"/>
    <sheet name="Médico Reforço" sheetId="6" r:id="rId3"/>
    <sheet name="Enfermeiro Dia" sheetId="7" r:id="rId4"/>
    <sheet name="Enfermeiro Noite" sheetId="8" r:id="rId5"/>
    <sheet name="Enfermeiro Coord" sheetId="9" r:id="rId6"/>
    <sheet name="Téc. Enf. Dia" sheetId="10" r:id="rId7"/>
    <sheet name="Téc Enf. Noite" sheetId="11" r:id="rId8"/>
    <sheet name="Farmac Dia" sheetId="12" r:id="rId9"/>
    <sheet name="Farmac Noite" sheetId="13" r:id="rId10"/>
    <sheet name="Limp Dia" sheetId="14" r:id="rId11"/>
    <sheet name="Limp Noite" sheetId="15" r:id="rId12"/>
    <sheet name="Atend Dia" sheetId="20" r:id="rId13"/>
    <sheet name="Atend Noite" sheetId="2" r:id="rId14"/>
    <sheet name="Seg Dia" sheetId="16" r:id="rId15"/>
    <sheet name="Seg Noite" sheetId="17" r:id="rId16"/>
    <sheet name="Administ" sheetId="18" r:id="rId17"/>
    <sheet name="Zelador" sheetId="19" r:id="rId18"/>
    <sheet name="Aux. almox" sheetId="25" r:id="rId19"/>
    <sheet name="Insumos-Serviços" sheetId="3" r:id="rId20"/>
    <sheet name="RESUMO FINAL" sheetId="24" r:id="rId21"/>
  </sheets>
  <definedNames>
    <definedName name="_xlnm.Print_Area" localSheetId="5">'Enfermeiro Coord'!$A$1:$E$139</definedName>
    <definedName name="_xlnm.Print_Area" localSheetId="3">'Enfermeiro Dia'!$A$1:$E$139</definedName>
    <definedName name="_xlnm.Print_Area" localSheetId="4">'Enfermeiro Noite'!$A$1:$E$139</definedName>
    <definedName name="_xlnm.Print_Area" localSheetId="0">'Médico Clinico'!$A$1:$E$139</definedName>
    <definedName name="_xlnm.Print_Area" localSheetId="1">'Médico Ped'!$A$1:$E$139</definedName>
    <definedName name="_xlnm.Print_Area" localSheetId="2">'Médico Reforço'!$A$1:$E$139</definedName>
  </definedNames>
  <calcPr calcId="191029"/>
</workbook>
</file>

<file path=xl/calcChain.xml><?xml version="1.0" encoding="utf-8"?>
<calcChain xmlns="http://schemas.openxmlformats.org/spreadsheetml/2006/main">
  <c r="C113" i="25" l="1"/>
  <c r="C135" i="25" s="1"/>
  <c r="C113" i="19"/>
  <c r="C113" i="18"/>
  <c r="C113" i="17"/>
  <c r="C113" i="16"/>
  <c r="C113" i="2"/>
  <c r="C113" i="20"/>
  <c r="C113" i="15"/>
  <c r="C113" i="14"/>
  <c r="C113" i="13"/>
  <c r="C113" i="12"/>
  <c r="C113" i="11"/>
  <c r="C113" i="10"/>
  <c r="C113" i="9"/>
  <c r="C113" i="8"/>
  <c r="C113" i="7"/>
  <c r="C113" i="6"/>
  <c r="C113" i="5"/>
  <c r="C113" i="4"/>
  <c r="C49" i="25"/>
  <c r="C48" i="25"/>
  <c r="C47" i="25"/>
  <c r="C41" i="25"/>
  <c r="C12" i="25"/>
  <c r="C17" i="25" s="1"/>
  <c r="C28" i="3"/>
  <c r="C51" i="25" l="1"/>
  <c r="C59" i="25" s="1"/>
  <c r="D34" i="3"/>
  <c r="D35" i="3" s="1"/>
  <c r="C26" i="25"/>
  <c r="C25" i="25"/>
  <c r="C27" i="25" s="1"/>
  <c r="C57" i="25" s="1"/>
  <c r="C69" i="25"/>
  <c r="C68" i="25"/>
  <c r="C131" i="25"/>
  <c r="C67" i="25"/>
  <c r="C66" i="25"/>
  <c r="C17" i="5"/>
  <c r="C46" i="3"/>
  <c r="C47" i="3" s="1"/>
  <c r="C8" i="24"/>
  <c r="C25" i="24" s="1"/>
  <c r="C135" i="2"/>
  <c r="C49" i="2"/>
  <c r="C48" i="2"/>
  <c r="C47" i="2"/>
  <c r="C41" i="2"/>
  <c r="C12" i="2"/>
  <c r="C135" i="20"/>
  <c r="C49" i="20"/>
  <c r="C48" i="20"/>
  <c r="C47" i="20"/>
  <c r="C41" i="20"/>
  <c r="C12" i="20"/>
  <c r="C17" i="20" s="1"/>
  <c r="C135" i="19"/>
  <c r="C49" i="19"/>
  <c r="C48" i="19"/>
  <c r="C47" i="19"/>
  <c r="C41" i="19"/>
  <c r="C12" i="19"/>
  <c r="C17" i="19" s="1"/>
  <c r="C135" i="18"/>
  <c r="C49" i="18"/>
  <c r="C48" i="18"/>
  <c r="C47" i="18"/>
  <c r="C51" i="18" s="1"/>
  <c r="C59" i="18" s="1"/>
  <c r="C41" i="18"/>
  <c r="C12" i="18"/>
  <c r="C17" i="18" s="1"/>
  <c r="C135" i="17"/>
  <c r="C49" i="17"/>
  <c r="C48" i="17"/>
  <c r="C47" i="17"/>
  <c r="C41" i="17"/>
  <c r="C12" i="17"/>
  <c r="C135" i="16"/>
  <c r="C49" i="16"/>
  <c r="C48" i="16"/>
  <c r="C47" i="16"/>
  <c r="C41" i="16"/>
  <c r="C12" i="16"/>
  <c r="C17" i="16" s="1"/>
  <c r="C135" i="15"/>
  <c r="C49" i="15"/>
  <c r="C48" i="15"/>
  <c r="C47" i="15"/>
  <c r="C41" i="15"/>
  <c r="C12" i="15"/>
  <c r="C135" i="14"/>
  <c r="C49" i="14"/>
  <c r="C48" i="14"/>
  <c r="C47" i="14"/>
  <c r="C41" i="14"/>
  <c r="C12" i="14"/>
  <c r="C17" i="14" s="1"/>
  <c r="C135" i="13"/>
  <c r="C59" i="13"/>
  <c r="C51" i="13"/>
  <c r="C41" i="13"/>
  <c r="C15" i="13"/>
  <c r="C12" i="13"/>
  <c r="C135" i="12"/>
  <c r="C59" i="12"/>
  <c r="C51" i="12"/>
  <c r="C41" i="12"/>
  <c r="C12" i="12"/>
  <c r="C17" i="12" s="1"/>
  <c r="C135" i="11"/>
  <c r="C47" i="11"/>
  <c r="C51" i="11" s="1"/>
  <c r="C59" i="11" s="1"/>
  <c r="C35" i="11"/>
  <c r="C41" i="11" s="1"/>
  <c r="C15" i="11"/>
  <c r="C12" i="11"/>
  <c r="C135" i="10"/>
  <c r="C47" i="10"/>
  <c r="C51" i="10" s="1"/>
  <c r="C59" i="10" s="1"/>
  <c r="C41" i="10"/>
  <c r="C12" i="10"/>
  <c r="C17" i="10" s="1"/>
  <c r="C121" i="9"/>
  <c r="C135" i="9"/>
  <c r="C59" i="9"/>
  <c r="C51" i="9"/>
  <c r="C41" i="9"/>
  <c r="C13" i="9"/>
  <c r="C12" i="9"/>
  <c r="C17" i="9" s="1"/>
  <c r="C121" i="8"/>
  <c r="C135" i="8"/>
  <c r="C59" i="8"/>
  <c r="C51" i="8"/>
  <c r="C41" i="8"/>
  <c r="C15" i="8"/>
  <c r="C12" i="8"/>
  <c r="C121" i="7"/>
  <c r="C135" i="7"/>
  <c r="C59" i="7"/>
  <c r="C51" i="7"/>
  <c r="C41" i="7"/>
  <c r="C12" i="7"/>
  <c r="C17" i="7" s="1"/>
  <c r="C121" i="6"/>
  <c r="C135" i="6"/>
  <c r="C87" i="6"/>
  <c r="C100" i="6" s="1"/>
  <c r="C102" i="6" s="1"/>
  <c r="C134" i="6" s="1"/>
  <c r="C71" i="6"/>
  <c r="C72" i="6" s="1"/>
  <c r="C133" i="6" s="1"/>
  <c r="C51" i="6"/>
  <c r="C59" i="6" s="1"/>
  <c r="C35" i="6"/>
  <c r="C41" i="6" s="1"/>
  <c r="C27" i="6"/>
  <c r="C57" i="6" s="1"/>
  <c r="C17" i="6"/>
  <c r="C121" i="5"/>
  <c r="C135" i="5"/>
  <c r="C87" i="5"/>
  <c r="C100" i="5" s="1"/>
  <c r="C102" i="5" s="1"/>
  <c r="C134" i="5" s="1"/>
  <c r="C71" i="5"/>
  <c r="C72" i="5" s="1"/>
  <c r="C133" i="5" s="1"/>
  <c r="C59" i="5"/>
  <c r="C51" i="5"/>
  <c r="C35" i="5"/>
  <c r="C41" i="5" s="1"/>
  <c r="C27" i="5"/>
  <c r="C57" i="5" s="1"/>
  <c r="C121" i="4"/>
  <c r="C135" i="4"/>
  <c r="C87" i="4"/>
  <c r="C100" i="4" s="1"/>
  <c r="C102" i="4" s="1"/>
  <c r="C134" i="4" s="1"/>
  <c r="C71" i="4"/>
  <c r="C72" i="4" s="1"/>
  <c r="C133" i="4" s="1"/>
  <c r="C51" i="4"/>
  <c r="C59" i="4" s="1"/>
  <c r="C35" i="4"/>
  <c r="C41" i="4" s="1"/>
  <c r="C27" i="4"/>
  <c r="C57" i="4" s="1"/>
  <c r="C17" i="4"/>
  <c r="D39" i="25" l="1"/>
  <c r="D36" i="25"/>
  <c r="C51" i="16"/>
  <c r="C59" i="16" s="1"/>
  <c r="C51" i="2"/>
  <c r="C59" i="2" s="1"/>
  <c r="C51" i="15"/>
  <c r="C59" i="15" s="1"/>
  <c r="C17" i="13"/>
  <c r="C26" i="13" s="1"/>
  <c r="D40" i="25"/>
  <c r="D33" i="25"/>
  <c r="D34" i="25"/>
  <c r="D35" i="25"/>
  <c r="D38" i="25"/>
  <c r="C70" i="25"/>
  <c r="C72" i="25" s="1"/>
  <c r="C133" i="25" s="1"/>
  <c r="C71" i="25"/>
  <c r="C79" i="25"/>
  <c r="D37" i="25"/>
  <c r="D41" i="25" s="1"/>
  <c r="C58" i="25" s="1"/>
  <c r="C60" i="25" s="1"/>
  <c r="C51" i="19"/>
  <c r="C59" i="19" s="1"/>
  <c r="C15" i="2"/>
  <c r="C17" i="2" s="1"/>
  <c r="C51" i="20"/>
  <c r="C59" i="20" s="1"/>
  <c r="C51" i="17"/>
  <c r="C59" i="17" s="1"/>
  <c r="C51" i="14"/>
  <c r="C59" i="14" s="1"/>
  <c r="C66" i="20"/>
  <c r="C67" i="20"/>
  <c r="C25" i="20"/>
  <c r="C68" i="20"/>
  <c r="C131" i="20"/>
  <c r="C26" i="20"/>
  <c r="C69" i="20"/>
  <c r="C68" i="19"/>
  <c r="C25" i="19"/>
  <c r="C27" i="19" s="1"/>
  <c r="C57" i="19" s="1"/>
  <c r="C69" i="19"/>
  <c r="C26" i="19"/>
  <c r="C131" i="19"/>
  <c r="C67" i="19"/>
  <c r="C66" i="19"/>
  <c r="C69" i="18"/>
  <c r="C26" i="18"/>
  <c r="C131" i="18"/>
  <c r="C68" i="18"/>
  <c r="C25" i="18"/>
  <c r="C67" i="18"/>
  <c r="C66" i="18"/>
  <c r="C15" i="17"/>
  <c r="C17" i="17" s="1"/>
  <c r="C69" i="16"/>
  <c r="C26" i="16"/>
  <c r="C131" i="16"/>
  <c r="C68" i="16"/>
  <c r="C25" i="16"/>
  <c r="C67" i="16"/>
  <c r="C66" i="16"/>
  <c r="C15" i="15"/>
  <c r="C17" i="15" s="1"/>
  <c r="C69" i="14"/>
  <c r="C26" i="14"/>
  <c r="C25" i="14"/>
  <c r="C67" i="14"/>
  <c r="C66" i="14"/>
  <c r="C131" i="14"/>
  <c r="C68" i="14"/>
  <c r="C26" i="12"/>
  <c r="C25" i="12"/>
  <c r="C69" i="12"/>
  <c r="C131" i="12"/>
  <c r="C68" i="12"/>
  <c r="C66" i="12"/>
  <c r="C67" i="12"/>
  <c r="C17" i="11"/>
  <c r="C68" i="10"/>
  <c r="C26" i="10"/>
  <c r="C67" i="10"/>
  <c r="C25" i="10"/>
  <c r="C69" i="10"/>
  <c r="C131" i="10"/>
  <c r="C66" i="10"/>
  <c r="C26" i="9"/>
  <c r="C25" i="9"/>
  <c r="C66" i="9"/>
  <c r="C69" i="9"/>
  <c r="C131" i="9"/>
  <c r="C68" i="9"/>
  <c r="C67" i="9"/>
  <c r="C17" i="8"/>
  <c r="C66" i="7"/>
  <c r="C67" i="7"/>
  <c r="C26" i="7"/>
  <c r="C25" i="7"/>
  <c r="C69" i="7"/>
  <c r="C131" i="7"/>
  <c r="C68" i="7"/>
  <c r="C131" i="6"/>
  <c r="D41" i="6"/>
  <c r="C58" i="6" s="1"/>
  <c r="C60" i="6" s="1"/>
  <c r="C132" i="6" s="1"/>
  <c r="C79" i="6"/>
  <c r="D41" i="5"/>
  <c r="C58" i="5" s="1"/>
  <c r="C60" i="5" s="1"/>
  <c r="C132" i="5" s="1"/>
  <c r="C79" i="5"/>
  <c r="C131" i="5"/>
  <c r="D41" i="4"/>
  <c r="C58" i="4" s="1"/>
  <c r="C60" i="4" s="1"/>
  <c r="C132" i="4" s="1"/>
  <c r="C131" i="4"/>
  <c r="C79" i="4"/>
  <c r="C131" i="13" l="1"/>
  <c r="C69" i="13"/>
  <c r="C71" i="13" s="1"/>
  <c r="C67" i="13"/>
  <c r="C68" i="13"/>
  <c r="C66" i="13"/>
  <c r="C25" i="13"/>
  <c r="C27" i="13" s="1"/>
  <c r="C57" i="13" s="1"/>
  <c r="C27" i="7"/>
  <c r="D33" i="7" s="1"/>
  <c r="C27" i="9"/>
  <c r="D34" i="9" s="1"/>
  <c r="C132" i="25"/>
  <c r="C82" i="25"/>
  <c r="C81" i="25"/>
  <c r="C84" i="25"/>
  <c r="C83" i="25"/>
  <c r="C86" i="25"/>
  <c r="C85" i="25"/>
  <c r="C68" i="2"/>
  <c r="C66" i="2"/>
  <c r="C69" i="2"/>
  <c r="C70" i="2" s="1"/>
  <c r="C26" i="2"/>
  <c r="C131" i="2"/>
  <c r="C25" i="2"/>
  <c r="C67" i="2"/>
  <c r="C27" i="14"/>
  <c r="D36" i="14" s="1"/>
  <c r="C27" i="20"/>
  <c r="C70" i="20"/>
  <c r="C71" i="20"/>
  <c r="C79" i="19"/>
  <c r="D34" i="19"/>
  <c r="D40" i="19"/>
  <c r="D36" i="19"/>
  <c r="D39" i="19"/>
  <c r="D35" i="19"/>
  <c r="C71" i="19"/>
  <c r="C70" i="19"/>
  <c r="C72" i="19" s="1"/>
  <c r="C133" i="19" s="1"/>
  <c r="D37" i="19"/>
  <c r="D38" i="19"/>
  <c r="D33" i="19"/>
  <c r="C27" i="18"/>
  <c r="C71" i="18"/>
  <c r="C70" i="18"/>
  <c r="C69" i="17"/>
  <c r="C26" i="17"/>
  <c r="C131" i="17"/>
  <c r="C68" i="17"/>
  <c r="C25" i="17"/>
  <c r="C67" i="17"/>
  <c r="C66" i="17"/>
  <c r="C71" i="16"/>
  <c r="C70" i="16"/>
  <c r="C72" i="16" s="1"/>
  <c r="C133" i="16" s="1"/>
  <c r="C27" i="16"/>
  <c r="C69" i="15"/>
  <c r="C26" i="15"/>
  <c r="C131" i="15"/>
  <c r="C68" i="15"/>
  <c r="C25" i="15"/>
  <c r="C67" i="15"/>
  <c r="C66" i="15"/>
  <c r="C71" i="14"/>
  <c r="C70" i="14"/>
  <c r="C72" i="14" s="1"/>
  <c r="C133" i="14" s="1"/>
  <c r="C71" i="12"/>
  <c r="C70" i="12"/>
  <c r="C72" i="12" s="1"/>
  <c r="C133" i="12" s="1"/>
  <c r="C27" i="12"/>
  <c r="C66" i="11"/>
  <c r="C26" i="11"/>
  <c r="C25" i="11"/>
  <c r="C69" i="11"/>
  <c r="C131" i="11"/>
  <c r="C68" i="11"/>
  <c r="C67" i="11"/>
  <c r="C71" i="10"/>
  <c r="C70" i="10"/>
  <c r="C72" i="10" s="1"/>
  <c r="C133" i="10" s="1"/>
  <c r="C27" i="10"/>
  <c r="C71" i="9"/>
  <c r="C70" i="9"/>
  <c r="C72" i="9" s="1"/>
  <c r="C133" i="9" s="1"/>
  <c r="C26" i="8"/>
  <c r="C25" i="8"/>
  <c r="C69" i="8"/>
  <c r="C66" i="8"/>
  <c r="C131" i="8"/>
  <c r="C68" i="8"/>
  <c r="C67" i="8"/>
  <c r="C71" i="7"/>
  <c r="C70" i="7"/>
  <c r="C72" i="7" s="1"/>
  <c r="C133" i="7" s="1"/>
  <c r="C136" i="6"/>
  <c r="D119" i="6"/>
  <c r="D120" i="6" s="1"/>
  <c r="C136" i="5"/>
  <c r="D119" i="5"/>
  <c r="D119" i="4"/>
  <c r="D120" i="4" s="1"/>
  <c r="C136" i="4"/>
  <c r="C27" i="15" l="1"/>
  <c r="C57" i="15" s="1"/>
  <c r="C70" i="13"/>
  <c r="C72" i="13"/>
  <c r="C133" i="13" s="1"/>
  <c r="D39" i="13"/>
  <c r="D36" i="13"/>
  <c r="D34" i="13"/>
  <c r="C79" i="13"/>
  <c r="C81" i="13" s="1"/>
  <c r="D33" i="13"/>
  <c r="D40" i="13"/>
  <c r="D35" i="13"/>
  <c r="D38" i="13"/>
  <c r="D37" i="13"/>
  <c r="D38" i="9"/>
  <c r="D40" i="9"/>
  <c r="C79" i="9"/>
  <c r="C82" i="9" s="1"/>
  <c r="D35" i="9"/>
  <c r="D35" i="7"/>
  <c r="D37" i="7"/>
  <c r="D39" i="7"/>
  <c r="D41" i="7" s="1"/>
  <c r="C58" i="7" s="1"/>
  <c r="C60" i="7" s="1"/>
  <c r="C57" i="7"/>
  <c r="D40" i="7"/>
  <c r="C79" i="7"/>
  <c r="C84" i="7" s="1"/>
  <c r="D38" i="7"/>
  <c r="D36" i="7"/>
  <c r="D34" i="7"/>
  <c r="C27" i="11"/>
  <c r="C57" i="11" s="1"/>
  <c r="C57" i="9"/>
  <c r="D39" i="9"/>
  <c r="D36" i="9"/>
  <c r="D37" i="9"/>
  <c r="D33" i="9"/>
  <c r="C27" i="8"/>
  <c r="C57" i="8" s="1"/>
  <c r="C87" i="25"/>
  <c r="C100" i="25" s="1"/>
  <c r="C102" i="25" s="1"/>
  <c r="C72" i="18"/>
  <c r="C133" i="18" s="1"/>
  <c r="C71" i="2"/>
  <c r="C72" i="2" s="1"/>
  <c r="C133" i="2" s="1"/>
  <c r="C27" i="2"/>
  <c r="C72" i="20"/>
  <c r="C133" i="20" s="1"/>
  <c r="C57" i="14"/>
  <c r="D40" i="14"/>
  <c r="C79" i="14"/>
  <c r="D39" i="14"/>
  <c r="D38" i="14"/>
  <c r="D34" i="14"/>
  <c r="D41" i="14" s="1"/>
  <c r="C58" i="14" s="1"/>
  <c r="C60" i="14" s="1"/>
  <c r="C132" i="14" s="1"/>
  <c r="D37" i="14"/>
  <c r="D35" i="14"/>
  <c r="D33" i="14"/>
  <c r="C57" i="20"/>
  <c r="D35" i="20"/>
  <c r="D34" i="20"/>
  <c r="D38" i="20"/>
  <c r="D37" i="20"/>
  <c r="C79" i="20"/>
  <c r="D33" i="20"/>
  <c r="D39" i="20"/>
  <c r="D40" i="20"/>
  <c r="D36" i="20"/>
  <c r="D41" i="19"/>
  <c r="C58" i="19" s="1"/>
  <c r="C60" i="19" s="1"/>
  <c r="C85" i="19"/>
  <c r="C86" i="19"/>
  <c r="C84" i="19"/>
  <c r="C83" i="19"/>
  <c r="C82" i="19"/>
  <c r="C81" i="19"/>
  <c r="C87" i="19" s="1"/>
  <c r="C100" i="19" s="1"/>
  <c r="C102" i="19" s="1"/>
  <c r="C134" i="19" s="1"/>
  <c r="C57" i="18"/>
  <c r="D36" i="18"/>
  <c r="D38" i="18"/>
  <c r="D35" i="18"/>
  <c r="D37" i="18"/>
  <c r="D33" i="18"/>
  <c r="D40" i="18"/>
  <c r="D39" i="18"/>
  <c r="C79" i="18"/>
  <c r="D34" i="18"/>
  <c r="C71" i="17"/>
  <c r="C70" i="17"/>
  <c r="C27" i="17"/>
  <c r="C57" i="16"/>
  <c r="D36" i="16"/>
  <c r="D40" i="16"/>
  <c r="D33" i="16"/>
  <c r="D35" i="16"/>
  <c r="D38" i="16"/>
  <c r="C79" i="16"/>
  <c r="D39" i="16"/>
  <c r="D34" i="16"/>
  <c r="D37" i="16"/>
  <c r="C71" i="15"/>
  <c r="C70" i="15"/>
  <c r="C57" i="12"/>
  <c r="D34" i="12"/>
  <c r="D37" i="12"/>
  <c r="D40" i="12"/>
  <c r="D33" i="12"/>
  <c r="D39" i="12"/>
  <c r="D38" i="12"/>
  <c r="C79" i="12"/>
  <c r="D35" i="12"/>
  <c r="D36" i="12"/>
  <c r="C71" i="11"/>
  <c r="C70" i="11"/>
  <c r="C72" i="11" s="1"/>
  <c r="C133" i="11" s="1"/>
  <c r="C57" i="10"/>
  <c r="D34" i="10"/>
  <c r="D35" i="10"/>
  <c r="D37" i="10"/>
  <c r="C79" i="10"/>
  <c r="D36" i="10"/>
  <c r="D33" i="10"/>
  <c r="D40" i="10"/>
  <c r="D39" i="10"/>
  <c r="D38" i="10"/>
  <c r="C71" i="8"/>
  <c r="C70" i="8"/>
  <c r="C82" i="7"/>
  <c r="C86" i="7"/>
  <c r="C81" i="7"/>
  <c r="C83" i="7"/>
  <c r="C85" i="7"/>
  <c r="D127" i="6"/>
  <c r="D120" i="5"/>
  <c r="D127" i="5" s="1"/>
  <c r="D127" i="4"/>
  <c r="C72" i="17" l="1"/>
  <c r="C133" i="17" s="1"/>
  <c r="C72" i="15"/>
  <c r="C133" i="15" s="1"/>
  <c r="D40" i="15"/>
  <c r="D37" i="15"/>
  <c r="D35" i="15"/>
  <c r="D39" i="15"/>
  <c r="D33" i="15"/>
  <c r="C79" i="15"/>
  <c r="D34" i="15"/>
  <c r="D38" i="15"/>
  <c r="D36" i="15"/>
  <c r="D41" i="13"/>
  <c r="C58" i="13" s="1"/>
  <c r="C60" i="13" s="1"/>
  <c r="C132" i="13" s="1"/>
  <c r="C83" i="13"/>
  <c r="C86" i="13"/>
  <c r="C84" i="13"/>
  <c r="C85" i="13"/>
  <c r="C82" i="13"/>
  <c r="D34" i="11"/>
  <c r="D37" i="11"/>
  <c r="D39" i="11"/>
  <c r="D33" i="11"/>
  <c r="D35" i="11"/>
  <c r="C79" i="11"/>
  <c r="C84" i="11" s="1"/>
  <c r="D36" i="11"/>
  <c r="D40" i="11"/>
  <c r="D38" i="11"/>
  <c r="D41" i="9"/>
  <c r="C58" i="9" s="1"/>
  <c r="C60" i="9" s="1"/>
  <c r="C132" i="9" s="1"/>
  <c r="C85" i="9"/>
  <c r="C84" i="9"/>
  <c r="C83" i="9"/>
  <c r="C81" i="9"/>
  <c r="C86" i="9"/>
  <c r="D35" i="8"/>
  <c r="D39" i="8"/>
  <c r="D37" i="8"/>
  <c r="D33" i="8"/>
  <c r="C72" i="8"/>
  <c r="C133" i="8" s="1"/>
  <c r="D40" i="8"/>
  <c r="D34" i="8"/>
  <c r="D36" i="8"/>
  <c r="D38" i="8"/>
  <c r="C79" i="8"/>
  <c r="C83" i="8" s="1"/>
  <c r="C134" i="25"/>
  <c r="C136" i="25" s="1"/>
  <c r="D119" i="25"/>
  <c r="C57" i="2"/>
  <c r="D39" i="2"/>
  <c r="D40" i="2"/>
  <c r="D36" i="2"/>
  <c r="D33" i="2"/>
  <c r="D37" i="2"/>
  <c r="D38" i="2"/>
  <c r="D34" i="2"/>
  <c r="C79" i="2"/>
  <c r="D35" i="2"/>
  <c r="C83" i="14"/>
  <c r="C82" i="14"/>
  <c r="C85" i="14"/>
  <c r="C86" i="14"/>
  <c r="C81" i="14"/>
  <c r="C84" i="14"/>
  <c r="C82" i="20"/>
  <c r="C81" i="20"/>
  <c r="C84" i="20"/>
  <c r="C83" i="20"/>
  <c r="C86" i="20"/>
  <c r="C85" i="20"/>
  <c r="D41" i="20"/>
  <c r="C58" i="20" s="1"/>
  <c r="C60" i="20" s="1"/>
  <c r="C132" i="19"/>
  <c r="C136" i="19" s="1"/>
  <c r="D119" i="19"/>
  <c r="D41" i="18"/>
  <c r="C58" i="18" s="1"/>
  <c r="C60" i="18" s="1"/>
  <c r="C82" i="18"/>
  <c r="C81" i="18"/>
  <c r="C84" i="18"/>
  <c r="C83" i="18"/>
  <c r="C85" i="18"/>
  <c r="C86" i="18"/>
  <c r="C57" i="17"/>
  <c r="D36" i="17"/>
  <c r="D37" i="17"/>
  <c r="D38" i="17"/>
  <c r="D35" i="17"/>
  <c r="C79" i="17"/>
  <c r="D39" i="17"/>
  <c r="D33" i="17"/>
  <c r="D40" i="17"/>
  <c r="D34" i="17"/>
  <c r="D41" i="16"/>
  <c r="C58" i="16" s="1"/>
  <c r="C60" i="16" s="1"/>
  <c r="C82" i="16"/>
  <c r="C81" i="16"/>
  <c r="C86" i="16"/>
  <c r="C85" i="16"/>
  <c r="C83" i="16"/>
  <c r="C84" i="16"/>
  <c r="C82" i="15"/>
  <c r="C81" i="15"/>
  <c r="C83" i="15"/>
  <c r="C86" i="15"/>
  <c r="C85" i="15"/>
  <c r="C84" i="15"/>
  <c r="C82" i="12"/>
  <c r="C81" i="12"/>
  <c r="C84" i="12"/>
  <c r="C83" i="12"/>
  <c r="C86" i="12"/>
  <c r="C85" i="12"/>
  <c r="D41" i="12"/>
  <c r="C58" i="12" s="1"/>
  <c r="C60" i="12" s="1"/>
  <c r="C82" i="11"/>
  <c r="C81" i="11"/>
  <c r="C85" i="11"/>
  <c r="D41" i="10"/>
  <c r="C58" i="10" s="1"/>
  <c r="C60" i="10" s="1"/>
  <c r="C82" i="10"/>
  <c r="C81" i="10"/>
  <c r="C84" i="10"/>
  <c r="C85" i="10"/>
  <c r="C86" i="10"/>
  <c r="C83" i="10"/>
  <c r="C87" i="7"/>
  <c r="C100" i="7" s="1"/>
  <c r="C102" i="7" s="1"/>
  <c r="C134" i="7" s="1"/>
  <c r="C132" i="7"/>
  <c r="D122" i="6"/>
  <c r="D124" i="6"/>
  <c r="D123" i="6"/>
  <c r="D122" i="5"/>
  <c r="D123" i="5"/>
  <c r="D124" i="5"/>
  <c r="D122" i="4"/>
  <c r="D123" i="4"/>
  <c r="D124" i="4"/>
  <c r="D41" i="15" l="1"/>
  <c r="C58" i="15" s="1"/>
  <c r="C60" i="15" s="1"/>
  <c r="C132" i="15" s="1"/>
  <c r="C87" i="13"/>
  <c r="C100" i="13" s="1"/>
  <c r="C102" i="13" s="1"/>
  <c r="D41" i="11"/>
  <c r="C58" i="11" s="1"/>
  <c r="C60" i="11" s="1"/>
  <c r="C132" i="11" s="1"/>
  <c r="C86" i="11"/>
  <c r="C83" i="11"/>
  <c r="C87" i="9"/>
  <c r="C100" i="9" s="1"/>
  <c r="C102" i="9" s="1"/>
  <c r="C134" i="9" s="1"/>
  <c r="C136" i="9" s="1"/>
  <c r="C81" i="8"/>
  <c r="D41" i="8"/>
  <c r="C58" i="8" s="1"/>
  <c r="C60" i="8" s="1"/>
  <c r="C132" i="8" s="1"/>
  <c r="C82" i="8"/>
  <c r="C85" i="8"/>
  <c r="C86" i="8"/>
  <c r="C84" i="8"/>
  <c r="D120" i="25"/>
  <c r="D127" i="25" s="1"/>
  <c r="C82" i="2"/>
  <c r="C85" i="2"/>
  <c r="C81" i="2"/>
  <c r="C86" i="2"/>
  <c r="C83" i="2"/>
  <c r="C84" i="2"/>
  <c r="D41" i="2"/>
  <c r="C58" i="2" s="1"/>
  <c r="C60" i="2" s="1"/>
  <c r="C87" i="14"/>
  <c r="C100" i="14" s="1"/>
  <c r="C102" i="14" s="1"/>
  <c r="D125" i="5"/>
  <c r="C137" i="5" s="1"/>
  <c r="C138" i="5" s="1"/>
  <c r="C139" i="5" s="1"/>
  <c r="D6" i="24" s="1"/>
  <c r="E6" i="24" s="1"/>
  <c r="F6" i="24" s="1"/>
  <c r="D42" i="3"/>
  <c r="D37" i="3" s="1"/>
  <c r="C132" i="20"/>
  <c r="C87" i="20"/>
  <c r="C100" i="20" s="1"/>
  <c r="C102" i="20" s="1"/>
  <c r="C134" i="20" s="1"/>
  <c r="D120" i="19"/>
  <c r="D127" i="19" s="1"/>
  <c r="C132" i="18"/>
  <c r="C87" i="18"/>
  <c r="C100" i="18" s="1"/>
  <c r="C102" i="18" s="1"/>
  <c r="C134" i="18" s="1"/>
  <c r="D41" i="17"/>
  <c r="C58" i="17" s="1"/>
  <c r="C60" i="17" s="1"/>
  <c r="C82" i="17"/>
  <c r="C81" i="17"/>
  <c r="C83" i="17"/>
  <c r="C86" i="17"/>
  <c r="C84" i="17"/>
  <c r="C85" i="17"/>
  <c r="C132" i="16"/>
  <c r="C87" i="16"/>
  <c r="C100" i="16" s="1"/>
  <c r="C102" i="16" s="1"/>
  <c r="C134" i="16" s="1"/>
  <c r="C87" i="15"/>
  <c r="C100" i="15" s="1"/>
  <c r="C102" i="15" s="1"/>
  <c r="C134" i="15" s="1"/>
  <c r="C134" i="13"/>
  <c r="C136" i="13" s="1"/>
  <c r="D119" i="13"/>
  <c r="C132" i="12"/>
  <c r="C87" i="12"/>
  <c r="C100" i="12" s="1"/>
  <c r="C102" i="12" s="1"/>
  <c r="C134" i="12" s="1"/>
  <c r="C132" i="10"/>
  <c r="C87" i="10"/>
  <c r="C100" i="10" s="1"/>
  <c r="C102" i="10" s="1"/>
  <c r="C134" i="10" s="1"/>
  <c r="D119" i="7"/>
  <c r="C136" i="7"/>
  <c r="D125" i="6"/>
  <c r="C137" i="6" s="1"/>
  <c r="C138" i="6" s="1"/>
  <c r="C139" i="6" s="1"/>
  <c r="D7" i="24" s="1"/>
  <c r="E7" i="24" s="1"/>
  <c r="F7" i="24" s="1"/>
  <c r="D125" i="4"/>
  <c r="C137" i="4" s="1"/>
  <c r="C138" i="4" s="1"/>
  <c r="C139" i="4" s="1"/>
  <c r="D5" i="24" s="1"/>
  <c r="E5" i="24" s="1"/>
  <c r="F5" i="24" s="1"/>
  <c r="C87" i="11" l="1"/>
  <c r="C100" i="11" s="1"/>
  <c r="C102" i="11" s="1"/>
  <c r="D119" i="11" s="1"/>
  <c r="D120" i="11" s="1"/>
  <c r="D119" i="9"/>
  <c r="D120" i="9" s="1"/>
  <c r="C87" i="8"/>
  <c r="C100" i="8" s="1"/>
  <c r="C102" i="8" s="1"/>
  <c r="C134" i="8" s="1"/>
  <c r="C136" i="8" s="1"/>
  <c r="D119" i="8"/>
  <c r="D120" i="8" s="1"/>
  <c r="D123" i="25"/>
  <c r="D122" i="25"/>
  <c r="D124" i="25"/>
  <c r="C132" i="2"/>
  <c r="C87" i="2"/>
  <c r="C100" i="2" s="1"/>
  <c r="C102" i="2" s="1"/>
  <c r="D119" i="2" s="1"/>
  <c r="C136" i="20"/>
  <c r="C134" i="14"/>
  <c r="C136" i="14" s="1"/>
  <c r="D119" i="14"/>
  <c r="D120" i="14" s="1"/>
  <c r="D127" i="14" s="1"/>
  <c r="D39" i="3"/>
  <c r="D38" i="3"/>
  <c r="D119" i="20"/>
  <c r="D120" i="20" s="1"/>
  <c r="D124" i="19"/>
  <c r="D123" i="19"/>
  <c r="D122" i="19"/>
  <c r="D119" i="18"/>
  <c r="D120" i="18" s="1"/>
  <c r="C136" i="18"/>
  <c r="C132" i="17"/>
  <c r="C87" i="17"/>
  <c r="C100" i="17" s="1"/>
  <c r="C102" i="17" s="1"/>
  <c r="C134" i="17" s="1"/>
  <c r="D119" i="16"/>
  <c r="D120" i="16" s="1"/>
  <c r="C136" i="16"/>
  <c r="D119" i="15"/>
  <c r="C136" i="15"/>
  <c r="D120" i="13"/>
  <c r="D127" i="13" s="1"/>
  <c r="D119" i="12"/>
  <c r="D120" i="12" s="1"/>
  <c r="C136" i="12"/>
  <c r="D119" i="10"/>
  <c r="C136" i="10"/>
  <c r="D120" i="7"/>
  <c r="D127" i="7" s="1"/>
  <c r="C134" i="11" l="1"/>
  <c r="C136" i="11" s="1"/>
  <c r="D127" i="11" s="1"/>
  <c r="D123" i="11" s="1"/>
  <c r="D127" i="9"/>
  <c r="D122" i="9" s="1"/>
  <c r="D125" i="25"/>
  <c r="C137" i="25" s="1"/>
  <c r="C138" i="25" s="1"/>
  <c r="C139" i="25" s="1"/>
  <c r="D23" i="24" s="1"/>
  <c r="E23" i="24" s="1"/>
  <c r="F23" i="24" s="1"/>
  <c r="C134" i="2"/>
  <c r="C136" i="2" s="1"/>
  <c r="D120" i="2"/>
  <c r="D127" i="20"/>
  <c r="D122" i="20" s="1"/>
  <c r="D125" i="19"/>
  <c r="C137" i="19" s="1"/>
  <c r="C138" i="19" s="1"/>
  <c r="C139" i="19" s="1"/>
  <c r="D22" i="24" s="1"/>
  <c r="E22" i="24" s="1"/>
  <c r="F22" i="24" s="1"/>
  <c r="D122" i="14"/>
  <c r="D124" i="14"/>
  <c r="D123" i="14"/>
  <c r="D40" i="3"/>
  <c r="C48" i="3" s="1"/>
  <c r="C49" i="3" s="1"/>
  <c r="E24" i="24" s="1"/>
  <c r="F24" i="24" s="1"/>
  <c r="D127" i="18"/>
  <c r="D119" i="17"/>
  <c r="D120" i="17" s="1"/>
  <c r="C136" i="17"/>
  <c r="D127" i="16"/>
  <c r="D120" i="15"/>
  <c r="D127" i="15" s="1"/>
  <c r="D122" i="13"/>
  <c r="D124" i="13"/>
  <c r="D123" i="13"/>
  <c r="D127" i="12"/>
  <c r="D120" i="10"/>
  <c r="D127" i="8"/>
  <c r="D122" i="7"/>
  <c r="D124" i="7"/>
  <c r="D123" i="7"/>
  <c r="D124" i="11" l="1"/>
  <c r="D122" i="11"/>
  <c r="D125" i="11" s="1"/>
  <c r="C137" i="11" s="1"/>
  <c r="C138" i="11" s="1"/>
  <c r="C139" i="11" s="1"/>
  <c r="D12" i="24" s="1"/>
  <c r="E12" i="24" s="1"/>
  <c r="F12" i="24" s="1"/>
  <c r="D123" i="9"/>
  <c r="D124" i="9"/>
  <c r="D125" i="14"/>
  <c r="C137" i="14" s="1"/>
  <c r="C138" i="14" s="1"/>
  <c r="C139" i="14" s="1"/>
  <c r="D15" i="24" s="1"/>
  <c r="E15" i="24" s="1"/>
  <c r="F15" i="24" s="1"/>
  <c r="D127" i="2"/>
  <c r="D123" i="20"/>
  <c r="D124" i="20"/>
  <c r="D125" i="13"/>
  <c r="C137" i="13" s="1"/>
  <c r="C138" i="13" s="1"/>
  <c r="C139" i="13" s="1"/>
  <c r="D14" i="24" s="1"/>
  <c r="E14" i="24" s="1"/>
  <c r="F14" i="24" s="1"/>
  <c r="D125" i="9"/>
  <c r="C137" i="9" s="1"/>
  <c r="C138" i="9" s="1"/>
  <c r="C139" i="9" s="1"/>
  <c r="D10" i="24" s="1"/>
  <c r="E10" i="24" s="1"/>
  <c r="F10" i="24" s="1"/>
  <c r="D125" i="7"/>
  <c r="C137" i="7" s="1"/>
  <c r="C138" i="7" s="1"/>
  <c r="C139" i="7" s="1"/>
  <c r="D8" i="24" s="1"/>
  <c r="E8" i="24" s="1"/>
  <c r="D122" i="18"/>
  <c r="D124" i="18"/>
  <c r="D123" i="18"/>
  <c r="D127" i="17"/>
  <c r="D122" i="16"/>
  <c r="D124" i="16"/>
  <c r="D123" i="16"/>
  <c r="D122" i="15"/>
  <c r="D123" i="15"/>
  <c r="D124" i="15"/>
  <c r="D122" i="12"/>
  <c r="D124" i="12"/>
  <c r="D123" i="12"/>
  <c r="D127" i="10"/>
  <c r="D122" i="8"/>
  <c r="D124" i="8"/>
  <c r="D123" i="8"/>
  <c r="D125" i="20" l="1"/>
  <c r="C137" i="20" s="1"/>
  <c r="C138" i="20" s="1"/>
  <c r="C139" i="20" s="1"/>
  <c r="D17" i="24" s="1"/>
  <c r="E17" i="24" s="1"/>
  <c r="F17" i="24" s="1"/>
  <c r="D122" i="2"/>
  <c r="D124" i="2"/>
  <c r="D123" i="2"/>
  <c r="F8" i="24"/>
  <c r="D125" i="18"/>
  <c r="C137" i="18" s="1"/>
  <c r="C138" i="18" s="1"/>
  <c r="C139" i="18" s="1"/>
  <c r="D21" i="24" s="1"/>
  <c r="E21" i="24" s="1"/>
  <c r="F21" i="24" s="1"/>
  <c r="D122" i="17"/>
  <c r="D123" i="17"/>
  <c r="D124" i="17"/>
  <c r="D125" i="16"/>
  <c r="C137" i="16" s="1"/>
  <c r="C138" i="16" s="1"/>
  <c r="C139" i="16" s="1"/>
  <c r="D19" i="24" s="1"/>
  <c r="E19" i="24" s="1"/>
  <c r="F19" i="24" s="1"/>
  <c r="D125" i="15"/>
  <c r="C137" i="15" s="1"/>
  <c r="C138" i="15" s="1"/>
  <c r="C139" i="15" s="1"/>
  <c r="D16" i="24" s="1"/>
  <c r="E16" i="24" s="1"/>
  <c r="F16" i="24" s="1"/>
  <c r="D125" i="12"/>
  <c r="C137" i="12" s="1"/>
  <c r="C138" i="12" s="1"/>
  <c r="C139" i="12" s="1"/>
  <c r="D13" i="24" s="1"/>
  <c r="E13" i="24" s="1"/>
  <c r="F13" i="24" s="1"/>
  <c r="D122" i="10"/>
  <c r="D123" i="10"/>
  <c r="D124" i="10"/>
  <c r="D125" i="8"/>
  <c r="C137" i="8" s="1"/>
  <c r="C138" i="8" s="1"/>
  <c r="C139" i="8" s="1"/>
  <c r="D9" i="24" s="1"/>
  <c r="E9" i="24" s="1"/>
  <c r="F9" i="24" s="1"/>
  <c r="D125" i="2" l="1"/>
  <c r="C137" i="2" s="1"/>
  <c r="C138" i="2" s="1"/>
  <c r="C139" i="2" s="1"/>
  <c r="D18" i="24" s="1"/>
  <c r="E18" i="24" s="1"/>
  <c r="F18" i="24" s="1"/>
  <c r="D125" i="17"/>
  <c r="C137" i="17" s="1"/>
  <c r="C138" i="17" s="1"/>
  <c r="C139" i="17" s="1"/>
  <c r="D20" i="24" s="1"/>
  <c r="E20" i="24" s="1"/>
  <c r="F20" i="24" s="1"/>
  <c r="D125" i="10"/>
  <c r="C137" i="10" s="1"/>
  <c r="C138" i="10" s="1"/>
  <c r="C139" i="10" s="1"/>
  <c r="D11" i="24" s="1"/>
  <c r="E11" i="24" s="1"/>
  <c r="F11" i="24" s="1"/>
  <c r="F25" i="24" l="1"/>
  <c r="E25" i="24"/>
</calcChain>
</file>

<file path=xl/sharedStrings.xml><?xml version="1.0" encoding="utf-8"?>
<sst xmlns="http://schemas.openxmlformats.org/spreadsheetml/2006/main" count="3291" uniqueCount="193">
  <si>
    <t>ITENS</t>
  </si>
  <si>
    <t>DESCRIÇÃO</t>
  </si>
  <si>
    <t>Médico Clínico</t>
  </si>
  <si>
    <t>Médico Pediatra</t>
  </si>
  <si>
    <t>Demais serviços e insumos diversos</t>
  </si>
  <si>
    <t>Médico Clínico Reforço</t>
  </si>
  <si>
    <t>Enfermeiro Coordenador Geral</t>
  </si>
  <si>
    <t>MÉDICO CLÍNICO</t>
  </si>
  <si>
    <t>Módulo 1 - Composição da Remuneração</t>
  </si>
  <si>
    <t>Composição da Remuneração</t>
  </si>
  <si>
    <t>Valor (R$)</t>
  </si>
  <si>
    <t>A</t>
  </si>
  <si>
    <t>Pró-labore</t>
  </si>
  <si>
    <t>B</t>
  </si>
  <si>
    <t>Adicional de Periculosidade</t>
  </si>
  <si>
    <t>C</t>
  </si>
  <si>
    <t>Adicional de Insalubridade 20%</t>
  </si>
  <si>
    <t>D</t>
  </si>
  <si>
    <t>Adicional Noturno</t>
  </si>
  <si>
    <t>E</t>
  </si>
  <si>
    <t>Adicional de Hora Noturna Reduzida</t>
  </si>
  <si>
    <t>F</t>
  </si>
  <si>
    <t>Descanso Semanal Remunerado</t>
  </si>
  <si>
    <t>G</t>
  </si>
  <si>
    <t>Outros (especificar)</t>
  </si>
  <si>
    <t>Total</t>
  </si>
  <si>
    <t>* Salário- Base estimativa de mercado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</si>
  <si>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</si>
  <si>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</si>
  <si>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</si>
  <si>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</si>
  <si>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</si>
  <si>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</si>
  <si>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</si>
  <si>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FAP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</si>
  <si>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</si>
  <si>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</si>
  <si>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</si>
  <si>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</si>
  <si>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</si>
  <si>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</si>
  <si>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</si>
  <si>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</si>
  <si>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SEBRAE</t>
  </si>
  <si>
    <t>INCRA</t>
  </si>
  <si>
    <t>H</t>
  </si>
  <si>
    <t>FGTS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</si>
  <si>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</si>
  <si>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</si>
  <si>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</si>
  <si>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</si>
  <si>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</si>
  <si>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Tarifa/Transporte</t>
  </si>
  <si>
    <t>Auxílio-Refeição/Alimentação</t>
  </si>
  <si>
    <t>Auxílio Refeição</t>
  </si>
  <si>
    <t>Benefício (Plano de Benefício Familiar)</t>
  </si>
  <si>
    <t>PBF - Convenção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</si>
  <si>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</si>
  <si>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</si>
  <si>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</si>
  <si>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</si>
  <si>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</si>
  <si>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</si>
  <si>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</si>
  <si>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r>
      <t xml:space="preserve">Aviso Prévio Trabalhado </t>
    </r>
    <r>
      <rPr>
        <sz val="10"/>
        <color theme="1"/>
        <rFont val="Times New Roman"/>
        <family val="1"/>
      </rPr>
      <t>(APT Final de contrato 1,94 e APT Rotatividade 0,04)</t>
    </r>
  </si>
  <si>
    <t xml:space="preserve">* 1,94% apenas no primeiro ano de contrato </t>
  </si>
  <si>
    <t>Incidência dos encargos do submódulo 2.2 sobre o Aviso Prévio Trabalhado "D"</t>
  </si>
  <si>
    <t>Multa do FGTS e contribuição social sobre o Aviso Prévio Trabalhado "D"</t>
  </si>
  <si>
    <t>Módulo 4 - Custo de Reposição do Profissional Ausente</t>
  </si>
  <si>
    <t>Submódulo 4.1 - Substituto nas Ausências Legais</t>
  </si>
  <si>
    <t>Base de cálculo para custo do profissional ausente (substituto): BCCPA: (Rem + 13° Sal. + Férias + 1/3) x Item Reposição.</t>
  </si>
  <si>
    <t>4.1</t>
  </si>
  <si>
    <t>Ausências Legais</t>
  </si>
  <si>
    <t>Substituto na cobertura das Férias</t>
  </si>
  <si>
    <t>Substituto na cobertura das Ausências Legais</t>
  </si>
  <si>
    <t>Substituto na cobertura das Licença-Paternidade</t>
  </si>
  <si>
    <t>Substituto na cobertura das Ausência por acidente de trabalho</t>
  </si>
  <si>
    <t>Substituto na cobertura das Afastamento Maternidade</t>
  </si>
  <si>
    <t>Substituto na cobertura das Ausências por doença</t>
  </si>
  <si>
    <t>Submódulo 4.2 - Intrajornada</t>
  </si>
  <si>
    <t>4.2</t>
  </si>
  <si>
    <t>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</si>
  <si>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</si>
  <si>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</si>
  <si>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</si>
  <si>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</si>
  <si>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</si>
  <si>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Módulo 6 - Custos Indiretos, Tributos e Lucro</t>
  </si>
  <si>
    <t>Custos Indiretos, Tributos e Lucro</t>
  </si>
  <si>
    <t>Custos Indiretos</t>
  </si>
  <si>
    <t>Tributos</t>
  </si>
  <si>
    <t>C.1. Tributos Federais (PIS)</t>
  </si>
  <si>
    <t>C.2. Tributos Federais (COFINS)</t>
  </si>
  <si>
    <t>C.3. Tributos Municipais (ISSQN)</t>
  </si>
  <si>
    <t>Mão de obra vinculada à execução contratual (valor por empregado)</t>
  </si>
  <si>
    <t>Subtotal (A + B +C+ D+E)</t>
  </si>
  <si>
    <t>Módulo 6 – Custos Indiretos, Tributos e Lucro</t>
  </si>
  <si>
    <t>MÉDICO PEDIATRA</t>
  </si>
  <si>
    <t>MÉDICO CLÍNICO REFORÇO</t>
  </si>
  <si>
    <t>ENFERMEIRO</t>
  </si>
  <si>
    <t>Salário-Base</t>
  </si>
  <si>
    <t>Adicional de Insalubridade 40%</t>
  </si>
  <si>
    <t>Adicional Noturno 40%</t>
  </si>
  <si>
    <t>ENFERMEIRO COORDENADOR</t>
  </si>
  <si>
    <t xml:space="preserve">Salário-Base </t>
  </si>
  <si>
    <t>Gratificação Coordenação 50%</t>
  </si>
  <si>
    <t>TÉCNICO DE ENFERMAGEM</t>
  </si>
  <si>
    <t>Substituto na cobertura da Ausência por doença</t>
  </si>
  <si>
    <t>FARMACEUTICO DIURNO</t>
  </si>
  <si>
    <t>FARMACEUTICO NOTURNO</t>
  </si>
  <si>
    <t>Periculosidade</t>
  </si>
  <si>
    <t>AUXILIAR DE LIMPEZA</t>
  </si>
  <si>
    <t>* Salário- Base SINDASSEIO</t>
  </si>
  <si>
    <t>SEGURANÇA DIURNO</t>
  </si>
  <si>
    <t>SEGURANÇA NOTURNO</t>
  </si>
  <si>
    <t>ASSISTENTE ADMINISTRATIVO</t>
  </si>
  <si>
    <t>ZELADOR</t>
  </si>
  <si>
    <t>ATENDENTES/RECEPÇÃO</t>
  </si>
  <si>
    <t>5.1</t>
  </si>
  <si>
    <t>Manutenções prediais</t>
  </si>
  <si>
    <t>5.2</t>
  </si>
  <si>
    <t>Manutenção de mobiliários, aparelhos e equipamentos hospitalares</t>
  </si>
  <si>
    <t>5.3</t>
  </si>
  <si>
    <t>Manutenção do gerador de energia</t>
  </si>
  <si>
    <t>5.4</t>
  </si>
  <si>
    <t>Serviços de lavanderia</t>
  </si>
  <si>
    <t>5.5</t>
  </si>
  <si>
    <t>Fornecimento e gestão de roupa de cama</t>
  </si>
  <si>
    <t>5.6</t>
  </si>
  <si>
    <t>Fornecimento e gestão de uniformes</t>
  </si>
  <si>
    <t>5.7</t>
  </si>
  <si>
    <t>Fornecimento e gestão de EPI</t>
  </si>
  <si>
    <t>5.8</t>
  </si>
  <si>
    <t>Fornecimento de materiais de limpeza</t>
  </si>
  <si>
    <t>5.9</t>
  </si>
  <si>
    <t>Fornecimento de medicamentos</t>
  </si>
  <si>
    <t>5.10</t>
  </si>
  <si>
    <t>Fornecimento de materiais hospitalares</t>
  </si>
  <si>
    <t>5.11</t>
  </si>
  <si>
    <t>Fornecimento de materiais de expediente</t>
  </si>
  <si>
    <t>5.12</t>
  </si>
  <si>
    <t>Contas de consumo: água, luz, telefone, internet</t>
  </si>
  <si>
    <t>5.13</t>
  </si>
  <si>
    <t>Pagamento de taxas e tributos legais</t>
  </si>
  <si>
    <t>5.14</t>
  </si>
  <si>
    <t>Serviços de controle ambiental</t>
  </si>
  <si>
    <t>5.15</t>
  </si>
  <si>
    <t>Fornecimento de nutrição/alimentação</t>
  </si>
  <si>
    <t>5.16</t>
  </si>
  <si>
    <t>Locação de impressoras</t>
  </si>
  <si>
    <t>5.17</t>
  </si>
  <si>
    <t>Serviços de radiologia médica com emissão de laudo diagnóstico</t>
  </si>
  <si>
    <t>Valor Total Demais Serviços e Insumos</t>
  </si>
  <si>
    <t>Valor Homem</t>
  </si>
  <si>
    <t>Valor Hora</t>
  </si>
  <si>
    <t>HORAS MÊS</t>
  </si>
  <si>
    <t>VALOR HORA</t>
  </si>
  <si>
    <t>VALOR MENSAL</t>
  </si>
  <si>
    <t>VALOR ANUAL</t>
  </si>
  <si>
    <t>VALOR POR UPA</t>
  </si>
  <si>
    <t xml:space="preserve">Zelador </t>
  </si>
  <si>
    <t>Assistente Administrativo</t>
  </si>
  <si>
    <t>Enfermeiro Dia</t>
  </si>
  <si>
    <t>Técnico Enfermagem Dia</t>
  </si>
  <si>
    <t>Farmaceutico Dia</t>
  </si>
  <si>
    <t>Aux. Limpeza Dia</t>
  </si>
  <si>
    <t>Atendentes Dia</t>
  </si>
  <si>
    <t>Segurança Dia</t>
  </si>
  <si>
    <t>Enfermeiro Noite</t>
  </si>
  <si>
    <t>Técnico Enfermagem Noite</t>
  </si>
  <si>
    <t>Farmaceutico Noite</t>
  </si>
  <si>
    <t>Aux. Limpeza Noite</t>
  </si>
  <si>
    <t>Atendentes Noite</t>
  </si>
  <si>
    <t>Segurança Noite</t>
  </si>
  <si>
    <t>Taxa de Administração</t>
  </si>
  <si>
    <t>Auxiliar de almoxarifado</t>
  </si>
  <si>
    <t>AUXILIAR DE ALMOXARIFADO/SUPRIMENTOS</t>
  </si>
  <si>
    <t>BASE DE CALCULO CCL</t>
  </si>
  <si>
    <t>PERCENTUAL SOLICITADO</t>
  </si>
  <si>
    <t>CCL NECESSÁRIO</t>
  </si>
  <si>
    <t>BASE DE CALCULO PL</t>
  </si>
  <si>
    <t>PL NECESSÁRIO</t>
  </si>
  <si>
    <t>Clausula 10.3 do termo de referência</t>
  </si>
  <si>
    <t>Clausula 10.2.1 do termo de referência</t>
  </si>
  <si>
    <t>PLANILHA DE COMPOSIÇÃO DE CUSTOS E FORMAÇÃO DE PREÇOS</t>
  </si>
  <si>
    <t>INSUMOS E SERVIÇOS</t>
  </si>
  <si>
    <t>RESUMO FINAL</t>
  </si>
  <si>
    <t xml:space="preserve">QUADRO-RESUMO </t>
  </si>
  <si>
    <t>Insumos e Serviços</t>
  </si>
  <si>
    <t>Módulo 5 - Insumos e Serviços</t>
  </si>
  <si>
    <t>2. QUADRO-RESUMO DO CUSTO MENSAL POR EMPREGADO</t>
  </si>
  <si>
    <t>MODELO</t>
  </si>
  <si>
    <t xml:space="preserve">Subtotal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</si>
</sst>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8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Times New Roman"/>
      <family val="1"/>
    </font>
    <font>
      <sz val="16"/>
      <color theme="0"/>
      <name val="Times New Roman"/>
      <family val="1"/>
    </font>
    <font>
      <b/>
      <sz val="12"/>
      <color rgb="FF000000"/>
      <name val="Times New Roman"/>
      <family val="1"/>
    </font>
    <font>
      <b/>
      <strike/>
      <sz val="12"/>
      <color theme="1"/>
      <name val="Times New Roman"/>
      <family val="1"/>
    </font>
    <font>
      <strike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Border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4" fontId="4" fillId="3" borderId="5" xfId="2" applyFont="1" applyFill="1" applyBorder="1" applyAlignment="1" applyProtection="1">
      <alignment horizontal="center" vertical="center" wrapText="1"/>
    </xf>
    <xf numFmtId="44" fontId="4" fillId="0" borderId="5" xfId="2" applyFont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6" fillId="0" borderId="0" xfId="0" applyFont="1"/>
    <xf numFmtId="0" fontId="5" fillId="0" borderId="0" xfId="0" applyFont="1" applyAlignment="1">
      <alignment vertical="center"/>
    </xf>
    <xf numFmtId="44" fontId="4" fillId="0" borderId="5" xfId="0" applyNumberFormat="1" applyFont="1" applyBorder="1" applyAlignment="1">
      <alignment horizontal="center" vertical="center" wrapText="1"/>
    </xf>
    <xf numFmtId="0" fontId="4" fillId="3" borderId="7" xfId="0" applyFont="1" applyFill="1" applyBorder="1"/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/>
    <xf numFmtId="10" fontId="4" fillId="0" borderId="5" xfId="0" applyNumberFormat="1" applyFont="1" applyBorder="1" applyAlignment="1">
      <alignment horizontal="center" vertical="center" wrapText="1"/>
    </xf>
    <xf numFmtId="44" fontId="4" fillId="0" borderId="10" xfId="2" applyFont="1" applyBorder="1" applyAlignment="1">
      <alignment horizontal="center" vertical="center" wrapText="1"/>
    </xf>
    <xf numFmtId="9" fontId="4" fillId="3" borderId="5" xfId="4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Protection="1">
      <protection locked="0"/>
    </xf>
    <xf numFmtId="0" fontId="4" fillId="3" borderId="0" xfId="0" applyFont="1" applyFill="1" applyProtection="1">
      <protection locked="0"/>
    </xf>
    <xf numFmtId="44" fontId="4" fillId="4" borderId="0" xfId="2" applyFont="1" applyFill="1" applyProtection="1">
      <protection locked="0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justify" vertical="center" wrapText="1"/>
    </xf>
    <xf numFmtId="0" fontId="4" fillId="3" borderId="5" xfId="0" applyFont="1" applyFill="1" applyBorder="1" applyAlignment="1">
      <alignment horizontal="justify" vertical="center" wrapText="1"/>
    </xf>
    <xf numFmtId="0" fontId="7" fillId="0" borderId="0" xfId="0" applyFont="1"/>
    <xf numFmtId="0" fontId="8" fillId="3" borderId="5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wrapText="1"/>
    </xf>
    <xf numFmtId="44" fontId="4" fillId="0" borderId="2" xfId="0" applyNumberFormat="1" applyFont="1" applyBorder="1"/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43" fontId="4" fillId="4" borderId="5" xfId="3" applyFont="1" applyFill="1" applyBorder="1" applyAlignment="1" applyProtection="1">
      <alignment horizontal="center" vertical="center" wrapText="1"/>
      <protection locked="0"/>
    </xf>
    <xf numFmtId="43" fontId="4" fillId="4" borderId="5" xfId="4" applyNumberFormat="1" applyFont="1" applyFill="1" applyBorder="1" applyAlignment="1" applyProtection="1">
      <alignment horizontal="center" vertical="center" wrapText="1"/>
      <protection locked="0"/>
    </xf>
    <xf numFmtId="43" fontId="4" fillId="4" borderId="5" xfId="3" applyFont="1" applyFill="1" applyBorder="1" applyAlignment="1" applyProtection="1">
      <alignment wrapText="1"/>
      <protection locked="0"/>
    </xf>
    <xf numFmtId="43" fontId="4" fillId="0" borderId="5" xfId="3" applyFont="1" applyBorder="1" applyAlignment="1">
      <alignment wrapText="1"/>
    </xf>
    <xf numFmtId="9" fontId="4" fillId="0" borderId="5" xfId="4" applyFont="1" applyBorder="1" applyAlignment="1">
      <alignment horizontal="center" vertical="center" wrapText="1"/>
    </xf>
    <xf numFmtId="44" fontId="4" fillId="0" borderId="0" xfId="0" applyNumberFormat="1" applyFont="1"/>
    <xf numFmtId="0" fontId="5" fillId="0" borderId="4" xfId="0" applyFont="1" applyBorder="1" applyAlignment="1">
      <alignment horizontal="center" vertical="center" wrapText="1"/>
    </xf>
    <xf numFmtId="44" fontId="4" fillId="0" borderId="5" xfId="2" applyFont="1" applyBorder="1" applyAlignment="1">
      <alignment vertical="center" wrapText="1"/>
    </xf>
    <xf numFmtId="44" fontId="5" fillId="0" borderId="5" xfId="2" applyFont="1" applyBorder="1" applyAlignment="1">
      <alignment vertical="center" wrapText="1"/>
    </xf>
    <xf numFmtId="44" fontId="4" fillId="4" borderId="0" xfId="2" applyFont="1" applyFill="1"/>
    <xf numFmtId="0" fontId="4" fillId="0" borderId="7" xfId="0" applyFont="1" applyBorder="1"/>
    <xf numFmtId="43" fontId="4" fillId="0" borderId="0" xfId="0" applyNumberFormat="1" applyFont="1"/>
    <xf numFmtId="44" fontId="4" fillId="0" borderId="0" xfId="2" applyFont="1"/>
    <xf numFmtId="0" fontId="10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4" fontId="4" fillId="0" borderId="1" xfId="2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/>
    </xf>
    <xf numFmtId="0" fontId="5" fillId="0" borderId="1" xfId="0" applyFont="1" applyBorder="1"/>
    <xf numFmtId="44" fontId="5" fillId="0" borderId="1" xfId="0" applyNumberFormat="1" applyFont="1" applyBorder="1"/>
    <xf numFmtId="0" fontId="4" fillId="0" borderId="0" xfId="0" applyFont="1" applyAlignment="1">
      <alignment horizontal="center"/>
    </xf>
    <xf numFmtId="164" fontId="4" fillId="0" borderId="1" xfId="3" applyNumberFormat="1" applyFont="1" applyBorder="1" applyAlignment="1">
      <alignment horizontal="center" wrapText="1"/>
    </xf>
    <xf numFmtId="44" fontId="4" fillId="0" borderId="1" xfId="2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44" fontId="4" fillId="0" borderId="14" xfId="0" applyNumberFormat="1" applyFont="1" applyBorder="1"/>
    <xf numFmtId="10" fontId="4" fillId="0" borderId="14" xfId="0" applyNumberFormat="1" applyFont="1" applyBorder="1"/>
    <xf numFmtId="9" fontId="4" fillId="0" borderId="14" xfId="0" applyNumberFormat="1" applyFont="1" applyBorder="1"/>
    <xf numFmtId="43" fontId="4" fillId="0" borderId="0" xfId="3" applyFont="1"/>
    <xf numFmtId="0" fontId="12" fillId="0" borderId="0" xfId="0" applyFont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44" fontId="12" fillId="0" borderId="5" xfId="2" applyFont="1" applyFill="1" applyBorder="1" applyAlignment="1" applyProtection="1">
      <alignment horizontal="center" vertical="center" wrapText="1"/>
      <protection locked="0"/>
    </xf>
    <xf numFmtId="44" fontId="12" fillId="0" borderId="5" xfId="2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5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4" fillId="0" borderId="13" xfId="0" applyFont="1" applyBorder="1" applyAlignment="1">
      <alignment horizontal="left"/>
    </xf>
  </cellXfs>
  <cellStyles count="5">
    <cellStyle name="Moeda" xfId="2" builtinId="4"/>
    <cellStyle name="Normal" xfId="0" builtinId="0"/>
    <cellStyle name="Porcentagem" xfId="4" builtinId="5"/>
    <cellStyle name="TableStyleLight1" xfId="1" xr:uid="{00000000-0005-0000-0000-000002000000}"/>
    <cellStyle name="Vírgula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8108A-D8A2-400F-B9D1-E1591737747B}">
  <dimension ref="A1:F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7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12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16</v>
      </c>
      <c r="C12" s="7"/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7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v>0</v>
      </c>
    </row>
    <row r="26" spans="1:5" ht="16.5" thickBot="1" x14ac:dyDescent="0.3">
      <c r="A26" s="4" t="s">
        <v>13</v>
      </c>
      <c r="B26" s="5" t="s">
        <v>32</v>
      </c>
      <c r="C26" s="7"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12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0.2</v>
      </c>
      <c r="D33" s="16"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2.5000000000000001E-2</v>
      </c>
      <c r="D34" s="16"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f>3%*E35</f>
        <v>0.03</v>
      </c>
      <c r="D35" s="16"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1.4999999999999999E-2</v>
      </c>
      <c r="D36" s="7">
        <v>0</v>
      </c>
    </row>
    <row r="37" spans="1:6" ht="16.5" thickBot="1" x14ac:dyDescent="0.3">
      <c r="A37" s="4" t="s">
        <v>19</v>
      </c>
      <c r="B37" s="5" t="s">
        <v>42</v>
      </c>
      <c r="C37" s="15">
        <v>0.01</v>
      </c>
      <c r="D37" s="7">
        <v>0</v>
      </c>
    </row>
    <row r="38" spans="1:6" ht="16.5" thickBot="1" x14ac:dyDescent="0.3">
      <c r="A38" s="4" t="s">
        <v>21</v>
      </c>
      <c r="B38" s="5" t="s">
        <v>43</v>
      </c>
      <c r="C38" s="15">
        <v>6.0000000000000001E-3</v>
      </c>
      <c r="D38" s="7">
        <v>0</v>
      </c>
    </row>
    <row r="39" spans="1:6" ht="16.5" thickBot="1" x14ac:dyDescent="0.3">
      <c r="A39" s="4" t="s">
        <v>23</v>
      </c>
      <c r="B39" s="5" t="s">
        <v>44</v>
      </c>
      <c r="C39" s="15">
        <v>2E-3</v>
      </c>
      <c r="D39" s="7"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v>0</v>
      </c>
    </row>
    <row r="41" spans="1:6" ht="16.5" thickBot="1" x14ac:dyDescent="0.3">
      <c r="A41" s="76" t="s">
        <v>47</v>
      </c>
      <c r="B41" s="77"/>
      <c r="C41" s="15">
        <f>SUM(C33:C40)</f>
        <v>0.36800000000000005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/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/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/>
    </row>
    <row r="50" spans="1:5" ht="16.5" thickBot="1" x14ac:dyDescent="0.3">
      <c r="A50" s="4" t="s">
        <v>17</v>
      </c>
      <c r="B50" s="5" t="s">
        <v>24</v>
      </c>
      <c r="C50" s="11">
        <v>0</v>
      </c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v>0</v>
      </c>
    </row>
    <row r="67" spans="1:4" ht="16.5" thickBot="1" x14ac:dyDescent="0.3">
      <c r="A67" s="4" t="s">
        <v>13</v>
      </c>
      <c r="B67" s="22" t="s">
        <v>62</v>
      </c>
      <c r="C67" s="7">
        <v>0</v>
      </c>
    </row>
    <row r="68" spans="1:4" ht="16.5" thickBot="1" x14ac:dyDescent="0.3">
      <c r="A68" s="4" t="s">
        <v>15</v>
      </c>
      <c r="B68" s="22" t="s">
        <v>63</v>
      </c>
      <c r="C68" s="7">
        <v>0</v>
      </c>
    </row>
    <row r="69" spans="1:4" ht="16.5" thickBot="1" x14ac:dyDescent="0.3">
      <c r="A69" s="4" t="s">
        <v>17</v>
      </c>
      <c r="B69" s="23" t="s">
        <v>64</v>
      </c>
      <c r="C69" s="7"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v>0</v>
      </c>
    </row>
    <row r="82" spans="1:3" ht="16.5" thickBot="1" x14ac:dyDescent="0.3">
      <c r="A82" s="4" t="s">
        <v>13</v>
      </c>
      <c r="B82" s="5" t="s">
        <v>74</v>
      </c>
      <c r="C82" s="11">
        <v>0</v>
      </c>
    </row>
    <row r="83" spans="1:3" ht="16.5" thickBot="1" x14ac:dyDescent="0.3">
      <c r="A83" s="4" t="s">
        <v>15</v>
      </c>
      <c r="B83" s="5" t="s">
        <v>75</v>
      </c>
      <c r="C83" s="11">
        <v>0</v>
      </c>
    </row>
    <row r="84" spans="1:3" ht="16.5" thickBot="1" x14ac:dyDescent="0.3">
      <c r="A84" s="4" t="s">
        <v>17</v>
      </c>
      <c r="B84" s="5" t="s">
        <v>76</v>
      </c>
      <c r="C84" s="11">
        <v>0</v>
      </c>
    </row>
    <row r="85" spans="1:3" ht="16.5" thickBot="1" x14ac:dyDescent="0.3">
      <c r="A85" s="4" t="s">
        <v>19</v>
      </c>
      <c r="B85" s="5" t="s">
        <v>77</v>
      </c>
      <c r="C85" s="11">
        <v>0</v>
      </c>
    </row>
    <row r="86" spans="1:3" ht="16.5" thickBot="1" x14ac:dyDescent="0.3">
      <c r="A86" s="4" t="s">
        <v>21</v>
      </c>
      <c r="B86" s="5" t="s">
        <v>78</v>
      </c>
      <c r="C86" s="11"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>$D$127*C124%</f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35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16:C116"/>
    <mergeCell ref="A125:B125"/>
    <mergeCell ref="A128:C128"/>
    <mergeCell ref="A136:B136"/>
    <mergeCell ref="A78:C78"/>
    <mergeCell ref="A87:B87"/>
    <mergeCell ref="A90:C90"/>
    <mergeCell ref="A94:B94"/>
    <mergeCell ref="A97:C97"/>
    <mergeCell ref="A54:C54"/>
    <mergeCell ref="A60:B60"/>
    <mergeCell ref="A63:C63"/>
    <mergeCell ref="A72:B72"/>
    <mergeCell ref="A75:C75"/>
    <mergeCell ref="A113:B113"/>
    <mergeCell ref="A105:C105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  <mergeCell ref="A102:B102"/>
    <mergeCell ref="A51:B51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D15D8-C157-4BC6-9CC2-2755331C6FD3}">
  <dimension ref="A1:F139"/>
  <sheetViews>
    <sheetView tabSelected="1" topLeftCell="A89" zoomScaleNormal="100" workbookViewId="0">
      <selection activeCell="F110" sqref="F110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97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12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16</v>
      </c>
      <c r="C12" s="7"/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7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v>0</v>
      </c>
    </row>
    <row r="26" spans="1:5" ht="16.5" thickBot="1" x14ac:dyDescent="0.3">
      <c r="A26" s="4" t="s">
        <v>13</v>
      </c>
      <c r="B26" s="5" t="s">
        <v>32</v>
      </c>
      <c r="C26" s="7"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12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0.2</v>
      </c>
      <c r="D33" s="16"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2.5000000000000001E-2</v>
      </c>
      <c r="D34" s="16"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f>3%*E35</f>
        <v>0.03</v>
      </c>
      <c r="D35" s="16"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1.4999999999999999E-2</v>
      </c>
      <c r="D36" s="7">
        <v>0</v>
      </c>
    </row>
    <row r="37" spans="1:6" ht="16.5" thickBot="1" x14ac:dyDescent="0.3">
      <c r="A37" s="4" t="s">
        <v>19</v>
      </c>
      <c r="B37" s="5" t="s">
        <v>42</v>
      </c>
      <c r="C37" s="15">
        <v>0.01</v>
      </c>
      <c r="D37" s="7">
        <v>0</v>
      </c>
    </row>
    <row r="38" spans="1:6" ht="16.5" thickBot="1" x14ac:dyDescent="0.3">
      <c r="A38" s="4" t="s">
        <v>21</v>
      </c>
      <c r="B38" s="5" t="s">
        <v>43</v>
      </c>
      <c r="C38" s="15">
        <v>6.0000000000000001E-3</v>
      </c>
      <c r="D38" s="7">
        <v>0</v>
      </c>
    </row>
    <row r="39" spans="1:6" ht="16.5" thickBot="1" x14ac:dyDescent="0.3">
      <c r="A39" s="4" t="s">
        <v>23</v>
      </c>
      <c r="B39" s="5" t="s">
        <v>44</v>
      </c>
      <c r="C39" s="15">
        <v>2E-3</v>
      </c>
      <c r="D39" s="7"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v>0</v>
      </c>
    </row>
    <row r="41" spans="1:6" ht="16.5" thickBot="1" x14ac:dyDescent="0.3">
      <c r="A41" s="76" t="s">
        <v>47</v>
      </c>
      <c r="B41" s="77"/>
      <c r="C41" s="15">
        <f>SUM(C33:C40)</f>
        <v>0.36800000000000005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/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/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/>
    </row>
    <row r="50" spans="1:5" ht="16.5" thickBot="1" x14ac:dyDescent="0.3">
      <c r="A50" s="4" t="s">
        <v>17</v>
      </c>
      <c r="B50" s="5" t="s">
        <v>24</v>
      </c>
      <c r="C50" s="11">
        <v>0</v>
      </c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v>0</v>
      </c>
    </row>
    <row r="67" spans="1:4" ht="16.5" thickBot="1" x14ac:dyDescent="0.3">
      <c r="A67" s="4" t="s">
        <v>13</v>
      </c>
      <c r="B67" s="22" t="s">
        <v>62</v>
      </c>
      <c r="C67" s="7">
        <v>0</v>
      </c>
    </row>
    <row r="68" spans="1:4" ht="16.5" thickBot="1" x14ac:dyDescent="0.3">
      <c r="A68" s="4" t="s">
        <v>15</v>
      </c>
      <c r="B68" s="22" t="s">
        <v>63</v>
      </c>
      <c r="C68" s="7">
        <v>0</v>
      </c>
    </row>
    <row r="69" spans="1:4" ht="16.5" thickBot="1" x14ac:dyDescent="0.3">
      <c r="A69" s="4" t="s">
        <v>17</v>
      </c>
      <c r="B69" s="23" t="s">
        <v>64</v>
      </c>
      <c r="C69" s="7"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v>0</v>
      </c>
    </row>
    <row r="82" spans="1:3" ht="16.5" thickBot="1" x14ac:dyDescent="0.3">
      <c r="A82" s="4" t="s">
        <v>13</v>
      </c>
      <c r="B82" s="5" t="s">
        <v>74</v>
      </c>
      <c r="C82" s="11">
        <v>0</v>
      </c>
    </row>
    <row r="83" spans="1:3" ht="16.5" thickBot="1" x14ac:dyDescent="0.3">
      <c r="A83" s="4" t="s">
        <v>15</v>
      </c>
      <c r="B83" s="5" t="s">
        <v>75</v>
      </c>
      <c r="C83" s="11">
        <v>0</v>
      </c>
    </row>
    <row r="84" spans="1:3" ht="16.5" thickBot="1" x14ac:dyDescent="0.3">
      <c r="A84" s="4" t="s">
        <v>17</v>
      </c>
      <c r="B84" s="5" t="s">
        <v>76</v>
      </c>
      <c r="C84" s="11">
        <v>0</v>
      </c>
    </row>
    <row r="85" spans="1:3" ht="16.5" thickBot="1" x14ac:dyDescent="0.3">
      <c r="A85" s="4" t="s">
        <v>19</v>
      </c>
      <c r="B85" s="5" t="s">
        <v>77</v>
      </c>
      <c r="C85" s="11">
        <v>0</v>
      </c>
    </row>
    <row r="86" spans="1:3" ht="16.5" thickBot="1" x14ac:dyDescent="0.3">
      <c r="A86" s="4" t="s">
        <v>21</v>
      </c>
      <c r="B86" s="5" t="s">
        <v>78</v>
      </c>
      <c r="C86" s="11"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>$D$127*C124%</f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35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AC61-42A5-4A1A-B191-67D37A5C5BCA}">
  <dimension ref="A1:F139"/>
  <sheetViews>
    <sheetView topLeftCell="A118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98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12</v>
      </c>
      <c r="C10" s="6">
        <v>0</v>
      </c>
    </row>
    <row r="11" spans="1:4" ht="16.5" thickBot="1" x14ac:dyDescent="0.3">
      <c r="A11" s="4" t="s">
        <v>13</v>
      </c>
      <c r="B11" s="8" t="s">
        <v>14</v>
      </c>
      <c r="C11" s="7"/>
    </row>
    <row r="12" spans="1:4" ht="16.5" thickBot="1" x14ac:dyDescent="0.3">
      <c r="A12" s="4" t="s">
        <v>15</v>
      </c>
      <c r="B12" s="8" t="s">
        <v>16</v>
      </c>
      <c r="C12" s="7"/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7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v>0</v>
      </c>
    </row>
    <row r="26" spans="1:5" ht="16.5" thickBot="1" x14ac:dyDescent="0.3">
      <c r="A26" s="4" t="s">
        <v>13</v>
      </c>
      <c r="B26" s="5" t="s">
        <v>32</v>
      </c>
      <c r="C26" s="7"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12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0.2</v>
      </c>
      <c r="D33" s="16"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2.5000000000000001E-2</v>
      </c>
      <c r="D34" s="16"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f>3%*E35</f>
        <v>0.03</v>
      </c>
      <c r="D35" s="16"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1.4999999999999999E-2</v>
      </c>
      <c r="D36" s="7">
        <v>0</v>
      </c>
    </row>
    <row r="37" spans="1:6" ht="16.5" thickBot="1" x14ac:dyDescent="0.3">
      <c r="A37" s="4" t="s">
        <v>19</v>
      </c>
      <c r="B37" s="5" t="s">
        <v>42</v>
      </c>
      <c r="C37" s="15">
        <v>0.01</v>
      </c>
      <c r="D37" s="7">
        <v>0</v>
      </c>
    </row>
    <row r="38" spans="1:6" ht="16.5" thickBot="1" x14ac:dyDescent="0.3">
      <c r="A38" s="4" t="s">
        <v>21</v>
      </c>
      <c r="B38" s="5" t="s">
        <v>43</v>
      </c>
      <c r="C38" s="15">
        <v>6.0000000000000001E-3</v>
      </c>
      <c r="D38" s="7">
        <v>0</v>
      </c>
    </row>
    <row r="39" spans="1:6" ht="16.5" thickBot="1" x14ac:dyDescent="0.3">
      <c r="A39" s="4" t="s">
        <v>23</v>
      </c>
      <c r="B39" s="5" t="s">
        <v>44</v>
      </c>
      <c r="C39" s="15">
        <v>2E-3</v>
      </c>
      <c r="D39" s="7"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v>0</v>
      </c>
    </row>
    <row r="41" spans="1:6" ht="16.5" thickBot="1" x14ac:dyDescent="0.3">
      <c r="A41" s="76" t="s">
        <v>47</v>
      </c>
      <c r="B41" s="77"/>
      <c r="C41" s="15">
        <f>SUM(C33:C40)</f>
        <v>0.36800000000000005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/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/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/>
    </row>
    <row r="50" spans="1:5" ht="16.5" thickBot="1" x14ac:dyDescent="0.3">
      <c r="A50" s="4" t="s">
        <v>17</v>
      </c>
      <c r="B50" s="5" t="s">
        <v>24</v>
      </c>
      <c r="C50" s="11">
        <v>0</v>
      </c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v>0</v>
      </c>
    </row>
    <row r="67" spans="1:4" ht="16.5" thickBot="1" x14ac:dyDescent="0.3">
      <c r="A67" s="4" t="s">
        <v>13</v>
      </c>
      <c r="B67" s="22" t="s">
        <v>62</v>
      </c>
      <c r="C67" s="7">
        <v>0</v>
      </c>
    </row>
    <row r="68" spans="1:4" ht="16.5" thickBot="1" x14ac:dyDescent="0.3">
      <c r="A68" s="4" t="s">
        <v>15</v>
      </c>
      <c r="B68" s="22" t="s">
        <v>63</v>
      </c>
      <c r="C68" s="7">
        <v>0</v>
      </c>
    </row>
    <row r="69" spans="1:4" ht="16.5" thickBot="1" x14ac:dyDescent="0.3">
      <c r="A69" s="4" t="s">
        <v>17</v>
      </c>
      <c r="B69" s="23" t="s">
        <v>64</v>
      </c>
      <c r="C69" s="7"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v>0</v>
      </c>
    </row>
    <row r="82" spans="1:3" ht="16.5" thickBot="1" x14ac:dyDescent="0.3">
      <c r="A82" s="4" t="s">
        <v>13</v>
      </c>
      <c r="B82" s="5" t="s">
        <v>74</v>
      </c>
      <c r="C82" s="11">
        <v>0</v>
      </c>
    </row>
    <row r="83" spans="1:3" ht="16.5" thickBot="1" x14ac:dyDescent="0.3">
      <c r="A83" s="4" t="s">
        <v>15</v>
      </c>
      <c r="B83" s="5" t="s">
        <v>75</v>
      </c>
      <c r="C83" s="11">
        <v>0</v>
      </c>
    </row>
    <row r="84" spans="1:3" ht="16.5" thickBot="1" x14ac:dyDescent="0.3">
      <c r="A84" s="4" t="s">
        <v>17</v>
      </c>
      <c r="B84" s="5" t="s">
        <v>76</v>
      </c>
      <c r="C84" s="11">
        <v>0</v>
      </c>
    </row>
    <row r="85" spans="1:3" ht="16.5" thickBot="1" x14ac:dyDescent="0.3">
      <c r="A85" s="4" t="s">
        <v>19</v>
      </c>
      <c r="B85" s="5" t="s">
        <v>77</v>
      </c>
      <c r="C85" s="11">
        <v>0</v>
      </c>
    </row>
    <row r="86" spans="1:3" ht="16.5" thickBot="1" x14ac:dyDescent="0.3">
      <c r="A86" s="4" t="s">
        <v>21</v>
      </c>
      <c r="B86" s="5" t="s">
        <v>78</v>
      </c>
      <c r="C86" s="11"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>$D$127*C124%</f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35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C138/189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AB04-BFD4-47A6-9F92-83404FB20B16}">
  <dimension ref="A1:F139"/>
  <sheetViews>
    <sheetView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3.28515625" style="1" bestFit="1" customWidth="1"/>
    <col min="6" max="6" width="17.42578125" style="1" bestFit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99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6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6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6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6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>
        <v>0</v>
      </c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78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1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7918-28BD-4242-875E-CD3D7C5667C1}">
  <dimension ref="A1:F139"/>
  <sheetViews>
    <sheetView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99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102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(C13+C14)/25*5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6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6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6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6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>
        <v>0</v>
      </c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78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1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36F3-9695-4A01-84B8-2B534C6081F3}">
  <dimension ref="A1:F139"/>
  <sheetViews>
    <sheetView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1.42578125" style="1" bestFit="1" customWidth="1"/>
    <col min="3" max="3" width="15.5703125" style="1" bestFit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3.25" x14ac:dyDescent="0.35">
      <c r="A3" s="74" t="s">
        <v>103</v>
      </c>
      <c r="B3" s="74"/>
      <c r="C3" s="74"/>
      <c r="D3" s="74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104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105</v>
      </c>
      <c r="C13" s="7">
        <f>C10*0.5</f>
        <v>0</v>
      </c>
    </row>
    <row r="14" spans="1:4" ht="16.5" thickBot="1" x14ac:dyDescent="0.3">
      <c r="A14" s="4" t="s">
        <v>19</v>
      </c>
      <c r="B14" s="5"/>
      <c r="C14" s="7"/>
    </row>
    <row r="15" spans="1:4" ht="16.5" thickBot="1" x14ac:dyDescent="0.3">
      <c r="A15" s="4" t="s">
        <v>21</v>
      </c>
      <c r="B15" s="5"/>
      <c r="C15" s="7"/>
    </row>
    <row r="16" spans="1:4" ht="16.5" thickBot="1" x14ac:dyDescent="0.3">
      <c r="A16" s="4" t="s">
        <v>23</v>
      </c>
      <c r="B16" s="5"/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6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6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6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  <c r="F35" s="19"/>
    </row>
    <row r="36" spans="1:6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6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6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6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6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6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6" x14ac:dyDescent="0.25">
      <c r="A44" s="73" t="s">
        <v>48</v>
      </c>
      <c r="B44" s="73"/>
      <c r="C44" s="73"/>
    </row>
    <row r="45" spans="1:6" ht="16.5" thickBot="1" x14ac:dyDescent="0.3"/>
    <row r="46" spans="1:6" ht="16.5" thickBot="1" x14ac:dyDescent="0.3">
      <c r="A46" s="2" t="s">
        <v>49</v>
      </c>
      <c r="B46" s="3" t="s">
        <v>50</v>
      </c>
      <c r="C46" s="3" t="s">
        <v>10</v>
      </c>
    </row>
    <row r="47" spans="1:6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>
        <v>0</v>
      </c>
    </row>
    <row r="48" spans="1:6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78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f>SUM(C122:C124)</f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C138/200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3BD83-81B1-4560-BCDF-DF0D1BA7C106}">
  <dimension ref="A1:E139"/>
  <sheetViews>
    <sheetView topLeftCell="A100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106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1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783FB-093F-4133-B5B3-856758CD26AE}">
  <dimension ref="A1:E139"/>
  <sheetViews>
    <sheetView topLeftCell="A100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106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(C13+C14)/25*5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0.2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2.5000000000000001E-2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f>3%*E35</f>
        <v>0.03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1.4999999999999999E-2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0.01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6.0000000000000001E-3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2E-3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0.36800000000000005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A6232-B766-424D-8567-5465C66EA176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108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8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C4E27-287C-4FC9-90B3-FD39A9B0C437}">
  <dimension ref="A1:E139"/>
  <sheetViews>
    <sheetView topLeftCell="A112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109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110</v>
      </c>
      <c r="C11" s="7">
        <v>0</v>
      </c>
    </row>
    <row r="12" spans="1:4" ht="16.5" thickBot="1" x14ac:dyDescent="0.3">
      <c r="A12" s="4" t="s">
        <v>15</v>
      </c>
      <c r="B12" s="8" t="s">
        <v>101</v>
      </c>
      <c r="C12" s="7">
        <f>D12*0.4</f>
        <v>0</v>
      </c>
      <c r="D12" s="39"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(C13+C14)/25*5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26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CA6B2-F1A0-4ED6-81E2-8920D08F6F45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111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104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F51C2-68CB-4EDD-BD5F-6F90EA5D2AD5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111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(C13+C14)/25*5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6869-D26F-4483-9271-1904D3F84FD7}">
  <dimension ref="A1:E139"/>
  <sheetViews>
    <sheetView topLeftCell="A109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117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>
        <v>0</v>
      </c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117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(C12+C13)/25*5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70624-2FF1-4D9E-A6F5-73DFD131C660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113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5DD6-F283-4EFF-AE79-A217C62C5FF5}">
  <dimension ref="A1:E139"/>
  <sheetViews>
    <sheetView topLeftCell="A112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114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104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>
        <v>0</v>
      </c>
    </row>
    <row r="14" spans="1:4" ht="16.5" thickBot="1" x14ac:dyDescent="0.3">
      <c r="A14" s="4" t="s">
        <v>19</v>
      </c>
      <c r="B14" s="5" t="s">
        <v>20</v>
      </c>
      <c r="C14" s="7">
        <v>0</v>
      </c>
    </row>
    <row r="15" spans="1:4" ht="16.5" thickBot="1" x14ac:dyDescent="0.3">
      <c r="A15" s="4" t="s">
        <v>21</v>
      </c>
      <c r="B15" s="5" t="s">
        <v>22</v>
      </c>
      <c r="C15" s="7">
        <f>(C13+C14)/25*5</f>
        <v>0</v>
      </c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C138/186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87F91-5201-4B37-97C9-1BA9BF98BB23}">
  <dimension ref="A1:E139"/>
  <sheetViews>
    <sheetView topLeftCell="A97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115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C138/200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82D9E-B72C-4ED3-B344-251D3E62CE73}">
  <dimension ref="A1:E139"/>
  <sheetViews>
    <sheetView topLeftCell="A103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116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C138/200</f>
        <v>0</v>
      </c>
    </row>
  </sheetData>
  <mergeCells count="32">
    <mergeCell ref="A138:B138"/>
    <mergeCell ref="A139:B139"/>
    <mergeCell ref="A105:C105"/>
    <mergeCell ref="A113:B113"/>
    <mergeCell ref="A116:C116"/>
    <mergeCell ref="A125:B125"/>
    <mergeCell ref="A128:C128"/>
    <mergeCell ref="A136:B13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FFC8-0496-4D8A-A204-94002958DA90}">
  <dimension ref="A1:E139"/>
  <sheetViews>
    <sheetView topLeftCell="A115" zoomScaleNormal="100" workbookViewId="0">
      <selection activeCell="C121" sqref="C121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176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7" spans="1:4" x14ac:dyDescent="0.25">
      <c r="A7" s="75" t="s">
        <v>8</v>
      </c>
      <c r="B7" s="75"/>
      <c r="C7" s="75"/>
    </row>
    <row r="8" spans="1:4" ht="16.5" thickBot="1" x14ac:dyDescent="0.3"/>
    <row r="9" spans="1:4" ht="16.5" thickBot="1" x14ac:dyDescent="0.3">
      <c r="A9" s="2">
        <v>1</v>
      </c>
      <c r="B9" s="3" t="s">
        <v>9</v>
      </c>
      <c r="C9" s="3" t="s">
        <v>10</v>
      </c>
    </row>
    <row r="10" spans="1:4" ht="16.5" thickBot="1" x14ac:dyDescent="0.3">
      <c r="A10" s="4" t="s">
        <v>11</v>
      </c>
      <c r="B10" s="5" t="s">
        <v>100</v>
      </c>
      <c r="C10" s="6">
        <v>0</v>
      </c>
    </row>
    <row r="11" spans="1:4" ht="16.5" thickBot="1" x14ac:dyDescent="0.3">
      <c r="A11" s="4" t="s">
        <v>13</v>
      </c>
      <c r="B11" s="5" t="s">
        <v>14</v>
      </c>
      <c r="C11" s="7"/>
    </row>
    <row r="12" spans="1:4" ht="16.5" thickBot="1" x14ac:dyDescent="0.3">
      <c r="A12" s="4" t="s">
        <v>15</v>
      </c>
      <c r="B12" s="8" t="s">
        <v>101</v>
      </c>
      <c r="C12" s="7">
        <f>C10*0.4</f>
        <v>0</v>
      </c>
    </row>
    <row r="13" spans="1:4" ht="16.5" thickBot="1" x14ac:dyDescent="0.3">
      <c r="A13" s="4" t="s">
        <v>17</v>
      </c>
      <c r="B13" s="5" t="s">
        <v>18</v>
      </c>
      <c r="C13" s="7"/>
    </row>
    <row r="14" spans="1:4" ht="16.5" thickBot="1" x14ac:dyDescent="0.3">
      <c r="A14" s="4" t="s">
        <v>19</v>
      </c>
      <c r="B14" s="5" t="s">
        <v>20</v>
      </c>
      <c r="C14" s="7"/>
    </row>
    <row r="15" spans="1:4" ht="16.5" thickBot="1" x14ac:dyDescent="0.3">
      <c r="A15" s="4" t="s">
        <v>21</v>
      </c>
      <c r="B15" s="5" t="s">
        <v>22</v>
      </c>
      <c r="C15" s="7"/>
    </row>
    <row r="16" spans="1:4" ht="16.5" thickBot="1" x14ac:dyDescent="0.3">
      <c r="A16" s="4" t="s">
        <v>23</v>
      </c>
      <c r="B16" s="5" t="s">
        <v>24</v>
      </c>
      <c r="C16" s="28"/>
    </row>
    <row r="17" spans="1:5" ht="16.5" thickBot="1" x14ac:dyDescent="0.3">
      <c r="A17" s="76" t="s">
        <v>25</v>
      </c>
      <c r="B17" s="77"/>
      <c r="C17" s="7">
        <f>SUM(C10:C16)</f>
        <v>0</v>
      </c>
    </row>
    <row r="18" spans="1:5" x14ac:dyDescent="0.25">
      <c r="A18" s="9" t="s">
        <v>112</v>
      </c>
    </row>
    <row r="20" spans="1:5" x14ac:dyDescent="0.25">
      <c r="A20" s="75" t="s">
        <v>27</v>
      </c>
      <c r="B20" s="75"/>
      <c r="C20" s="75"/>
    </row>
    <row r="21" spans="1:5" x14ac:dyDescent="0.25">
      <c r="A21" s="10"/>
    </row>
    <row r="22" spans="1:5" x14ac:dyDescent="0.25">
      <c r="A22" s="73" t="s">
        <v>28</v>
      </c>
      <c r="B22" s="73"/>
      <c r="C22" s="73"/>
    </row>
    <row r="23" spans="1:5" ht="16.5" thickBot="1" x14ac:dyDescent="0.3"/>
    <row r="24" spans="1:5" ht="16.5" thickBot="1" x14ac:dyDescent="0.3">
      <c r="A24" s="2" t="s">
        <v>29</v>
      </c>
      <c r="B24" s="3" t="s">
        <v>30</v>
      </c>
      <c r="C24" s="3" t="s">
        <v>10</v>
      </c>
    </row>
    <row r="25" spans="1:5" ht="16.5" thickBot="1" x14ac:dyDescent="0.3">
      <c r="A25" s="4" t="s">
        <v>11</v>
      </c>
      <c r="B25" s="5" t="s">
        <v>31</v>
      </c>
      <c r="C25" s="7">
        <f>C17*8.33%</f>
        <v>0</v>
      </c>
    </row>
    <row r="26" spans="1:5" ht="16.5" thickBot="1" x14ac:dyDescent="0.3">
      <c r="A26" s="4" t="s">
        <v>13</v>
      </c>
      <c r="B26" s="5" t="s">
        <v>32</v>
      </c>
      <c r="C26" s="7">
        <f>C17*11.11%</f>
        <v>0</v>
      </c>
    </row>
    <row r="27" spans="1:5" ht="16.5" thickBot="1" x14ac:dyDescent="0.3">
      <c r="A27" s="76" t="s">
        <v>25</v>
      </c>
      <c r="B27" s="77"/>
      <c r="C27" s="11">
        <f>SUM(C25:C26)</f>
        <v>0</v>
      </c>
    </row>
    <row r="30" spans="1:5" ht="32.25" customHeight="1" x14ac:dyDescent="0.25">
      <c r="A30" s="78" t="s">
        <v>33</v>
      </c>
      <c r="B30" s="78"/>
      <c r="C30" s="78"/>
      <c r="D30" s="78"/>
    </row>
    <row r="31" spans="1:5" ht="16.5" thickBot="1" x14ac:dyDescent="0.3">
      <c r="E31" s="40" t="s">
        <v>34</v>
      </c>
    </row>
    <row r="32" spans="1:5" ht="16.5" thickBot="1" x14ac:dyDescent="0.3">
      <c r="A32" s="2" t="s">
        <v>35</v>
      </c>
      <c r="B32" s="3" t="s">
        <v>36</v>
      </c>
      <c r="C32" s="3" t="s">
        <v>37</v>
      </c>
      <c r="D32" s="13" t="s">
        <v>10</v>
      </c>
      <c r="E32" s="14"/>
    </row>
    <row r="33" spans="1:5" ht="16.5" thickBot="1" x14ac:dyDescent="0.3">
      <c r="A33" s="4" t="s">
        <v>11</v>
      </c>
      <c r="B33" s="5" t="s">
        <v>38</v>
      </c>
      <c r="C33" s="15">
        <v>0</v>
      </c>
      <c r="D33" s="16">
        <f t="shared" ref="D33:D40" si="0">($C$17+$C$27)*C33</f>
        <v>0</v>
      </c>
      <c r="E33" s="14"/>
    </row>
    <row r="34" spans="1:5" ht="16.5" thickBot="1" x14ac:dyDescent="0.3">
      <c r="A34" s="4" t="s">
        <v>13</v>
      </c>
      <c r="B34" s="5" t="s">
        <v>39</v>
      </c>
      <c r="C34" s="15">
        <v>0</v>
      </c>
      <c r="D34" s="16">
        <f t="shared" si="0"/>
        <v>0</v>
      </c>
      <c r="E34" s="14"/>
    </row>
    <row r="35" spans="1:5" ht="16.5" thickBot="1" x14ac:dyDescent="0.3">
      <c r="A35" s="4" t="s">
        <v>15</v>
      </c>
      <c r="B35" s="5" t="s">
        <v>40</v>
      </c>
      <c r="C35" s="17">
        <v>0</v>
      </c>
      <c r="D35" s="16">
        <f t="shared" si="0"/>
        <v>0</v>
      </c>
      <c r="E35" s="18">
        <v>1</v>
      </c>
    </row>
    <row r="36" spans="1:5" ht="16.5" thickBot="1" x14ac:dyDescent="0.3">
      <c r="A36" s="4" t="s">
        <v>17</v>
      </c>
      <c r="B36" s="5" t="s">
        <v>41</v>
      </c>
      <c r="C36" s="15">
        <v>0</v>
      </c>
      <c r="D36" s="7">
        <f t="shared" si="0"/>
        <v>0</v>
      </c>
    </row>
    <row r="37" spans="1:5" ht="16.5" thickBot="1" x14ac:dyDescent="0.3">
      <c r="A37" s="4" t="s">
        <v>19</v>
      </c>
      <c r="B37" s="5" t="s">
        <v>42</v>
      </c>
      <c r="C37" s="15">
        <v>0</v>
      </c>
      <c r="D37" s="7">
        <f t="shared" si="0"/>
        <v>0</v>
      </c>
    </row>
    <row r="38" spans="1:5" ht="16.5" thickBot="1" x14ac:dyDescent="0.3">
      <c r="A38" s="4" t="s">
        <v>21</v>
      </c>
      <c r="B38" s="5" t="s">
        <v>43</v>
      </c>
      <c r="C38" s="15">
        <v>0</v>
      </c>
      <c r="D38" s="7">
        <f t="shared" si="0"/>
        <v>0</v>
      </c>
    </row>
    <row r="39" spans="1:5" ht="16.5" thickBot="1" x14ac:dyDescent="0.3">
      <c r="A39" s="4" t="s">
        <v>23</v>
      </c>
      <c r="B39" s="5" t="s">
        <v>44</v>
      </c>
      <c r="C39" s="15">
        <v>0</v>
      </c>
      <c r="D39" s="7">
        <f t="shared" si="0"/>
        <v>0</v>
      </c>
    </row>
    <row r="40" spans="1:5" ht="16.5" thickBot="1" x14ac:dyDescent="0.3">
      <c r="A40" s="4" t="s">
        <v>45</v>
      </c>
      <c r="B40" s="5" t="s">
        <v>46</v>
      </c>
      <c r="C40" s="15">
        <v>0.08</v>
      </c>
      <c r="D40" s="7">
        <f t="shared" si="0"/>
        <v>0</v>
      </c>
    </row>
    <row r="41" spans="1:5" ht="16.5" thickBot="1" x14ac:dyDescent="0.3">
      <c r="A41" s="76" t="s">
        <v>47</v>
      </c>
      <c r="B41" s="77"/>
      <c r="C41" s="15">
        <f>SUM(C33:C40)</f>
        <v>0.08</v>
      </c>
      <c r="D41" s="11">
        <f>SUM(D33:D40)</f>
        <v>0</v>
      </c>
    </row>
    <row r="44" spans="1:5" x14ac:dyDescent="0.25">
      <c r="A44" s="73" t="s">
        <v>48</v>
      </c>
      <c r="B44" s="73"/>
      <c r="C44" s="73"/>
    </row>
    <row r="45" spans="1:5" ht="16.5" thickBot="1" x14ac:dyDescent="0.3"/>
    <row r="46" spans="1:5" ht="16.5" thickBot="1" x14ac:dyDescent="0.3">
      <c r="A46" s="2" t="s">
        <v>49</v>
      </c>
      <c r="B46" s="3" t="s">
        <v>50</v>
      </c>
      <c r="C46" s="3" t="s">
        <v>10</v>
      </c>
    </row>
    <row r="47" spans="1:5" ht="16.5" thickBot="1" x14ac:dyDescent="0.3">
      <c r="A47" s="4" t="s">
        <v>11</v>
      </c>
      <c r="B47" s="5" t="s">
        <v>51</v>
      </c>
      <c r="C47" s="7">
        <f>(E47*44)-(C10*0.06)</f>
        <v>0</v>
      </c>
      <c r="D47" s="1" t="s">
        <v>52</v>
      </c>
      <c r="E47" s="20">
        <v>0</v>
      </c>
    </row>
    <row r="48" spans="1:5" ht="16.5" thickBot="1" x14ac:dyDescent="0.3">
      <c r="A48" s="4" t="s">
        <v>13</v>
      </c>
      <c r="B48" s="5" t="s">
        <v>53</v>
      </c>
      <c r="C48" s="7">
        <f>(E48*22)-((E48*22)*18%)</f>
        <v>0</v>
      </c>
      <c r="D48" s="1" t="s">
        <v>54</v>
      </c>
      <c r="E48" s="20">
        <v>0</v>
      </c>
    </row>
    <row r="49" spans="1:5" ht="16.5" thickBot="1" x14ac:dyDescent="0.3">
      <c r="A49" s="4" t="s">
        <v>15</v>
      </c>
      <c r="B49" s="5" t="s">
        <v>55</v>
      </c>
      <c r="C49" s="11">
        <f>E49</f>
        <v>0</v>
      </c>
      <c r="D49" s="1" t="s">
        <v>56</v>
      </c>
      <c r="E49" s="20">
        <v>0</v>
      </c>
    </row>
    <row r="50" spans="1:5" ht="16.5" thickBot="1" x14ac:dyDescent="0.3">
      <c r="A50" s="4" t="s">
        <v>17</v>
      </c>
      <c r="B50" s="5" t="s">
        <v>24</v>
      </c>
      <c r="C50" s="28"/>
    </row>
    <row r="51" spans="1:5" ht="16.5" thickBot="1" x14ac:dyDescent="0.3">
      <c r="A51" s="76" t="s">
        <v>25</v>
      </c>
      <c r="B51" s="77"/>
      <c r="C51" s="11">
        <f>SUM(C47:C50)</f>
        <v>0</v>
      </c>
    </row>
    <row r="54" spans="1:5" x14ac:dyDescent="0.25">
      <c r="A54" s="73" t="s">
        <v>57</v>
      </c>
      <c r="B54" s="73"/>
      <c r="C54" s="73"/>
    </row>
    <row r="55" spans="1:5" ht="16.5" thickBot="1" x14ac:dyDescent="0.3"/>
    <row r="56" spans="1:5" ht="16.5" thickBot="1" x14ac:dyDescent="0.3">
      <c r="A56" s="2">
        <v>2</v>
      </c>
      <c r="B56" s="3" t="s">
        <v>58</v>
      </c>
      <c r="C56" s="3" t="s">
        <v>10</v>
      </c>
    </row>
    <row r="57" spans="1:5" ht="16.5" thickBot="1" x14ac:dyDescent="0.3">
      <c r="A57" s="4" t="s">
        <v>29</v>
      </c>
      <c r="B57" s="5" t="s">
        <v>30</v>
      </c>
      <c r="C57" s="11">
        <f>C27</f>
        <v>0</v>
      </c>
    </row>
    <row r="58" spans="1:5" ht="16.5" thickBot="1" x14ac:dyDescent="0.3">
      <c r="A58" s="4" t="s">
        <v>35</v>
      </c>
      <c r="B58" s="5" t="s">
        <v>36</v>
      </c>
      <c r="C58" s="11">
        <f>D41</f>
        <v>0</v>
      </c>
    </row>
    <row r="59" spans="1:5" ht="16.5" thickBot="1" x14ac:dyDescent="0.3">
      <c r="A59" s="4" t="s">
        <v>49</v>
      </c>
      <c r="B59" s="5" t="s">
        <v>50</v>
      </c>
      <c r="C59" s="11">
        <f>C51</f>
        <v>0</v>
      </c>
    </row>
    <row r="60" spans="1:5" ht="16.5" thickBot="1" x14ac:dyDescent="0.3">
      <c r="A60" s="76" t="s">
        <v>25</v>
      </c>
      <c r="B60" s="77"/>
      <c r="C60" s="11">
        <f>SUM(C57:C59)</f>
        <v>0</v>
      </c>
    </row>
    <row r="61" spans="1:5" x14ac:dyDescent="0.25">
      <c r="A61" s="21"/>
    </row>
    <row r="63" spans="1:5" x14ac:dyDescent="0.25">
      <c r="A63" s="75" t="s">
        <v>59</v>
      </c>
      <c r="B63" s="75"/>
      <c r="C63" s="75"/>
    </row>
    <row r="64" spans="1:5" ht="16.5" thickBot="1" x14ac:dyDescent="0.3"/>
    <row r="65" spans="1:4" ht="16.5" thickBot="1" x14ac:dyDescent="0.3">
      <c r="A65" s="2">
        <v>3</v>
      </c>
      <c r="B65" s="3" t="s">
        <v>60</v>
      </c>
      <c r="C65" s="3" t="s">
        <v>10</v>
      </c>
    </row>
    <row r="66" spans="1:4" ht="16.5" thickBot="1" x14ac:dyDescent="0.3">
      <c r="A66" s="4" t="s">
        <v>11</v>
      </c>
      <c r="B66" s="22" t="s">
        <v>61</v>
      </c>
      <c r="C66" s="7">
        <f>$C$17*0.42%</f>
        <v>0</v>
      </c>
    </row>
    <row r="67" spans="1:4" ht="16.5" thickBot="1" x14ac:dyDescent="0.3">
      <c r="A67" s="4" t="s">
        <v>13</v>
      </c>
      <c r="B67" s="22" t="s">
        <v>62</v>
      </c>
      <c r="C67" s="7">
        <f>$C$17*0.034%</f>
        <v>0</v>
      </c>
    </row>
    <row r="68" spans="1:4" ht="16.5" thickBot="1" x14ac:dyDescent="0.3">
      <c r="A68" s="4" t="s">
        <v>15</v>
      </c>
      <c r="B68" s="22" t="s">
        <v>63</v>
      </c>
      <c r="C68" s="7">
        <f>$C$17*0.017%</f>
        <v>0</v>
      </c>
    </row>
    <row r="69" spans="1:4" ht="16.5" thickBot="1" x14ac:dyDescent="0.3">
      <c r="A69" s="4" t="s">
        <v>17</v>
      </c>
      <c r="B69" s="23" t="s">
        <v>64</v>
      </c>
      <c r="C69" s="7">
        <f>$C$17*1.98%</f>
        <v>0</v>
      </c>
      <c r="D69" s="24" t="s">
        <v>65</v>
      </c>
    </row>
    <row r="70" spans="1:4" ht="16.5" thickBot="1" x14ac:dyDescent="0.3">
      <c r="A70" s="4" t="s">
        <v>19</v>
      </c>
      <c r="B70" s="25" t="s">
        <v>66</v>
      </c>
      <c r="C70" s="7">
        <f>C69*C41</f>
        <v>0</v>
      </c>
    </row>
    <row r="71" spans="1:4" ht="16.5" thickBot="1" x14ac:dyDescent="0.3">
      <c r="A71" s="4" t="s">
        <v>21</v>
      </c>
      <c r="B71" s="23" t="s">
        <v>67</v>
      </c>
      <c r="C71" s="7">
        <f>C69*4.36%</f>
        <v>0</v>
      </c>
    </row>
    <row r="72" spans="1:4" ht="16.5" thickBot="1" x14ac:dyDescent="0.3">
      <c r="A72" s="76" t="s">
        <v>25</v>
      </c>
      <c r="B72" s="77"/>
      <c r="C72" s="11">
        <f>SUM(C66:C71)</f>
        <v>0</v>
      </c>
    </row>
    <row r="75" spans="1:4" x14ac:dyDescent="0.25">
      <c r="A75" s="75" t="s">
        <v>68</v>
      </c>
      <c r="B75" s="75"/>
      <c r="C75" s="75"/>
    </row>
    <row r="78" spans="1:4" ht="16.5" thickBot="1" x14ac:dyDescent="0.3">
      <c r="A78" s="73" t="s">
        <v>69</v>
      </c>
      <c r="B78" s="73"/>
      <c r="C78" s="73"/>
    </row>
    <row r="79" spans="1:4" ht="31.5" customHeight="1" thickBot="1" x14ac:dyDescent="0.3">
      <c r="A79" s="10"/>
      <c r="B79" s="26" t="s">
        <v>70</v>
      </c>
      <c r="C79" s="27">
        <f>C17+C27</f>
        <v>0</v>
      </c>
    </row>
    <row r="80" spans="1:4" ht="16.5" thickBot="1" x14ac:dyDescent="0.3">
      <c r="A80" s="2" t="s">
        <v>71</v>
      </c>
      <c r="B80" s="3" t="s">
        <v>72</v>
      </c>
      <c r="C80" s="3" t="s">
        <v>10</v>
      </c>
    </row>
    <row r="81" spans="1:3" ht="16.5" thickBot="1" x14ac:dyDescent="0.3">
      <c r="A81" s="4" t="s">
        <v>11</v>
      </c>
      <c r="B81" s="5" t="s">
        <v>73</v>
      </c>
      <c r="C81" s="11">
        <f>$C$79*8.33%</f>
        <v>0</v>
      </c>
    </row>
    <row r="82" spans="1:3" ht="16.5" thickBot="1" x14ac:dyDescent="0.3">
      <c r="A82" s="4" t="s">
        <v>13</v>
      </c>
      <c r="B82" s="5" t="s">
        <v>74</v>
      </c>
      <c r="C82" s="11">
        <f>$C$79*0.82%</f>
        <v>0</v>
      </c>
    </row>
    <row r="83" spans="1:3" ht="16.5" thickBot="1" x14ac:dyDescent="0.3">
      <c r="A83" s="4" t="s">
        <v>15</v>
      </c>
      <c r="B83" s="5" t="s">
        <v>75</v>
      </c>
      <c r="C83" s="11">
        <f>$C$79*0.02%</f>
        <v>0</v>
      </c>
    </row>
    <row r="84" spans="1:3" ht="16.5" thickBot="1" x14ac:dyDescent="0.3">
      <c r="A84" s="4" t="s">
        <v>17</v>
      </c>
      <c r="B84" s="5" t="s">
        <v>76</v>
      </c>
      <c r="C84" s="11">
        <f>$C$79*0.03%</f>
        <v>0</v>
      </c>
    </row>
    <row r="85" spans="1:3" ht="16.5" thickBot="1" x14ac:dyDescent="0.3">
      <c r="A85" s="4" t="s">
        <v>19</v>
      </c>
      <c r="B85" s="5" t="s">
        <v>77</v>
      </c>
      <c r="C85" s="11">
        <f>$C$79*0.07%</f>
        <v>0</v>
      </c>
    </row>
    <row r="86" spans="1:3" ht="16.5" thickBot="1" x14ac:dyDescent="0.3">
      <c r="A86" s="4" t="s">
        <v>21</v>
      </c>
      <c r="B86" s="5" t="s">
        <v>107</v>
      </c>
      <c r="C86" s="11">
        <f>$C$79*1.39%</f>
        <v>0</v>
      </c>
    </row>
    <row r="87" spans="1:3" ht="16.5" thickBot="1" x14ac:dyDescent="0.3">
      <c r="A87" s="76" t="s">
        <v>47</v>
      </c>
      <c r="B87" s="77"/>
      <c r="C87" s="11">
        <f>SUM(C81:C86)</f>
        <v>0</v>
      </c>
    </row>
    <row r="90" spans="1:3" x14ac:dyDescent="0.25">
      <c r="A90" s="73" t="s">
        <v>79</v>
      </c>
      <c r="B90" s="73"/>
      <c r="C90" s="73"/>
    </row>
    <row r="91" spans="1:3" ht="16.5" thickBot="1" x14ac:dyDescent="0.3">
      <c r="A91" s="10"/>
    </row>
    <row r="92" spans="1:3" ht="16.5" thickBot="1" x14ac:dyDescent="0.3">
      <c r="A92" s="2" t="s">
        <v>80</v>
      </c>
      <c r="B92" s="3" t="s">
        <v>81</v>
      </c>
      <c r="C92" s="3" t="s">
        <v>10</v>
      </c>
    </row>
    <row r="93" spans="1:3" ht="16.5" thickBot="1" x14ac:dyDescent="0.3">
      <c r="A93" s="4" t="s">
        <v>11</v>
      </c>
      <c r="B93" s="5" t="s">
        <v>82</v>
      </c>
      <c r="C93" s="28"/>
    </row>
    <row r="94" spans="1:3" ht="16.5" thickBot="1" x14ac:dyDescent="0.3">
      <c r="A94" s="76" t="s">
        <v>25</v>
      </c>
      <c r="B94" s="77"/>
      <c r="C94" s="28"/>
    </row>
    <row r="97" spans="1:3" x14ac:dyDescent="0.25">
      <c r="A97" s="73" t="s">
        <v>83</v>
      </c>
      <c r="B97" s="73"/>
      <c r="C97" s="73"/>
    </row>
    <row r="98" spans="1:3" ht="16.5" thickBot="1" x14ac:dyDescent="0.3">
      <c r="A98" s="10"/>
    </row>
    <row r="99" spans="1:3" ht="16.5" thickBot="1" x14ac:dyDescent="0.3">
      <c r="A99" s="2">
        <v>4</v>
      </c>
      <c r="B99" s="3" t="s">
        <v>84</v>
      </c>
      <c r="C99" s="3" t="s">
        <v>10</v>
      </c>
    </row>
    <row r="100" spans="1:3" ht="16.5" thickBot="1" x14ac:dyDescent="0.3">
      <c r="A100" s="4" t="s">
        <v>71</v>
      </c>
      <c r="B100" s="5" t="s">
        <v>72</v>
      </c>
      <c r="C100" s="11">
        <f>C87</f>
        <v>0</v>
      </c>
    </row>
    <row r="101" spans="1:3" ht="16.5" thickBot="1" x14ac:dyDescent="0.3">
      <c r="A101" s="4" t="s">
        <v>80</v>
      </c>
      <c r="B101" s="5" t="s">
        <v>81</v>
      </c>
      <c r="C101" s="28"/>
    </row>
    <row r="102" spans="1:3" ht="16.5" thickBot="1" x14ac:dyDescent="0.3">
      <c r="A102" s="76" t="s">
        <v>25</v>
      </c>
      <c r="B102" s="77"/>
      <c r="C102" s="11">
        <f>SUM(C100:C101)</f>
        <v>0</v>
      </c>
    </row>
    <row r="105" spans="1:3" x14ac:dyDescent="0.25">
      <c r="A105" s="72" t="s">
        <v>85</v>
      </c>
      <c r="B105" s="72"/>
      <c r="C105" s="72"/>
    </row>
    <row r="106" spans="1:3" ht="16.5" thickBot="1" x14ac:dyDescent="0.3">
      <c r="A106" s="62"/>
      <c r="B106" s="62"/>
      <c r="C106" s="62"/>
    </row>
    <row r="107" spans="1:3" ht="16.5" thickBot="1" x14ac:dyDescent="0.3">
      <c r="A107" s="63">
        <v>5</v>
      </c>
      <c r="B107" s="64" t="s">
        <v>86</v>
      </c>
      <c r="C107" s="65" t="s">
        <v>10</v>
      </c>
    </row>
    <row r="108" spans="1:3" ht="16.5" thickBot="1" x14ac:dyDescent="0.3">
      <c r="A108" s="66"/>
      <c r="B108" s="67"/>
      <c r="C108" s="68"/>
    </row>
    <row r="109" spans="1:3" ht="16.5" thickBot="1" x14ac:dyDescent="0.3">
      <c r="A109" s="66"/>
      <c r="B109" s="67"/>
      <c r="C109" s="68"/>
    </row>
    <row r="110" spans="1:3" ht="16.5" thickBot="1" x14ac:dyDescent="0.3">
      <c r="A110" s="66"/>
      <c r="B110" s="67"/>
      <c r="C110" s="68"/>
    </row>
    <row r="111" spans="1:3" ht="16.5" thickBot="1" x14ac:dyDescent="0.3">
      <c r="A111" s="66"/>
      <c r="B111" s="67"/>
      <c r="C111" s="68"/>
    </row>
    <row r="112" spans="1:3" ht="16.5" thickBot="1" x14ac:dyDescent="0.3">
      <c r="A112" s="66"/>
      <c r="B112" s="67"/>
      <c r="C112" s="68"/>
    </row>
    <row r="113" spans="1:4" ht="16.5" thickBot="1" x14ac:dyDescent="0.3">
      <c r="A113" s="70" t="s">
        <v>47</v>
      </c>
      <c r="B113" s="71"/>
      <c r="C113" s="69">
        <f>SUM(C108:C112)</f>
        <v>0</v>
      </c>
    </row>
    <row r="116" spans="1:4" x14ac:dyDescent="0.25">
      <c r="A116" s="75" t="s">
        <v>87</v>
      </c>
      <c r="B116" s="75"/>
      <c r="C116" s="75"/>
    </row>
    <row r="117" spans="1:4" ht="16.5" thickBot="1" x14ac:dyDescent="0.3"/>
    <row r="118" spans="1:4" ht="16.5" thickBot="1" x14ac:dyDescent="0.3">
      <c r="A118" s="2">
        <v>6</v>
      </c>
      <c r="B118" s="29" t="s">
        <v>88</v>
      </c>
      <c r="C118" s="3" t="s">
        <v>37</v>
      </c>
      <c r="D118" s="3" t="s">
        <v>10</v>
      </c>
    </row>
    <row r="119" spans="1:4" ht="16.5" thickBot="1" x14ac:dyDescent="0.3">
      <c r="A119" s="4" t="s">
        <v>11</v>
      </c>
      <c r="B119" s="5" t="s">
        <v>89</v>
      </c>
      <c r="C119" s="30">
        <v>0</v>
      </c>
      <c r="D119" s="7">
        <f>($C$17+$C$60+$C$72+$C$102+$C$113)*C119%</f>
        <v>0</v>
      </c>
    </row>
    <row r="120" spans="1:4" ht="16.5" thickBot="1" x14ac:dyDescent="0.3">
      <c r="A120" s="4" t="s">
        <v>13</v>
      </c>
      <c r="B120" s="5" t="s">
        <v>174</v>
      </c>
      <c r="C120" s="30">
        <v>0</v>
      </c>
      <c r="D120" s="7">
        <f>($C$17+$C$60+$C$72+$C$102+$C$113+D119)*C120%</f>
        <v>0</v>
      </c>
    </row>
    <row r="121" spans="1:4" ht="16.5" thickBot="1" x14ac:dyDescent="0.3">
      <c r="A121" s="4" t="s">
        <v>15</v>
      </c>
      <c r="B121" s="5" t="s">
        <v>90</v>
      </c>
      <c r="C121" s="31">
        <v>0</v>
      </c>
      <c r="D121" s="28"/>
    </row>
    <row r="122" spans="1:4" ht="16.5" thickBot="1" x14ac:dyDescent="0.3">
      <c r="A122" s="4"/>
      <c r="B122" s="5" t="s">
        <v>91</v>
      </c>
      <c r="C122" s="32">
        <v>0</v>
      </c>
      <c r="D122" s="7">
        <f>$D$127*C122%</f>
        <v>0</v>
      </c>
    </row>
    <row r="123" spans="1:4" ht="16.5" thickBot="1" x14ac:dyDescent="0.3">
      <c r="A123" s="4"/>
      <c r="B123" s="5" t="s">
        <v>92</v>
      </c>
      <c r="C123" s="32">
        <v>0</v>
      </c>
      <c r="D123" s="7">
        <f t="shared" ref="D123:D124" si="1">$D$127*C123%</f>
        <v>0</v>
      </c>
    </row>
    <row r="124" spans="1:4" ht="16.5" thickBot="1" x14ac:dyDescent="0.3">
      <c r="A124" s="4"/>
      <c r="B124" s="5" t="s">
        <v>93</v>
      </c>
      <c r="C124" s="33">
        <v>0</v>
      </c>
      <c r="D124" s="7">
        <f t="shared" si="1"/>
        <v>0</v>
      </c>
    </row>
    <row r="125" spans="1:4" ht="16.5" thickBot="1" x14ac:dyDescent="0.3">
      <c r="A125" s="76" t="s">
        <v>47</v>
      </c>
      <c r="B125" s="77"/>
      <c r="C125" s="34"/>
      <c r="D125" s="11">
        <f>SUM(D119:D124)</f>
        <v>0</v>
      </c>
    </row>
    <row r="127" spans="1:4" hidden="1" x14ac:dyDescent="0.25">
      <c r="D127" s="42">
        <f>(C136+D119+D120)/(1-C121/100)</f>
        <v>0</v>
      </c>
    </row>
    <row r="128" spans="1:4" x14ac:dyDescent="0.25">
      <c r="A128" s="75" t="s">
        <v>190</v>
      </c>
      <c r="B128" s="75"/>
      <c r="C128" s="75"/>
    </row>
    <row r="129" spans="1:3" ht="16.5" thickBot="1" x14ac:dyDescent="0.3"/>
    <row r="130" spans="1:3" ht="16.5" thickBot="1" x14ac:dyDescent="0.3">
      <c r="A130" s="2"/>
      <c r="B130" s="3" t="s">
        <v>94</v>
      </c>
      <c r="C130" s="3" t="s">
        <v>10</v>
      </c>
    </row>
    <row r="131" spans="1:3" ht="16.5" thickBot="1" x14ac:dyDescent="0.3">
      <c r="A131" s="36" t="s">
        <v>11</v>
      </c>
      <c r="B131" s="5" t="s">
        <v>8</v>
      </c>
      <c r="C131" s="37">
        <f>C17</f>
        <v>0</v>
      </c>
    </row>
    <row r="132" spans="1:3" ht="16.5" thickBot="1" x14ac:dyDescent="0.3">
      <c r="A132" s="36" t="s">
        <v>13</v>
      </c>
      <c r="B132" s="5" t="s">
        <v>27</v>
      </c>
      <c r="C132" s="37">
        <f>C60</f>
        <v>0</v>
      </c>
    </row>
    <row r="133" spans="1:3" ht="16.5" thickBot="1" x14ac:dyDescent="0.3">
      <c r="A133" s="36" t="s">
        <v>15</v>
      </c>
      <c r="B133" s="5" t="s">
        <v>59</v>
      </c>
      <c r="C133" s="37">
        <f>C72</f>
        <v>0</v>
      </c>
    </row>
    <row r="134" spans="1:3" ht="16.5" thickBot="1" x14ac:dyDescent="0.3">
      <c r="A134" s="36" t="s">
        <v>17</v>
      </c>
      <c r="B134" s="5" t="s">
        <v>68</v>
      </c>
      <c r="C134" s="37">
        <f>C102</f>
        <v>0</v>
      </c>
    </row>
    <row r="135" spans="1:3" ht="16.5" thickBot="1" x14ac:dyDescent="0.3">
      <c r="A135" s="36" t="s">
        <v>19</v>
      </c>
      <c r="B135" s="5" t="s">
        <v>85</v>
      </c>
      <c r="C135" s="37">
        <f>C113</f>
        <v>0</v>
      </c>
    </row>
    <row r="136" spans="1:3" ht="16.5" thickBot="1" x14ac:dyDescent="0.3">
      <c r="A136" s="76" t="s">
        <v>95</v>
      </c>
      <c r="B136" s="77"/>
      <c r="C136" s="38">
        <f>C131+C132+C133+C134+C135</f>
        <v>0</v>
      </c>
    </row>
    <row r="137" spans="1:3" ht="16.5" thickBot="1" x14ac:dyDescent="0.3">
      <c r="A137" s="36" t="s">
        <v>21</v>
      </c>
      <c r="B137" s="5" t="s">
        <v>96</v>
      </c>
      <c r="C137" s="37">
        <f>D125</f>
        <v>0</v>
      </c>
    </row>
    <row r="138" spans="1:3" ht="16.5" customHeight="1" thickBot="1" x14ac:dyDescent="0.3">
      <c r="A138" s="76" t="s">
        <v>153</v>
      </c>
      <c r="B138" s="77"/>
      <c r="C138" s="38">
        <f>C136+C137</f>
        <v>0</v>
      </c>
    </row>
    <row r="139" spans="1:3" ht="16.5" thickBot="1" x14ac:dyDescent="0.3">
      <c r="A139" s="76" t="s">
        <v>154</v>
      </c>
      <c r="B139" s="77"/>
      <c r="C139" s="38">
        <f>C138/200</f>
        <v>0</v>
      </c>
    </row>
  </sheetData>
  <mergeCells count="32">
    <mergeCell ref="A44:C44"/>
    <mergeCell ref="A1:D1"/>
    <mergeCell ref="A2:D2"/>
    <mergeCell ref="A3:D3"/>
    <mergeCell ref="A7:C7"/>
    <mergeCell ref="A17:B17"/>
    <mergeCell ref="A20:C20"/>
    <mergeCell ref="A22:C22"/>
    <mergeCell ref="A27:B27"/>
    <mergeCell ref="A30:D30"/>
    <mergeCell ref="A41:B41"/>
    <mergeCell ref="A4:D6"/>
    <mergeCell ref="A102:B102"/>
    <mergeCell ref="A51:B51"/>
    <mergeCell ref="A54:C54"/>
    <mergeCell ref="A60:B60"/>
    <mergeCell ref="A63:C63"/>
    <mergeCell ref="A72:B72"/>
    <mergeCell ref="A75:C75"/>
    <mergeCell ref="A78:C78"/>
    <mergeCell ref="A87:B87"/>
    <mergeCell ref="A90:C90"/>
    <mergeCell ref="A94:B94"/>
    <mergeCell ref="A97:C97"/>
    <mergeCell ref="A138:B138"/>
    <mergeCell ref="A139:B139"/>
    <mergeCell ref="A105:C105"/>
    <mergeCell ref="A113:B113"/>
    <mergeCell ref="A116:C116"/>
    <mergeCell ref="A125:B125"/>
    <mergeCell ref="A128:C128"/>
    <mergeCell ref="A136:B136"/>
  </mergeCells>
  <pageMargins left="0.19685039370078741" right="0.19685039370078741" top="0.39370078740157483" bottom="0.39370078740157483" header="0.31496062992125984" footer="0.31496062992125984"/>
  <pageSetup paperSize="9" scale="77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9"/>
  <sheetViews>
    <sheetView topLeftCell="A22" zoomScaleNormal="100" workbookViewId="0">
      <selection activeCell="E49" sqref="E49"/>
    </sheetView>
  </sheetViews>
  <sheetFormatPr defaultRowHeight="15.75" x14ac:dyDescent="0.25"/>
  <cols>
    <col min="1" max="1" width="9.140625" style="1"/>
    <col min="2" max="2" width="72.140625" style="1" customWidth="1"/>
    <col min="3" max="3" width="18" style="1" customWidth="1"/>
    <col min="4" max="4" width="17.140625" style="1" bestFit="1" customWidth="1"/>
    <col min="5" max="5" width="12.7109375" style="1" customWidth="1"/>
    <col min="6" max="6" width="12" style="1" customWidth="1"/>
    <col min="7" max="7" width="15.140625" style="1" customWidth="1"/>
    <col min="8" max="16384" width="9.140625" style="1"/>
  </cols>
  <sheetData>
    <row r="1" spans="1:4" ht="23.25" x14ac:dyDescent="0.35">
      <c r="A1" s="74" t="s">
        <v>184</v>
      </c>
      <c r="B1" s="74"/>
      <c r="C1" s="74"/>
      <c r="D1" s="74"/>
    </row>
    <row r="2" spans="1:4" ht="23.25" x14ac:dyDescent="0.35">
      <c r="A2" s="74" t="s">
        <v>191</v>
      </c>
      <c r="B2" s="74"/>
      <c r="C2" s="74"/>
      <c r="D2" s="74"/>
    </row>
    <row r="3" spans="1:4" ht="20.25" x14ac:dyDescent="0.3">
      <c r="A3" s="80" t="s">
        <v>185</v>
      </c>
      <c r="B3" s="80"/>
      <c r="C3" s="80"/>
      <c r="D3" s="80"/>
    </row>
    <row r="4" spans="1:4" x14ac:dyDescent="0.25">
      <c r="A4" s="79"/>
      <c r="B4" s="79"/>
      <c r="C4" s="79"/>
      <c r="D4" s="79"/>
    </row>
    <row r="5" spans="1:4" x14ac:dyDescent="0.25">
      <c r="A5" s="79"/>
      <c r="B5" s="79"/>
      <c r="C5" s="79"/>
      <c r="D5" s="79"/>
    </row>
    <row r="6" spans="1:4" x14ac:dyDescent="0.25">
      <c r="A6" s="79"/>
      <c r="B6" s="79"/>
      <c r="C6" s="79"/>
      <c r="D6" s="79"/>
    </row>
    <row r="8" spans="1:4" x14ac:dyDescent="0.25">
      <c r="A8" s="75" t="s">
        <v>189</v>
      </c>
      <c r="B8" s="75"/>
      <c r="C8" s="75"/>
    </row>
    <row r="9" spans="1:4" ht="16.5" thickBot="1" x14ac:dyDescent="0.3"/>
    <row r="10" spans="1:4" ht="16.5" thickBot="1" x14ac:dyDescent="0.3">
      <c r="A10" s="2">
        <v>5</v>
      </c>
      <c r="B10" s="29" t="s">
        <v>86</v>
      </c>
      <c r="C10" s="3" t="s">
        <v>10</v>
      </c>
    </row>
    <row r="11" spans="1:4" ht="16.5" thickBot="1" x14ac:dyDescent="0.3">
      <c r="A11" s="4" t="s">
        <v>118</v>
      </c>
      <c r="B11" s="5" t="s">
        <v>119</v>
      </c>
      <c r="C11" s="11">
        <v>0</v>
      </c>
    </row>
    <row r="12" spans="1:4" ht="16.5" thickBot="1" x14ac:dyDescent="0.3">
      <c r="A12" s="4" t="s">
        <v>120</v>
      </c>
      <c r="B12" s="5" t="s">
        <v>121</v>
      </c>
      <c r="C12" s="11">
        <v>0</v>
      </c>
    </row>
    <row r="13" spans="1:4" ht="16.5" thickBot="1" x14ac:dyDescent="0.3">
      <c r="A13" s="4" t="s">
        <v>122</v>
      </c>
      <c r="B13" s="5" t="s">
        <v>123</v>
      </c>
      <c r="C13" s="11">
        <v>0</v>
      </c>
    </row>
    <row r="14" spans="1:4" ht="16.5" thickBot="1" x14ac:dyDescent="0.3">
      <c r="A14" s="4" t="s">
        <v>124</v>
      </c>
      <c r="B14" s="5" t="s">
        <v>125</v>
      </c>
      <c r="C14" s="11">
        <v>0</v>
      </c>
    </row>
    <row r="15" spans="1:4" ht="16.5" thickBot="1" x14ac:dyDescent="0.3">
      <c r="A15" s="4" t="s">
        <v>126</v>
      </c>
      <c r="B15" s="5" t="s">
        <v>127</v>
      </c>
      <c r="C15" s="11">
        <v>0</v>
      </c>
    </row>
    <row r="16" spans="1:4" ht="16.5" thickBot="1" x14ac:dyDescent="0.3">
      <c r="A16" s="4" t="s">
        <v>128</v>
      </c>
      <c r="B16" s="5" t="s">
        <v>129</v>
      </c>
      <c r="C16" s="11">
        <v>0</v>
      </c>
    </row>
    <row r="17" spans="1:3" ht="16.5" thickBot="1" x14ac:dyDescent="0.3">
      <c r="A17" s="4" t="s">
        <v>130</v>
      </c>
      <c r="B17" s="5" t="s">
        <v>131</v>
      </c>
      <c r="C17" s="11">
        <v>0</v>
      </c>
    </row>
    <row r="18" spans="1:3" ht="16.5" thickBot="1" x14ac:dyDescent="0.3">
      <c r="A18" s="4" t="s">
        <v>132</v>
      </c>
      <c r="B18" s="5" t="s">
        <v>133</v>
      </c>
      <c r="C18" s="11">
        <v>0</v>
      </c>
    </row>
    <row r="19" spans="1:3" ht="16.5" thickBot="1" x14ac:dyDescent="0.3">
      <c r="A19" s="4" t="s">
        <v>134</v>
      </c>
      <c r="B19" s="5" t="s">
        <v>135</v>
      </c>
      <c r="C19" s="11">
        <v>0</v>
      </c>
    </row>
    <row r="20" spans="1:3" ht="16.5" thickBot="1" x14ac:dyDescent="0.3">
      <c r="A20" s="4" t="s">
        <v>136</v>
      </c>
      <c r="B20" s="5" t="s">
        <v>137</v>
      </c>
      <c r="C20" s="11">
        <v>0</v>
      </c>
    </row>
    <row r="21" spans="1:3" ht="16.5" thickBot="1" x14ac:dyDescent="0.3">
      <c r="A21" s="4" t="s">
        <v>138</v>
      </c>
      <c r="B21" s="5" t="s">
        <v>139</v>
      </c>
      <c r="C21" s="11">
        <v>0</v>
      </c>
    </row>
    <row r="22" spans="1:3" ht="16.5" thickBot="1" x14ac:dyDescent="0.3">
      <c r="A22" s="4" t="s">
        <v>140</v>
      </c>
      <c r="B22" s="5" t="s">
        <v>141</v>
      </c>
      <c r="C22" s="11">
        <v>0</v>
      </c>
    </row>
    <row r="23" spans="1:3" ht="16.5" thickBot="1" x14ac:dyDescent="0.3">
      <c r="A23" s="4" t="s">
        <v>142</v>
      </c>
      <c r="B23" s="5" t="s">
        <v>143</v>
      </c>
      <c r="C23" s="11">
        <v>0</v>
      </c>
    </row>
    <row r="24" spans="1:3" ht="16.5" thickBot="1" x14ac:dyDescent="0.3">
      <c r="A24" s="4" t="s">
        <v>144</v>
      </c>
      <c r="B24" s="5" t="s">
        <v>145</v>
      </c>
      <c r="C24" s="11">
        <v>0</v>
      </c>
    </row>
    <row r="25" spans="1:3" ht="16.5" thickBot="1" x14ac:dyDescent="0.3">
      <c r="A25" s="4" t="s">
        <v>146</v>
      </c>
      <c r="B25" s="5" t="s">
        <v>147</v>
      </c>
      <c r="C25" s="11">
        <v>0</v>
      </c>
    </row>
    <row r="26" spans="1:3" ht="16.5" thickBot="1" x14ac:dyDescent="0.3">
      <c r="A26" s="4" t="s">
        <v>148</v>
      </c>
      <c r="B26" s="5" t="s">
        <v>149</v>
      </c>
      <c r="C26" s="11">
        <v>0</v>
      </c>
    </row>
    <row r="27" spans="1:3" ht="16.5" thickBot="1" x14ac:dyDescent="0.3">
      <c r="A27" s="4" t="s">
        <v>150</v>
      </c>
      <c r="B27" s="5" t="s">
        <v>151</v>
      </c>
      <c r="C27" s="11">
        <v>0</v>
      </c>
    </row>
    <row r="28" spans="1:3" ht="16.5" thickBot="1" x14ac:dyDescent="0.3">
      <c r="A28" s="76" t="s">
        <v>47</v>
      </c>
      <c r="B28" s="77"/>
      <c r="C28" s="11">
        <f>SUM(C11:C27)</f>
        <v>0</v>
      </c>
    </row>
    <row r="31" spans="1:3" x14ac:dyDescent="0.25">
      <c r="A31" s="75" t="s">
        <v>87</v>
      </c>
      <c r="B31" s="75"/>
      <c r="C31" s="75"/>
    </row>
    <row r="32" spans="1:3" ht="16.5" thickBot="1" x14ac:dyDescent="0.3"/>
    <row r="33" spans="1:4" ht="16.5" thickBot="1" x14ac:dyDescent="0.3">
      <c r="A33" s="2">
        <v>6</v>
      </c>
      <c r="B33" s="29" t="s">
        <v>88</v>
      </c>
      <c r="C33" s="3" t="s">
        <v>37</v>
      </c>
      <c r="D33" s="3" t="s">
        <v>10</v>
      </c>
    </row>
    <row r="34" spans="1:4" ht="16.5" thickBot="1" x14ac:dyDescent="0.3">
      <c r="A34" s="4" t="s">
        <v>11</v>
      </c>
      <c r="B34" s="5" t="s">
        <v>89</v>
      </c>
      <c r="C34" s="30">
        <v>0</v>
      </c>
      <c r="D34" s="7">
        <f>($C$28)*C34%</f>
        <v>0</v>
      </c>
    </row>
    <row r="35" spans="1:4" ht="16.5" thickBot="1" x14ac:dyDescent="0.3">
      <c r="A35" s="4" t="s">
        <v>13</v>
      </c>
      <c r="B35" s="5" t="s">
        <v>174</v>
      </c>
      <c r="C35" s="30">
        <v>0</v>
      </c>
      <c r="D35" s="7">
        <f>($C$28+D34)*C35%</f>
        <v>0</v>
      </c>
    </row>
    <row r="36" spans="1:4" ht="16.5" thickBot="1" x14ac:dyDescent="0.3">
      <c r="A36" s="4" t="s">
        <v>15</v>
      </c>
      <c r="B36" s="5" t="s">
        <v>90</v>
      </c>
      <c r="C36" s="31">
        <v>0</v>
      </c>
      <c r="D36" s="28"/>
    </row>
    <row r="37" spans="1:4" ht="16.5" thickBot="1" x14ac:dyDescent="0.3">
      <c r="A37" s="4"/>
      <c r="B37" s="5" t="s">
        <v>91</v>
      </c>
      <c r="C37" s="32">
        <v>0</v>
      </c>
      <c r="D37" s="7">
        <f>$D$42*C37%</f>
        <v>0</v>
      </c>
    </row>
    <row r="38" spans="1:4" ht="16.5" thickBot="1" x14ac:dyDescent="0.3">
      <c r="A38" s="4"/>
      <c r="B38" s="5" t="s">
        <v>92</v>
      </c>
      <c r="C38" s="32">
        <v>0</v>
      </c>
      <c r="D38" s="7">
        <f t="shared" ref="D38:D39" si="0">$D$42*C38%</f>
        <v>0</v>
      </c>
    </row>
    <row r="39" spans="1:4" ht="16.5" thickBot="1" x14ac:dyDescent="0.3">
      <c r="A39" s="4"/>
      <c r="B39" s="5" t="s">
        <v>93</v>
      </c>
      <c r="C39" s="33">
        <v>0</v>
      </c>
      <c r="D39" s="7">
        <f t="shared" si="0"/>
        <v>0</v>
      </c>
    </row>
    <row r="40" spans="1:4" ht="16.5" thickBot="1" x14ac:dyDescent="0.3">
      <c r="A40" s="76" t="s">
        <v>47</v>
      </c>
      <c r="B40" s="77"/>
      <c r="C40" s="34"/>
      <c r="D40" s="11">
        <f>SUM(D34:D39)</f>
        <v>0</v>
      </c>
    </row>
    <row r="42" spans="1:4" hidden="1" x14ac:dyDescent="0.25">
      <c r="D42" s="42">
        <f>(C47+D34+D35)/(1-C36/100)</f>
        <v>0</v>
      </c>
    </row>
    <row r="43" spans="1:4" x14ac:dyDescent="0.25">
      <c r="A43" s="75" t="s">
        <v>187</v>
      </c>
      <c r="B43" s="75"/>
      <c r="C43" s="75"/>
    </row>
    <row r="44" spans="1:4" ht="16.5" thickBot="1" x14ac:dyDescent="0.3"/>
    <row r="45" spans="1:4" ht="16.5" thickBot="1" x14ac:dyDescent="0.3">
      <c r="A45" s="2"/>
      <c r="B45" s="3" t="s">
        <v>188</v>
      </c>
      <c r="C45" s="3" t="s">
        <v>10</v>
      </c>
    </row>
    <row r="46" spans="1:4" ht="16.5" thickBot="1" x14ac:dyDescent="0.3">
      <c r="A46" s="36" t="s">
        <v>19</v>
      </c>
      <c r="B46" s="5" t="s">
        <v>189</v>
      </c>
      <c r="C46" s="37">
        <f>C28</f>
        <v>0</v>
      </c>
    </row>
    <row r="47" spans="1:4" ht="16.5" thickBot="1" x14ac:dyDescent="0.3">
      <c r="A47" s="76" t="s">
        <v>192</v>
      </c>
      <c r="B47" s="77"/>
      <c r="C47" s="38">
        <f>+C46</f>
        <v>0</v>
      </c>
    </row>
    <row r="48" spans="1:4" ht="16.5" thickBot="1" x14ac:dyDescent="0.3">
      <c r="A48" s="36" t="s">
        <v>21</v>
      </c>
      <c r="B48" s="5" t="s">
        <v>96</v>
      </c>
      <c r="C48" s="37">
        <f>D40</f>
        <v>0</v>
      </c>
    </row>
    <row r="49" spans="1:3" ht="16.5" thickBot="1" x14ac:dyDescent="0.3">
      <c r="A49" s="76" t="s">
        <v>152</v>
      </c>
      <c r="B49" s="77"/>
      <c r="C49" s="38">
        <f>C47+C48</f>
        <v>0</v>
      </c>
    </row>
  </sheetData>
  <mergeCells count="11">
    <mergeCell ref="A1:D1"/>
    <mergeCell ref="A2:D2"/>
    <mergeCell ref="A3:D3"/>
    <mergeCell ref="A4:D6"/>
    <mergeCell ref="A49:B49"/>
    <mergeCell ref="A8:C8"/>
    <mergeCell ref="A28:B28"/>
    <mergeCell ref="A31:C31"/>
    <mergeCell ref="A40:B40"/>
    <mergeCell ref="A43:C43"/>
    <mergeCell ref="A47:B47"/>
  </mergeCells>
  <pageMargins left="0.19685039370078741" right="0.19685039370078741" top="0.39370078740157483" bottom="0.39370078740157483" header="0.31496062992125984" footer="0.31496062992125984"/>
  <pageSetup paperSize="9" scale="7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03CE7-2109-4E81-BAE7-3F1BE4F397EC}">
  <dimension ref="A1:J33"/>
  <sheetViews>
    <sheetView topLeftCell="A13" zoomScaleNormal="100" workbookViewId="0">
      <selection activeCell="J39" sqref="J39"/>
    </sheetView>
  </sheetViews>
  <sheetFormatPr defaultRowHeight="15.75" x14ac:dyDescent="0.25"/>
  <cols>
    <col min="1" max="1" width="8.42578125" style="51" customWidth="1"/>
    <col min="2" max="2" width="32.42578125" style="1" bestFit="1" customWidth="1"/>
    <col min="3" max="3" width="13" style="51" customWidth="1"/>
    <col min="4" max="6" width="18.7109375" style="1" customWidth="1"/>
    <col min="7" max="7" width="11.5703125" style="1" customWidth="1"/>
    <col min="8" max="9" width="9.140625" style="1"/>
    <col min="10" max="10" width="16" style="1" bestFit="1" customWidth="1"/>
    <col min="11" max="16384" width="9.140625" style="1"/>
  </cols>
  <sheetData>
    <row r="1" spans="1:6" ht="23.25" x14ac:dyDescent="0.35">
      <c r="A1" s="74" t="s">
        <v>184</v>
      </c>
      <c r="B1" s="74"/>
      <c r="C1" s="74"/>
      <c r="D1" s="74"/>
      <c r="E1" s="74"/>
      <c r="F1" s="74"/>
    </row>
    <row r="2" spans="1:6" ht="23.25" x14ac:dyDescent="0.35">
      <c r="A2" s="74" t="s">
        <v>191</v>
      </c>
      <c r="B2" s="74"/>
      <c r="C2" s="74"/>
      <c r="D2" s="74"/>
      <c r="E2" s="74"/>
      <c r="F2" s="74"/>
    </row>
    <row r="3" spans="1:6" ht="20.25" x14ac:dyDescent="0.3">
      <c r="A3" s="80" t="s">
        <v>186</v>
      </c>
      <c r="B3" s="80"/>
      <c r="C3" s="80"/>
      <c r="D3" s="80"/>
      <c r="E3" s="80"/>
      <c r="F3" s="80"/>
    </row>
    <row r="4" spans="1:6" ht="31.5" x14ac:dyDescent="0.25">
      <c r="A4" s="43" t="s">
        <v>0</v>
      </c>
      <c r="B4" s="43" t="s">
        <v>1</v>
      </c>
      <c r="C4" s="43" t="s">
        <v>155</v>
      </c>
      <c r="D4" s="43" t="s">
        <v>156</v>
      </c>
      <c r="E4" s="43" t="s">
        <v>157</v>
      </c>
      <c r="F4" s="43" t="s">
        <v>158</v>
      </c>
    </row>
    <row r="5" spans="1:6" x14ac:dyDescent="0.25">
      <c r="A5" s="44">
        <v>1</v>
      </c>
      <c r="B5" s="45" t="s">
        <v>2</v>
      </c>
      <c r="C5" s="52">
        <v>2232</v>
      </c>
      <c r="D5" s="46">
        <f>'Médico Clinico'!C139</f>
        <v>0</v>
      </c>
      <c r="E5" s="46">
        <f>C5*D5</f>
        <v>0</v>
      </c>
      <c r="F5" s="46">
        <f>E5*12</f>
        <v>0</v>
      </c>
    </row>
    <row r="6" spans="1:6" x14ac:dyDescent="0.25">
      <c r="A6" s="44">
        <v>2</v>
      </c>
      <c r="B6" s="45" t="s">
        <v>3</v>
      </c>
      <c r="C6" s="52">
        <v>1488</v>
      </c>
      <c r="D6" s="46">
        <f>'Médico Ped'!C139</f>
        <v>0</v>
      </c>
      <c r="E6" s="46">
        <f t="shared" ref="E6:E22" si="0">C6*D6</f>
        <v>0</v>
      </c>
      <c r="F6" s="46">
        <f t="shared" ref="F6:F24" si="1">E6*12</f>
        <v>0</v>
      </c>
    </row>
    <row r="7" spans="1:6" x14ac:dyDescent="0.25">
      <c r="A7" s="44">
        <v>3</v>
      </c>
      <c r="B7" s="45" t="s">
        <v>5</v>
      </c>
      <c r="C7" s="52">
        <v>189</v>
      </c>
      <c r="D7" s="46">
        <f>'Médico Reforço'!C139</f>
        <v>0</v>
      </c>
      <c r="E7" s="46">
        <f t="shared" si="0"/>
        <v>0</v>
      </c>
      <c r="F7" s="46">
        <f t="shared" si="1"/>
        <v>0</v>
      </c>
    </row>
    <row r="8" spans="1:6" x14ac:dyDescent="0.25">
      <c r="A8" s="44">
        <v>4</v>
      </c>
      <c r="B8" s="45" t="s">
        <v>162</v>
      </c>
      <c r="C8" s="52">
        <f>2232/2</f>
        <v>1116</v>
      </c>
      <c r="D8" s="46">
        <f>'Enfermeiro Dia'!C139</f>
        <v>0</v>
      </c>
      <c r="E8" s="46">
        <f t="shared" si="0"/>
        <v>0</v>
      </c>
      <c r="F8" s="46">
        <f t="shared" si="1"/>
        <v>0</v>
      </c>
    </row>
    <row r="9" spans="1:6" x14ac:dyDescent="0.25">
      <c r="A9" s="44">
        <v>5</v>
      </c>
      <c r="B9" s="45" t="s">
        <v>168</v>
      </c>
      <c r="C9" s="52">
        <v>1116</v>
      </c>
      <c r="D9" s="46">
        <f>'Enfermeiro Noite'!C139</f>
        <v>0</v>
      </c>
      <c r="E9" s="46">
        <f t="shared" si="0"/>
        <v>0</v>
      </c>
      <c r="F9" s="46">
        <f t="shared" si="1"/>
        <v>0</v>
      </c>
    </row>
    <row r="10" spans="1:6" x14ac:dyDescent="0.25">
      <c r="A10" s="44">
        <v>6</v>
      </c>
      <c r="B10" s="45" t="s">
        <v>6</v>
      </c>
      <c r="C10" s="52">
        <v>200</v>
      </c>
      <c r="D10" s="46">
        <f>'Enfermeiro Coord'!C139</f>
        <v>0</v>
      </c>
      <c r="E10" s="46">
        <f t="shared" si="0"/>
        <v>0</v>
      </c>
      <c r="F10" s="46">
        <f t="shared" si="1"/>
        <v>0</v>
      </c>
    </row>
    <row r="11" spans="1:6" x14ac:dyDescent="0.25">
      <c r="A11" s="44">
        <v>7</v>
      </c>
      <c r="B11" s="45" t="s">
        <v>163</v>
      </c>
      <c r="C11" s="52">
        <v>3348</v>
      </c>
      <c r="D11" s="46">
        <f>'Téc. Enf. Dia'!C139</f>
        <v>0</v>
      </c>
      <c r="E11" s="46">
        <f t="shared" si="0"/>
        <v>0</v>
      </c>
      <c r="F11" s="46">
        <f t="shared" si="1"/>
        <v>0</v>
      </c>
    </row>
    <row r="12" spans="1:6" x14ac:dyDescent="0.25">
      <c r="A12" s="44">
        <v>8</v>
      </c>
      <c r="B12" s="45" t="s">
        <v>169</v>
      </c>
      <c r="C12" s="52">
        <v>3348</v>
      </c>
      <c r="D12" s="46">
        <f>'Téc Enf. Noite'!C139</f>
        <v>0</v>
      </c>
      <c r="E12" s="46">
        <f t="shared" si="0"/>
        <v>0</v>
      </c>
      <c r="F12" s="46">
        <f t="shared" si="1"/>
        <v>0</v>
      </c>
    </row>
    <row r="13" spans="1:6" x14ac:dyDescent="0.25">
      <c r="A13" s="44">
        <v>9</v>
      </c>
      <c r="B13" s="45" t="s">
        <v>164</v>
      </c>
      <c r="C13" s="52">
        <v>372</v>
      </c>
      <c r="D13" s="46">
        <f>'Farmac Dia'!C139</f>
        <v>0</v>
      </c>
      <c r="E13" s="46">
        <f t="shared" si="0"/>
        <v>0</v>
      </c>
      <c r="F13" s="46">
        <f t="shared" si="1"/>
        <v>0</v>
      </c>
    </row>
    <row r="14" spans="1:6" x14ac:dyDescent="0.25">
      <c r="A14" s="44">
        <v>10</v>
      </c>
      <c r="B14" s="45" t="s">
        <v>170</v>
      </c>
      <c r="C14" s="52">
        <v>372</v>
      </c>
      <c r="D14" s="46">
        <f>'Farmac Noite'!C139</f>
        <v>0</v>
      </c>
      <c r="E14" s="46">
        <f t="shared" si="0"/>
        <v>0</v>
      </c>
      <c r="F14" s="46">
        <f t="shared" si="1"/>
        <v>0</v>
      </c>
    </row>
    <row r="15" spans="1:6" x14ac:dyDescent="0.25">
      <c r="A15" s="44">
        <v>11</v>
      </c>
      <c r="B15" s="45" t="s">
        <v>165</v>
      </c>
      <c r="C15" s="52">
        <v>744</v>
      </c>
      <c r="D15" s="46">
        <f>'Limp Dia'!C139</f>
        <v>0</v>
      </c>
      <c r="E15" s="46">
        <f t="shared" si="0"/>
        <v>0</v>
      </c>
      <c r="F15" s="46">
        <f t="shared" si="1"/>
        <v>0</v>
      </c>
    </row>
    <row r="16" spans="1:6" x14ac:dyDescent="0.25">
      <c r="A16" s="44">
        <v>12</v>
      </c>
      <c r="B16" s="45" t="s">
        <v>171</v>
      </c>
      <c r="C16" s="52">
        <v>744</v>
      </c>
      <c r="D16" s="46">
        <f>'Limp Noite'!C139</f>
        <v>0</v>
      </c>
      <c r="E16" s="46">
        <f t="shared" si="0"/>
        <v>0</v>
      </c>
      <c r="F16" s="46">
        <f t="shared" si="1"/>
        <v>0</v>
      </c>
    </row>
    <row r="17" spans="1:10" x14ac:dyDescent="0.25">
      <c r="A17" s="44">
        <v>13</v>
      </c>
      <c r="B17" s="45" t="s">
        <v>166</v>
      </c>
      <c r="C17" s="52">
        <v>744</v>
      </c>
      <c r="D17" s="46">
        <f>'Atend Dia'!C139</f>
        <v>0</v>
      </c>
      <c r="E17" s="46">
        <f t="shared" si="0"/>
        <v>0</v>
      </c>
      <c r="F17" s="46">
        <f t="shared" si="1"/>
        <v>0</v>
      </c>
    </row>
    <row r="18" spans="1:10" x14ac:dyDescent="0.25">
      <c r="A18" s="44">
        <v>14</v>
      </c>
      <c r="B18" s="45" t="s">
        <v>172</v>
      </c>
      <c r="C18" s="52">
        <v>744</v>
      </c>
      <c r="D18" s="46">
        <f>'Atend Noite'!C139</f>
        <v>0</v>
      </c>
      <c r="E18" s="46">
        <f t="shared" si="0"/>
        <v>0</v>
      </c>
      <c r="F18" s="46">
        <f t="shared" si="1"/>
        <v>0</v>
      </c>
    </row>
    <row r="19" spans="1:10" x14ac:dyDescent="0.25">
      <c r="A19" s="44">
        <v>15</v>
      </c>
      <c r="B19" s="45" t="s">
        <v>167</v>
      </c>
      <c r="C19" s="52">
        <v>744</v>
      </c>
      <c r="D19" s="46">
        <f>'Seg Dia'!C139</f>
        <v>0</v>
      </c>
      <c r="E19" s="46">
        <f t="shared" si="0"/>
        <v>0</v>
      </c>
      <c r="F19" s="46">
        <f t="shared" si="1"/>
        <v>0</v>
      </c>
    </row>
    <row r="20" spans="1:10" x14ac:dyDescent="0.25">
      <c r="A20" s="44">
        <v>16</v>
      </c>
      <c r="B20" s="45" t="s">
        <v>173</v>
      </c>
      <c r="C20" s="52">
        <v>744</v>
      </c>
      <c r="D20" s="46">
        <f>'Seg Noite'!C139</f>
        <v>0</v>
      </c>
      <c r="E20" s="46">
        <f t="shared" si="0"/>
        <v>0</v>
      </c>
      <c r="F20" s="46">
        <f t="shared" si="1"/>
        <v>0</v>
      </c>
    </row>
    <row r="21" spans="1:10" x14ac:dyDescent="0.25">
      <c r="A21" s="44">
        <v>17</v>
      </c>
      <c r="B21" s="45" t="s">
        <v>161</v>
      </c>
      <c r="C21" s="52">
        <v>200</v>
      </c>
      <c r="D21" s="46">
        <f>Administ!C139</f>
        <v>0</v>
      </c>
      <c r="E21" s="46">
        <f t="shared" si="0"/>
        <v>0</v>
      </c>
      <c r="F21" s="46">
        <f t="shared" si="1"/>
        <v>0</v>
      </c>
    </row>
    <row r="22" spans="1:10" x14ac:dyDescent="0.25">
      <c r="A22" s="44">
        <v>18</v>
      </c>
      <c r="B22" s="45" t="s">
        <v>160</v>
      </c>
      <c r="C22" s="52">
        <v>200</v>
      </c>
      <c r="D22" s="46">
        <f>Zelador!C139</f>
        <v>0</v>
      </c>
      <c r="E22" s="46">
        <f t="shared" si="0"/>
        <v>0</v>
      </c>
      <c r="F22" s="46">
        <f t="shared" si="1"/>
        <v>0</v>
      </c>
    </row>
    <row r="23" spans="1:10" x14ac:dyDescent="0.25">
      <c r="A23" s="44">
        <v>19</v>
      </c>
      <c r="B23" s="45" t="s">
        <v>175</v>
      </c>
      <c r="C23" s="52">
        <v>200</v>
      </c>
      <c r="D23" s="46">
        <f>'Aux. almox'!C139</f>
        <v>0</v>
      </c>
      <c r="E23" s="46">
        <f t="shared" ref="E23" si="2">C23*D23</f>
        <v>0</v>
      </c>
      <c r="F23" s="46">
        <f t="shared" ref="F23" si="3">E23*12</f>
        <v>0</v>
      </c>
    </row>
    <row r="24" spans="1:10" x14ac:dyDescent="0.25">
      <c r="A24" s="44">
        <v>20</v>
      </c>
      <c r="B24" s="45" t="s">
        <v>4</v>
      </c>
      <c r="C24" s="44"/>
      <c r="D24" s="53"/>
      <c r="E24" s="46">
        <f>'Insumos-Serviços'!C49</f>
        <v>0</v>
      </c>
      <c r="F24" s="46">
        <f t="shared" si="1"/>
        <v>0</v>
      </c>
    </row>
    <row r="25" spans="1:10" ht="26.25" customHeight="1" x14ac:dyDescent="0.25">
      <c r="A25" s="47"/>
      <c r="B25" s="48" t="s">
        <v>159</v>
      </c>
      <c r="C25" s="54">
        <f>SUM(C5:C24)</f>
        <v>18845</v>
      </c>
      <c r="D25" s="49"/>
      <c r="E25" s="50">
        <f>SUM(E5:E24)</f>
        <v>0</v>
      </c>
      <c r="F25" s="50">
        <f>SUM(F5:F24)</f>
        <v>0</v>
      </c>
      <c r="G25" s="35"/>
      <c r="J25" s="61"/>
    </row>
    <row r="26" spans="1:10" x14ac:dyDescent="0.25">
      <c r="J26" s="61"/>
    </row>
    <row r="27" spans="1:10" x14ac:dyDescent="0.25">
      <c r="B27" s="55" t="s">
        <v>177</v>
      </c>
      <c r="C27" s="56"/>
      <c r="D27" s="57"/>
      <c r="E27" s="57"/>
      <c r="F27" s="58">
        <v>31967660.824748933</v>
      </c>
      <c r="J27" s="61"/>
    </row>
    <row r="28" spans="1:10" x14ac:dyDescent="0.25">
      <c r="B28" s="55" t="s">
        <v>178</v>
      </c>
      <c r="C28" s="56"/>
      <c r="D28" s="57"/>
      <c r="E28" s="57"/>
      <c r="F28" s="59">
        <v>0.1666</v>
      </c>
      <c r="J28" s="61"/>
    </row>
    <row r="29" spans="1:10" x14ac:dyDescent="0.25">
      <c r="B29" s="55" t="s">
        <v>179</v>
      </c>
      <c r="C29" s="81" t="s">
        <v>182</v>
      </c>
      <c r="D29" s="81"/>
      <c r="E29" s="81"/>
      <c r="F29" s="58">
        <v>5325812.2934031719</v>
      </c>
      <c r="J29" s="61"/>
    </row>
    <row r="30" spans="1:10" x14ac:dyDescent="0.25">
      <c r="J30" s="61"/>
    </row>
    <row r="31" spans="1:10" x14ac:dyDescent="0.25">
      <c r="B31" s="55" t="s">
        <v>180</v>
      </c>
      <c r="C31" s="56"/>
      <c r="D31" s="57"/>
      <c r="E31" s="57"/>
      <c r="F31" s="58">
        <v>39557462.317868933</v>
      </c>
      <c r="J31" s="61"/>
    </row>
    <row r="32" spans="1:10" x14ac:dyDescent="0.25">
      <c r="B32" s="55" t="s">
        <v>178</v>
      </c>
      <c r="C32" s="56"/>
      <c r="D32" s="57"/>
      <c r="E32" s="57"/>
      <c r="F32" s="60">
        <v>0.1</v>
      </c>
      <c r="J32" s="61"/>
    </row>
    <row r="33" spans="2:10" x14ac:dyDescent="0.25">
      <c r="B33" s="55" t="s">
        <v>181</v>
      </c>
      <c r="C33" s="81" t="s">
        <v>183</v>
      </c>
      <c r="D33" s="81"/>
      <c r="E33" s="81"/>
      <c r="F33" s="58">
        <v>3955746.2317868937</v>
      </c>
      <c r="J33" s="61"/>
    </row>
  </sheetData>
  <mergeCells count="5">
    <mergeCell ref="C29:E29"/>
    <mergeCell ref="C33:E33"/>
    <mergeCell ref="A1:F1"/>
    <mergeCell ref="A3:F3"/>
    <mergeCell ref="A2:F2"/>
  </mergeCells>
  <pageMargins left="0.19685039370078741" right="0.19685039370078741" top="0.19685039370078741" bottom="0.19685039370078741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6</vt:i4>
      </vt:variant>
    </vt:vector>
  </HeadingPairs>
  <TitlesOfParts>
    <vt:vector size="27" baseType="lpstr">
      <vt:lpstr>Médico Clinico</vt:lpstr>
      <vt:lpstr>Médico Ped</vt:lpstr>
      <vt:lpstr>Médico Reforço</vt:lpstr>
      <vt:lpstr>Enfermeiro Dia</vt:lpstr>
      <vt:lpstr>Enfermeiro Noite</vt:lpstr>
      <vt:lpstr>Enfermeiro Coord</vt:lpstr>
      <vt:lpstr>Téc. Enf. Dia</vt:lpstr>
      <vt:lpstr>Téc Enf. Noite</vt:lpstr>
      <vt:lpstr>Farmac Dia</vt:lpstr>
      <vt:lpstr>Farmac Noite</vt:lpstr>
      <vt:lpstr>Limp Dia</vt:lpstr>
      <vt:lpstr>Limp Noite</vt:lpstr>
      <vt:lpstr>Atend Dia</vt:lpstr>
      <vt:lpstr>Atend Noite</vt:lpstr>
      <vt:lpstr>Seg Dia</vt:lpstr>
      <vt:lpstr>Seg Noite</vt:lpstr>
      <vt:lpstr>Administ</vt:lpstr>
      <vt:lpstr>Zelador</vt:lpstr>
      <vt:lpstr>Aux. almox</vt:lpstr>
      <vt:lpstr>Insumos-Serviços</vt:lpstr>
      <vt:lpstr>RESUMO FINAL</vt:lpstr>
      <vt:lpstr>'Enfermeiro Coord'!Area_de_impressao</vt:lpstr>
      <vt:lpstr>'Enfermeiro Dia'!Area_de_impressao</vt:lpstr>
      <vt:lpstr>'Enfermeiro Noite'!Area_de_impressao</vt:lpstr>
      <vt:lpstr>'Médico Clinico'!Area_de_impressao</vt:lpstr>
      <vt:lpstr>'Médico Ped'!Area_de_impressao</vt:lpstr>
      <vt:lpstr>'Médico Reforço'!Area_de_impressao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paulo.alves</dc:creator>
  <cp:lastModifiedBy>PAULO ROBERTO DE OLIVEIRA ALVES</cp:lastModifiedBy>
  <cp:lastPrinted>2026-08-04T14:09:52Z</cp:lastPrinted>
  <dcterms:created xsi:type="dcterms:W3CDTF">2019-01-24T15:33:03Z</dcterms:created>
  <dcterms:modified xsi:type="dcterms:W3CDTF">2026-08-04T14:10:17Z</dcterms:modified>
</cp:coreProperties>
</file>