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SMS\SMS_ADMINISTRATIVO\ADM SMS\Adm2026\CENTRAL DE COMPRAS\Requisições em Andamento\Setembro  de 2026\RC Locação de Veiculos (Licitação) PD n° 161676 -2026\PLANILHA DE CUSTOS SMS\PLANILHA MODELO EM BRANCO\"/>
    </mc:Choice>
  </mc:AlternateContent>
  <xr:revisionPtr revIDLastSave="0" documentId="13_ncr:1_{B3B17359-D5C1-4F90-8DE3-469ADBBAF312}" xr6:coauthVersionLast="47" xr6:coauthVersionMax="47" xr10:uidLastSave="{00000000-0000-0000-0000-000000000000}"/>
  <bookViews>
    <workbookView xWindow="28680" yWindow="-120" windowWidth="29040" windowHeight="15720" xr2:uid="{C3F9AC1F-974A-454A-B9D5-2DBB60C07DAC}"/>
  </bookViews>
  <sheets>
    <sheet name="Veículo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1" l="1"/>
  <c r="E65" i="1" s="1"/>
  <c r="E57" i="1" s="1"/>
  <c r="E43" i="1"/>
  <c r="E38" i="1"/>
  <c r="E37" i="1"/>
  <c r="E31" i="1"/>
  <c r="E32" i="1" s="1"/>
  <c r="E25" i="1"/>
  <c r="E20" i="1"/>
  <c r="E16" i="1"/>
  <c r="E33" i="1" l="1"/>
  <c r="E39" i="1"/>
  <c r="E44" i="1" s="1"/>
  <c r="E49" i="1"/>
  <c r="D53" i="1"/>
  <c r="E54" i="1" s="1"/>
  <c r="D47" i="1"/>
  <c r="E50" i="1" l="1"/>
  <c r="E55" i="1" s="1"/>
  <c r="E86" i="1" s="1"/>
  <c r="D80" i="1"/>
  <c r="E9" i="1" l="1"/>
  <c r="E7" i="1" s="1"/>
  <c r="E70" i="1" l="1"/>
  <c r="E71" i="1" s="1"/>
  <c r="E72" i="1" s="1"/>
  <c r="E75" i="1" l="1"/>
  <c r="E80" i="1"/>
  <c r="E79" i="1"/>
  <c r="E76" i="1"/>
  <c r="E81" i="1" l="1"/>
  <c r="E67" i="1" s="1"/>
  <c r="E87" i="1" l="1"/>
  <c r="E88" i="1" l="1"/>
  <c r="E8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 HENRIQUE CONCEICAO LUNKES</author>
    <author>Alexandre Machry</author>
  </authors>
  <commentList>
    <comment ref="C36" authorId="0" shapeId="0" xr:uid="{6E56AD99-49F5-497E-9431-7585FBC0643E}">
      <text>
        <r>
          <rPr>
            <sz val="9"/>
            <color indexed="81"/>
            <rFont val="Segoe UI"/>
            <family val="2"/>
          </rPr>
          <t>Com base no Título IX, do Decreto Estadual 32.144/1985.</t>
        </r>
      </text>
    </comment>
    <comment ref="C39" authorId="0" shapeId="0" xr:uid="{D3680AF9-9B47-48A8-A69E-2167CBEB4AD7}">
      <text>
        <r>
          <rPr>
            <b/>
            <sz val="9"/>
            <color indexed="81"/>
            <rFont val="Segoe UI"/>
            <family val="2"/>
          </rPr>
          <t>LUIS HENRIQUE CONCEICAO LUNKES:</t>
        </r>
        <r>
          <rPr>
            <sz val="9"/>
            <color indexed="81"/>
            <rFont val="Segoe UI"/>
            <family val="2"/>
          </rPr>
          <t xml:space="preserve">
A Resolução Regimental Nº 8263/2024 do DAER/RS, publicada em 20/08/2024, regulamenta a prestação do serviço de transporte rodoviário coletivo intermunicipal sob regime de fretamento no Estado do Rio Grande do Sul. Ela estabelece valores mínimos para os seguros obrigatórios, que são vinculados à UPF-RS (Unidade de Padrão Fiscal do Rio Grande do Sul).
Os valores mínimos de seguro exigidos, por veículo, são:
Seguro de Acidentes Pessoais (AP)
Valor: 2.500 UPF-RS por poltrona ofertada.
Finalidade: Cobre despesas com morte e/ou invalidez permanente dos passageiros.
Responsabilidade Civil (RC)
Valor: 30.000 UPF-RS por veículo.
Finalidade: Cobre danos corporais e materiais a passageiros e terceiros.
Despesas Médico-Hospitalares (DMH)
Valor: 600 UPF-RS.
Finalidade: Cobre despesas médicas e hospitalares dos passageiros em caso de acidente.
Observação sobre a UPF-RS:
O valor da UPF-RS é atualizado anualmente pela Receita Estadual. Para ter o valor exato em reais dos seguros, você precisa consultar o valor da UPF-RS vigente no período da contratação do seguro. Por exemplo, em 2024, a UPF-RS estava em torno de R$ 27,13</t>
        </r>
      </text>
    </comment>
    <comment ref="C40" authorId="0" shapeId="0" xr:uid="{3FA0E6CE-FC4B-406F-B261-BB8CF26517A3}">
      <text>
        <r>
          <rPr>
            <b/>
            <sz val="9"/>
            <color indexed="81"/>
            <rFont val="Segoe UI"/>
            <charset val="1"/>
          </rPr>
          <t xml:space="preserve">
</t>
        </r>
        <r>
          <rPr>
            <sz val="9"/>
            <color indexed="81"/>
            <rFont val="Segoe UI"/>
            <family val="2"/>
          </rPr>
          <t>Será fornecido pela Contratante 
(Prefeitura de Gravataí</t>
        </r>
      </text>
    </comment>
    <comment ref="D52" authorId="1" shapeId="0" xr:uid="{35533E85-C806-4AAF-8650-1F7BE1C846EE}">
      <text>
        <r>
          <rPr>
            <sz val="9"/>
            <color indexed="81"/>
            <rFont val="Segoe UI"/>
            <family val="2"/>
          </rPr>
          <t>Taxa Selic 14-09-2026</t>
        </r>
      </text>
    </comment>
  </commentList>
</comments>
</file>

<file path=xl/sharedStrings.xml><?xml version="1.0" encoding="utf-8"?>
<sst xmlns="http://schemas.openxmlformats.org/spreadsheetml/2006/main" count="103" uniqueCount="87">
  <si>
    <t>DADOS REFERENTES À CONTRATAÇÃO</t>
  </si>
  <si>
    <t>Tipo de Veículo</t>
  </si>
  <si>
    <t>Quantidade de veículos</t>
  </si>
  <si>
    <t>Quilômetros por mês</t>
  </si>
  <si>
    <t>A.1</t>
  </si>
  <si>
    <t>Custos com Combustível</t>
  </si>
  <si>
    <t>Quilometragem/litro</t>
  </si>
  <si>
    <t>Tipo de Combustível</t>
  </si>
  <si>
    <t>Gasolina</t>
  </si>
  <si>
    <t>Preço por litro</t>
  </si>
  <si>
    <t>Valor (R$)</t>
  </si>
  <si>
    <t>A.2</t>
  </si>
  <si>
    <t>Custos com Óleo</t>
  </si>
  <si>
    <t>Litros por troca</t>
  </si>
  <si>
    <t>Frequência da troca</t>
  </si>
  <si>
    <t>Preço por Litro - Óleo Motor</t>
  </si>
  <si>
    <t>A.3</t>
  </si>
  <si>
    <t>Custos com Filtro Óleo</t>
  </si>
  <si>
    <t>Preço Filtro de óleo</t>
  </si>
  <si>
    <t>A.4</t>
  </si>
  <si>
    <t>Custo com Pneu jogo de pneus</t>
  </si>
  <si>
    <t>Custo do pneu</t>
  </si>
  <si>
    <t>Quantidade</t>
  </si>
  <si>
    <t>Durabilidade (em Km)</t>
  </si>
  <si>
    <t>Custo estimado com manutenção</t>
  </si>
  <si>
    <t>Taxa de manutenção anual</t>
  </si>
  <si>
    <t>Custo de aquisição do veículo</t>
  </si>
  <si>
    <t>Outros custos - Adaptação cadeirante</t>
  </si>
  <si>
    <t>Outros custos (especificar)</t>
  </si>
  <si>
    <t>Custo de aquisição do veículo (total)</t>
  </si>
  <si>
    <t>B.1</t>
  </si>
  <si>
    <t>IPVA</t>
  </si>
  <si>
    <t>B.2</t>
  </si>
  <si>
    <t>Licenciamento</t>
  </si>
  <si>
    <t>B.4</t>
  </si>
  <si>
    <t>Rastreador GPS</t>
  </si>
  <si>
    <t>Custos de instalação (informar custo total)</t>
  </si>
  <si>
    <t>Custos de mensalidade</t>
  </si>
  <si>
    <t>C.1</t>
  </si>
  <si>
    <t>Depreciação mensal</t>
  </si>
  <si>
    <t>Tempo de depreciação</t>
  </si>
  <si>
    <t>Valor a depreciar</t>
  </si>
  <si>
    <t>C.2</t>
  </si>
  <si>
    <t>Remuneração mensal de capital</t>
  </si>
  <si>
    <t>Taxa anual</t>
  </si>
  <si>
    <t>Taxa mensal</t>
  </si>
  <si>
    <t>A</t>
  </si>
  <si>
    <t>Custos administrativos</t>
  </si>
  <si>
    <t>B</t>
  </si>
  <si>
    <t>Lucros</t>
  </si>
  <si>
    <t>COFINS</t>
  </si>
  <si>
    <t>PIS/PASEP</t>
  </si>
  <si>
    <t>C</t>
  </si>
  <si>
    <t>ISSQN</t>
  </si>
  <si>
    <t>Alíquota</t>
  </si>
  <si>
    <t>D</t>
  </si>
  <si>
    <t>Outros</t>
  </si>
  <si>
    <t>Custos diretos por mês</t>
  </si>
  <si>
    <t>Alíquota IPVA</t>
  </si>
  <si>
    <t>SUBTOTAL - MANUTENÇÃO MENSAL DO VEÍCULO</t>
  </si>
  <si>
    <t>SUBTOTAL - CUSTOS OBRIGATÓRIOS MENSAIS DO VEÍCULO</t>
  </si>
  <si>
    <t>SUBTOTAL - REMUNERAÇÃO DO CAPITAL E DEPRECIAÇÃO MENSAL DO VEÍCULO</t>
  </si>
  <si>
    <t>SUBMÓDULO - Custos administrativos e lucros</t>
  </si>
  <si>
    <t>SUBMÓDULO - Tributos</t>
  </si>
  <si>
    <t>CUSTOS INDIRETOS</t>
  </si>
  <si>
    <t>RESUMO DOS CUSTOS</t>
  </si>
  <si>
    <t>SUBTOTAL - Custos administrativos e lucros</t>
  </si>
  <si>
    <t>SUBTOTAL - Tributos</t>
  </si>
  <si>
    <t>SUBMÓDULO - REMUNERAÇÃO DO CAPITAL E DEPRECIAÇÃO MENSAL DO VEÍCULO</t>
  </si>
  <si>
    <t>SUBMÓDULO - CUSTOS OBRIGATÓRIOS MENSAIS DO VEÍCULO</t>
  </si>
  <si>
    <t>SUBMÓDULO - MANUTENÇÃO MENSAL DO VEÍCULO</t>
  </si>
  <si>
    <t>CUSTOS VARIÁVEIS</t>
  </si>
  <si>
    <t>SUBTOTAL - Custos por quilômetro rodado</t>
  </si>
  <si>
    <t>SUBMÓDULO - Custos por quilômetro rodado</t>
  </si>
  <si>
    <t>Custo por quilômetro rodado</t>
  </si>
  <si>
    <t>Custos indiretos por mês</t>
  </si>
  <si>
    <t>CUSTO TOTAL, por ano</t>
  </si>
  <si>
    <t>CUSTOS DIRETOS - FIXOS E VARIÁVEIS</t>
  </si>
  <si>
    <t>CUSTOS FIXOS</t>
  </si>
  <si>
    <t>B.3</t>
  </si>
  <si>
    <t>D.1</t>
  </si>
  <si>
    <t>Custos por veículo (ATENÇÃO: contêm estimativa de km rodado)</t>
  </si>
  <si>
    <t>CUSTO TOTAL, por mês (ESTIMADO)</t>
  </si>
  <si>
    <t>Seguro total</t>
  </si>
  <si>
    <t>Local</t>
  </si>
  <si>
    <t>Lote xx - Item xx</t>
  </si>
  <si>
    <t>PREENCHER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</si>
</sst>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\ &quot;Km&quot;"/>
    <numFmt numFmtId="165" formatCode="#,##0.0\ &quot;Km/L&quot;"/>
    <numFmt numFmtId="166" formatCode="0.00\ &quot;L&quot;"/>
    <numFmt numFmtId="167" formatCode="0%\ &quot;anual&quot;"/>
    <numFmt numFmtId="168" formatCode="#,##0\ &quot;meses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8"/>
      <name val="Calibri"/>
      <family val="2"/>
      <scheme val="minor"/>
    </font>
    <font>
      <b/>
      <sz val="9"/>
      <color indexed="81"/>
      <name val="Segoe UI"/>
      <charset val="1"/>
    </font>
    <font>
      <b/>
      <sz val="11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7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theme="0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4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5" fillId="0" borderId="0"/>
  </cellStyleXfs>
  <cellXfs count="164">
    <xf numFmtId="0" fontId="0" fillId="0" borderId="0" xfId="0"/>
    <xf numFmtId="0" fontId="3" fillId="0" borderId="1" xfId="0" applyFont="1" applyBorder="1" applyAlignment="1">
      <alignment horizontal="center"/>
    </xf>
    <xf numFmtId="0" fontId="6" fillId="0" borderId="1" xfId="12" applyFont="1" applyBorder="1"/>
    <xf numFmtId="0" fontId="2" fillId="10" borderId="2" xfId="8" applyFont="1" applyFill="1" applyBorder="1" applyAlignment="1">
      <alignment vertical="center"/>
    </xf>
    <xf numFmtId="0" fontId="2" fillId="5" borderId="3" xfId="7" applyFont="1" applyBorder="1" applyAlignment="1">
      <alignment horizontal="center" vertical="center"/>
    </xf>
    <xf numFmtId="0" fontId="2" fillId="5" borderId="4" xfId="7" applyFont="1" applyBorder="1" applyAlignment="1">
      <alignment horizontal="left" vertical="center"/>
    </xf>
    <xf numFmtId="0" fontId="2" fillId="5" borderId="4" xfId="7" applyFont="1" applyBorder="1" applyAlignment="1">
      <alignment vertical="center"/>
    </xf>
    <xf numFmtId="44" fontId="2" fillId="5" borderId="5" xfId="7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7" fillId="0" borderId="6" xfId="11" applyFont="1" applyFill="1" applyBorder="1" applyAlignment="1">
      <alignment horizontal="center" vertical="center"/>
    </xf>
    <xf numFmtId="0" fontId="7" fillId="0" borderId="7" xfId="10" applyFont="1" applyFill="1" applyBorder="1" applyAlignment="1">
      <alignment vertical="center"/>
    </xf>
    <xf numFmtId="0" fontId="7" fillId="0" borderId="8" xfId="10" applyFont="1" applyFill="1" applyBorder="1" applyAlignment="1">
      <alignment vertical="center"/>
    </xf>
    <xf numFmtId="0" fontId="7" fillId="0" borderId="11" xfId="11" applyFont="1" applyFill="1" applyBorder="1" applyAlignment="1">
      <alignment horizontal="center" vertical="center"/>
    </xf>
    <xf numFmtId="0" fontId="6" fillId="0" borderId="12" xfId="10" applyFont="1" applyFill="1" applyBorder="1" applyAlignment="1">
      <alignment vertical="center"/>
    </xf>
    <xf numFmtId="0" fontId="6" fillId="0" borderId="4" xfId="10" applyFont="1" applyFill="1" applyBorder="1" applyAlignment="1">
      <alignment vertical="center"/>
    </xf>
    <xf numFmtId="0" fontId="7" fillId="0" borderId="13" xfId="10" applyFont="1" applyFill="1" applyBorder="1" applyAlignment="1">
      <alignment horizontal="center" vertical="center"/>
    </xf>
    <xf numFmtId="0" fontId="6" fillId="0" borderId="14" xfId="10" applyFont="1" applyFill="1" applyBorder="1" applyAlignment="1">
      <alignment vertical="center"/>
    </xf>
    <xf numFmtId="0" fontId="6" fillId="0" borderId="15" xfId="10" applyFont="1" applyFill="1" applyBorder="1" applyAlignment="1">
      <alignment vertical="center"/>
    </xf>
    <xf numFmtId="0" fontId="0" fillId="0" borderId="18" xfId="0" applyBorder="1"/>
    <xf numFmtId="0" fontId="3" fillId="0" borderId="0" xfId="0" applyFont="1" applyAlignment="1">
      <alignment horizontal="center"/>
    </xf>
    <xf numFmtId="0" fontId="6" fillId="0" borderId="0" xfId="12" applyFont="1"/>
    <xf numFmtId="44" fontId="6" fillId="0" borderId="0" xfId="2" applyFont="1" applyFill="1" applyBorder="1" applyAlignment="1"/>
    <xf numFmtId="0" fontId="7" fillId="0" borderId="19" xfId="5" applyFont="1" applyFill="1" applyBorder="1" applyAlignment="1">
      <alignment horizontal="left" vertical="center"/>
    </xf>
    <xf numFmtId="0" fontId="6" fillId="0" borderId="8" xfId="12" applyFont="1" applyBorder="1"/>
    <xf numFmtId="44" fontId="6" fillId="0" borderId="9" xfId="2" applyFont="1" applyFill="1" applyBorder="1" applyAlignment="1"/>
    <xf numFmtId="0" fontId="8" fillId="0" borderId="20" xfId="5" applyFont="1" applyFill="1" applyBorder="1" applyAlignment="1">
      <alignment horizontal="left" vertical="center" indent="2"/>
    </xf>
    <xf numFmtId="44" fontId="6" fillId="0" borderId="21" xfId="2" applyFont="1" applyFill="1" applyBorder="1" applyAlignment="1">
      <alignment horizontal="left" vertical="center"/>
    </xf>
    <xf numFmtId="0" fontId="8" fillId="0" borderId="23" xfId="5" applyFont="1" applyFill="1" applyBorder="1" applyAlignment="1">
      <alignment horizontal="left" vertical="center" indent="2"/>
    </xf>
    <xf numFmtId="44" fontId="6" fillId="0" borderId="24" xfId="2" applyFont="1" applyFill="1" applyBorder="1" applyAlignment="1">
      <alignment horizontal="left" vertical="center"/>
    </xf>
    <xf numFmtId="44" fontId="6" fillId="0" borderId="25" xfId="2" applyFont="1" applyFill="1" applyBorder="1" applyAlignment="1" applyProtection="1">
      <alignment horizontal="center" vertical="center"/>
      <protection locked="0"/>
    </xf>
    <xf numFmtId="0" fontId="7" fillId="0" borderId="15" xfId="12" applyFont="1" applyBorder="1" applyAlignment="1">
      <alignment horizontal="right"/>
    </xf>
    <xf numFmtId="0" fontId="3" fillId="0" borderId="26" xfId="5" applyFont="1" applyFill="1" applyBorder="1" applyAlignment="1">
      <alignment horizontal="left" vertical="center"/>
    </xf>
    <xf numFmtId="44" fontId="1" fillId="0" borderId="26" xfId="2" applyFont="1" applyFill="1" applyBorder="1" applyAlignment="1">
      <alignment horizontal="left" vertical="center"/>
    </xf>
    <xf numFmtId="44" fontId="1" fillId="0" borderId="27" xfId="2" applyFont="1" applyFill="1" applyBorder="1" applyAlignment="1">
      <alignment horizontal="left" vertical="center"/>
    </xf>
    <xf numFmtId="0" fontId="9" fillId="0" borderId="21" xfId="5" applyFont="1" applyFill="1" applyBorder="1" applyAlignment="1">
      <alignment horizontal="left" vertical="center" indent="2"/>
    </xf>
    <xf numFmtId="164" fontId="1" fillId="0" borderId="21" xfId="2" applyNumberFormat="1" applyFont="1" applyFill="1" applyBorder="1" applyAlignment="1">
      <alignment horizontal="center" vertical="center"/>
    </xf>
    <xf numFmtId="0" fontId="9" fillId="0" borderId="24" xfId="5" applyFont="1" applyFill="1" applyBorder="1" applyAlignment="1">
      <alignment horizontal="left" vertical="center" indent="2"/>
    </xf>
    <xf numFmtId="164" fontId="1" fillId="0" borderId="24" xfId="2" applyNumberFormat="1" applyFont="1" applyFill="1" applyBorder="1" applyAlignment="1">
      <alignment horizontal="center" vertical="center"/>
    </xf>
    <xf numFmtId="44" fontId="1" fillId="0" borderId="24" xfId="2" applyFont="1" applyFill="1" applyBorder="1" applyAlignment="1">
      <alignment horizontal="left" vertical="center"/>
    </xf>
    <xf numFmtId="44" fontId="3" fillId="0" borderId="30" xfId="2" applyFont="1" applyFill="1" applyBorder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44" fontId="1" fillId="0" borderId="8" xfId="2" applyFont="1" applyFill="1" applyBorder="1" applyAlignment="1">
      <alignment horizontal="left" vertical="center"/>
    </xf>
    <xf numFmtId="44" fontId="1" fillId="0" borderId="9" xfId="2" applyFont="1" applyFill="1" applyBorder="1" applyAlignment="1">
      <alignment horizontal="left" vertical="center"/>
    </xf>
    <xf numFmtId="164" fontId="1" fillId="0" borderId="31" xfId="2" applyNumberFormat="1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left" vertical="center" indent="2"/>
    </xf>
    <xf numFmtId="44" fontId="6" fillId="0" borderId="20" xfId="2" applyFont="1" applyFill="1" applyBorder="1" applyAlignment="1">
      <alignment horizontal="left" vertical="center"/>
    </xf>
    <xf numFmtId="0" fontId="8" fillId="0" borderId="33" xfId="5" applyFont="1" applyFill="1" applyBorder="1" applyAlignment="1">
      <alignment horizontal="left" vertical="center" indent="2"/>
    </xf>
    <xf numFmtId="1" fontId="6" fillId="0" borderId="23" xfId="2" applyNumberFormat="1" applyFont="1" applyFill="1" applyBorder="1" applyAlignment="1">
      <alignment horizontal="center" vertical="center"/>
    </xf>
    <xf numFmtId="1" fontId="6" fillId="0" borderId="25" xfId="2" applyNumberFormat="1" applyFont="1" applyFill="1" applyBorder="1" applyAlignment="1" applyProtection="1">
      <alignment horizontal="center" vertical="center"/>
      <protection locked="0"/>
    </xf>
    <xf numFmtId="0" fontId="6" fillId="0" borderId="10" xfId="12" applyFont="1" applyBorder="1"/>
    <xf numFmtId="9" fontId="6" fillId="0" borderId="34" xfId="2" applyNumberFormat="1" applyFont="1" applyFill="1" applyBorder="1" applyAlignment="1">
      <alignment horizontal="center" vertical="center"/>
    </xf>
    <xf numFmtId="0" fontId="8" fillId="0" borderId="36" xfId="5" applyFont="1" applyFill="1" applyBorder="1" applyAlignment="1" applyProtection="1">
      <alignment horizontal="left" vertical="center" indent="2"/>
      <protection locked="0"/>
    </xf>
    <xf numFmtId="9" fontId="6" fillId="0" borderId="31" xfId="2" applyNumberFormat="1" applyFont="1" applyFill="1" applyBorder="1" applyAlignment="1">
      <alignment horizontal="center" vertical="center"/>
    </xf>
    <xf numFmtId="0" fontId="8" fillId="0" borderId="23" xfId="5" applyFont="1" applyFill="1" applyBorder="1" applyAlignment="1" applyProtection="1">
      <alignment horizontal="left" vertical="center" indent="2"/>
      <protection locked="0"/>
    </xf>
    <xf numFmtId="9" fontId="6" fillId="0" borderId="37" xfId="2" applyNumberFormat="1" applyFont="1" applyFill="1" applyBorder="1" applyAlignment="1">
      <alignment horizontal="center" vertical="center"/>
    </xf>
    <xf numFmtId="44" fontId="6" fillId="0" borderId="37" xfId="2" applyFont="1" applyFill="1" applyBorder="1" applyAlignment="1" applyProtection="1">
      <alignment horizontal="center" vertical="center"/>
      <protection locked="0"/>
    </xf>
    <xf numFmtId="0" fontId="8" fillId="0" borderId="24" xfId="5" applyFont="1" applyFill="1" applyBorder="1" applyAlignment="1">
      <alignment horizontal="left" vertical="center" indent="2"/>
    </xf>
    <xf numFmtId="9" fontId="6" fillId="0" borderId="24" xfId="3" applyFont="1" applyFill="1" applyBorder="1" applyAlignment="1">
      <alignment horizontal="center" vertical="center"/>
    </xf>
    <xf numFmtId="44" fontId="7" fillId="0" borderId="38" xfId="2" applyFont="1" applyFill="1" applyBorder="1" applyAlignment="1">
      <alignment horizontal="center" vertical="center"/>
    </xf>
    <xf numFmtId="0" fontId="7" fillId="0" borderId="0" xfId="12" applyFont="1"/>
    <xf numFmtId="4" fontId="6" fillId="0" borderId="0" xfId="12" applyNumberFormat="1" applyFont="1"/>
    <xf numFmtId="0" fontId="7" fillId="0" borderId="39" xfId="5" applyFont="1" applyFill="1" applyBorder="1" applyAlignment="1">
      <alignment horizontal="left" vertical="center"/>
    </xf>
    <xf numFmtId="44" fontId="6" fillId="0" borderId="5" xfId="2" applyFont="1" applyFill="1" applyBorder="1" applyAlignment="1">
      <alignment horizontal="center" vertical="center"/>
    </xf>
    <xf numFmtId="0" fontId="6" fillId="0" borderId="10" xfId="12" applyFont="1" applyBorder="1" applyProtection="1">
      <protection locked="0"/>
    </xf>
    <xf numFmtId="44" fontId="6" fillId="0" borderId="20" xfId="2" applyFont="1" applyFill="1" applyBorder="1" applyAlignment="1" applyProtection="1">
      <alignment horizontal="center" vertical="center"/>
      <protection locked="0"/>
    </xf>
    <xf numFmtId="44" fontId="6" fillId="0" borderId="22" xfId="2" applyFont="1" applyFill="1" applyBorder="1" applyAlignment="1" applyProtection="1">
      <alignment horizontal="center" vertical="center"/>
      <protection locked="0"/>
    </xf>
    <xf numFmtId="9" fontId="6" fillId="0" borderId="24" xfId="3" applyFont="1" applyFill="1" applyBorder="1" applyAlignment="1" applyProtection="1">
      <alignment horizontal="center" vertical="center"/>
      <protection locked="0"/>
    </xf>
    <xf numFmtId="10" fontId="6" fillId="0" borderId="10" xfId="3" applyNumberFormat="1" applyFont="1" applyBorder="1" applyAlignment="1" applyProtection="1">
      <alignment horizontal="center"/>
      <protection locked="0"/>
    </xf>
    <xf numFmtId="10" fontId="6" fillId="0" borderId="24" xfId="3" applyNumberFormat="1" applyFont="1" applyFill="1" applyBorder="1" applyAlignment="1" applyProtection="1">
      <alignment horizontal="center" vertical="center"/>
      <protection locked="0"/>
    </xf>
    <xf numFmtId="44" fontId="3" fillId="0" borderId="15" xfId="2" applyFont="1" applyFill="1" applyBorder="1" applyAlignment="1">
      <alignment horizontal="right" vertical="center"/>
    </xf>
    <xf numFmtId="0" fontId="2" fillId="7" borderId="3" xfId="9" applyFont="1" applyBorder="1" applyAlignment="1">
      <alignment horizontal="center" vertical="center"/>
    </xf>
    <xf numFmtId="0" fontId="2" fillId="7" borderId="4" xfId="9" applyFont="1" applyBorder="1" applyAlignment="1">
      <alignment horizontal="left" vertical="center"/>
    </xf>
    <xf numFmtId="0" fontId="3" fillId="0" borderId="29" xfId="5" applyFont="1" applyFill="1" applyBorder="1" applyAlignment="1">
      <alignment horizontal="center" vertical="center"/>
    </xf>
    <xf numFmtId="0" fontId="3" fillId="0" borderId="14" xfId="5" applyFont="1" applyFill="1" applyBorder="1" applyAlignment="1">
      <alignment vertical="center"/>
    </xf>
    <xf numFmtId="10" fontId="3" fillId="0" borderId="40" xfId="3" applyNumberFormat="1" applyFont="1" applyFill="1" applyBorder="1" applyAlignment="1" applyProtection="1">
      <alignment horizontal="center" vertical="center"/>
      <protection locked="0"/>
    </xf>
    <xf numFmtId="44" fontId="0" fillId="0" borderId="5" xfId="5" applyNumberFormat="1" applyFont="1" applyFill="1" applyBorder="1" applyAlignment="1">
      <alignment horizontal="center" vertical="center"/>
    </xf>
    <xf numFmtId="0" fontId="3" fillId="0" borderId="7" xfId="5" applyFont="1" applyFill="1" applyBorder="1" applyAlignment="1">
      <alignment vertical="center"/>
    </xf>
    <xf numFmtId="10" fontId="3" fillId="0" borderId="8" xfId="3" applyNumberFormat="1" applyFont="1" applyFill="1" applyBorder="1" applyAlignment="1" applyProtection="1">
      <alignment horizontal="center" vertical="center"/>
      <protection locked="0"/>
    </xf>
    <xf numFmtId="44" fontId="0" fillId="0" borderId="9" xfId="5" applyNumberFormat="1" applyFont="1" applyFill="1" applyBorder="1" applyAlignment="1">
      <alignment horizontal="center" vertical="center"/>
    </xf>
    <xf numFmtId="10" fontId="6" fillId="0" borderId="25" xfId="3" applyNumberFormat="1" applyFont="1" applyFill="1" applyBorder="1" applyAlignment="1" applyProtection="1">
      <alignment horizontal="center" vertical="center"/>
      <protection locked="0"/>
    </xf>
    <xf numFmtId="0" fontId="3" fillId="0" borderId="14" xfId="5" applyFont="1" applyFill="1" applyBorder="1" applyAlignment="1" applyProtection="1">
      <alignment vertical="center"/>
      <protection locked="0"/>
    </xf>
    <xf numFmtId="0" fontId="2" fillId="7" borderId="4" xfId="9" applyFont="1" applyBorder="1" applyAlignment="1">
      <alignment horizontal="center" vertical="center"/>
    </xf>
    <xf numFmtId="10" fontId="3" fillId="0" borderId="40" xfId="3" applyNumberFormat="1" applyFont="1" applyFill="1" applyBorder="1" applyAlignment="1">
      <alignment horizontal="center" vertical="center"/>
    </xf>
    <xf numFmtId="9" fontId="6" fillId="0" borderId="24" xfId="2" applyNumberFormat="1" applyFont="1" applyFill="1" applyBorder="1" applyAlignment="1">
      <alignment horizontal="right" vertical="center"/>
    </xf>
    <xf numFmtId="44" fontId="14" fillId="0" borderId="5" xfId="5" applyNumberFormat="1" applyFont="1" applyFill="1" applyBorder="1" applyAlignment="1">
      <alignment horizontal="center" vertical="center"/>
    </xf>
    <xf numFmtId="0" fontId="15" fillId="12" borderId="3" xfId="0" applyFont="1" applyFill="1" applyBorder="1" applyAlignment="1">
      <alignment horizontal="left" vertical="center"/>
    </xf>
    <xf numFmtId="0" fontId="4" fillId="12" borderId="4" xfId="12" applyFont="1" applyFill="1" applyBorder="1"/>
    <xf numFmtId="44" fontId="4" fillId="12" borderId="4" xfId="2" applyFont="1" applyFill="1" applyBorder="1" applyAlignment="1"/>
    <xf numFmtId="0" fontId="15" fillId="12" borderId="4" xfId="12" applyFont="1" applyFill="1" applyBorder="1" applyAlignment="1">
      <alignment vertical="center"/>
    </xf>
    <xf numFmtId="0" fontId="7" fillId="0" borderId="41" xfId="5" applyFont="1" applyFill="1" applyBorder="1" applyAlignment="1">
      <alignment horizontal="left" vertical="center"/>
    </xf>
    <xf numFmtId="9" fontId="6" fillId="0" borderId="14" xfId="2" applyNumberFormat="1" applyFont="1" applyFill="1" applyBorder="1" applyAlignment="1" applyProtection="1">
      <alignment horizontal="center" vertical="center"/>
      <protection locked="0"/>
    </xf>
    <xf numFmtId="0" fontId="7" fillId="0" borderId="0" xfId="7" applyFont="1" applyFill="1" applyBorder="1" applyAlignment="1">
      <alignment horizontal="center" vertical="center"/>
    </xf>
    <xf numFmtId="0" fontId="7" fillId="0" borderId="0" xfId="7" applyFont="1" applyFill="1" applyBorder="1" applyAlignment="1">
      <alignment vertical="center"/>
    </xf>
    <xf numFmtId="44" fontId="7" fillId="0" borderId="0" xfId="7" applyNumberFormat="1" applyFont="1" applyFill="1" applyBorder="1" applyAlignment="1">
      <alignment vertical="center"/>
    </xf>
    <xf numFmtId="44" fontId="2" fillId="12" borderId="4" xfId="2" applyFont="1" applyFill="1" applyBorder="1" applyAlignment="1">
      <alignment vertical="center"/>
    </xf>
    <xf numFmtId="0" fontId="14" fillId="0" borderId="3" xfId="5" applyFont="1" applyFill="1" applyBorder="1" applyAlignment="1">
      <alignment horizontal="center" vertical="center"/>
    </xf>
    <xf numFmtId="10" fontId="3" fillId="0" borderId="10" xfId="3" applyNumberFormat="1" applyFont="1" applyFill="1" applyBorder="1" applyAlignment="1">
      <alignment horizontal="center" vertical="center"/>
    </xf>
    <xf numFmtId="0" fontId="7" fillId="0" borderId="44" xfId="5" applyFont="1" applyFill="1" applyBorder="1" applyAlignment="1">
      <alignment horizontal="left" vertical="center"/>
    </xf>
    <xf numFmtId="9" fontId="6" fillId="0" borderId="43" xfId="2" applyNumberFormat="1" applyFont="1" applyFill="1" applyBorder="1" applyAlignment="1" applyProtection="1">
      <alignment horizontal="center" vertical="center"/>
      <protection locked="0"/>
    </xf>
    <xf numFmtId="44" fontId="6" fillId="0" borderId="16" xfId="2" applyFont="1" applyFill="1" applyBorder="1" applyAlignment="1">
      <alignment horizontal="center" vertical="center"/>
    </xf>
    <xf numFmtId="0" fontId="7" fillId="11" borderId="46" xfId="7" applyFont="1" applyFill="1" applyBorder="1" applyAlignment="1">
      <alignment horizontal="center" vertical="center"/>
    </xf>
    <xf numFmtId="0" fontId="7" fillId="11" borderId="47" xfId="7" applyFont="1" applyFill="1" applyBorder="1" applyAlignment="1">
      <alignment horizontal="left" vertical="center"/>
    </xf>
    <xf numFmtId="0" fontId="7" fillId="11" borderId="47" xfId="7" applyFont="1" applyFill="1" applyBorder="1" applyAlignment="1">
      <alignment vertical="center"/>
    </xf>
    <xf numFmtId="44" fontId="7" fillId="11" borderId="47" xfId="7" applyNumberFormat="1" applyFont="1" applyFill="1" applyBorder="1" applyAlignment="1">
      <alignment vertical="center"/>
    </xf>
    <xf numFmtId="0" fontId="7" fillId="0" borderId="56" xfId="4" applyFont="1" applyFill="1" applyBorder="1" applyAlignment="1">
      <alignment horizontal="center" vertical="center"/>
    </xf>
    <xf numFmtId="0" fontId="3" fillId="0" borderId="50" xfId="5" applyFont="1" applyFill="1" applyBorder="1" applyAlignment="1">
      <alignment horizontal="center" vertical="center"/>
    </xf>
    <xf numFmtId="0" fontId="3" fillId="0" borderId="50" xfId="5" applyFont="1" applyFill="1" applyBorder="1" applyAlignment="1" applyProtection="1">
      <alignment horizontal="center" vertical="center"/>
      <protection locked="0"/>
    </xf>
    <xf numFmtId="44" fontId="6" fillId="0" borderId="0" xfId="2" applyFont="1" applyFill="1" applyBorder="1" applyAlignment="1">
      <alignment horizontal="left" vertical="center"/>
    </xf>
    <xf numFmtId="0" fontId="3" fillId="0" borderId="28" xfId="5" applyFont="1" applyFill="1" applyBorder="1" applyAlignment="1">
      <alignment horizontal="center" vertical="center"/>
    </xf>
    <xf numFmtId="0" fontId="3" fillId="0" borderId="42" xfId="5" applyFont="1" applyFill="1" applyBorder="1" applyAlignment="1">
      <alignment vertical="center"/>
    </xf>
    <xf numFmtId="0" fontId="14" fillId="0" borderId="12" xfId="5" applyFont="1" applyFill="1" applyBorder="1" applyAlignment="1">
      <alignment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12" xfId="5" applyFont="1" applyFill="1" applyBorder="1" applyAlignment="1">
      <alignment vertical="center"/>
    </xf>
    <xf numFmtId="44" fontId="2" fillId="5" borderId="3" xfId="7" applyNumberFormat="1" applyFont="1" applyBorder="1" applyAlignment="1">
      <alignment horizontal="center" vertical="center"/>
    </xf>
    <xf numFmtId="44" fontId="2" fillId="5" borderId="4" xfId="7" applyNumberFormat="1" applyFont="1" applyBorder="1" applyAlignment="1">
      <alignment horizontal="center" vertical="center"/>
    </xf>
    <xf numFmtId="0" fontId="7" fillId="10" borderId="2" xfId="8" applyFont="1" applyFill="1" applyBorder="1" applyAlignment="1">
      <alignment vertical="center"/>
    </xf>
    <xf numFmtId="0" fontId="7" fillId="13" borderId="51" xfId="7" applyFont="1" applyFill="1" applyBorder="1" applyAlignment="1">
      <alignment horizontal="center" vertical="center"/>
    </xf>
    <xf numFmtId="0" fontId="7" fillId="13" borderId="52" xfId="7" applyFont="1" applyFill="1" applyBorder="1" applyAlignment="1">
      <alignment vertical="center"/>
    </xf>
    <xf numFmtId="44" fontId="7" fillId="13" borderId="53" xfId="7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8" applyFont="1" applyFill="1" applyBorder="1" applyAlignment="1">
      <alignment vertical="center"/>
    </xf>
    <xf numFmtId="44" fontId="16" fillId="5" borderId="4" xfId="7" applyNumberFormat="1" applyFont="1" applyBorder="1" applyAlignment="1">
      <alignment horizontal="left" vertical="center"/>
    </xf>
    <xf numFmtId="44" fontId="0" fillId="0" borderId="16" xfId="5" applyNumberFormat="1" applyFont="1" applyFill="1" applyBorder="1" applyAlignment="1">
      <alignment horizontal="center" vertical="center"/>
    </xf>
    <xf numFmtId="10" fontId="3" fillId="0" borderId="17" xfId="3" applyNumberFormat="1" applyFont="1" applyFill="1" applyBorder="1" applyAlignment="1">
      <alignment horizontal="center" vertical="center"/>
    </xf>
    <xf numFmtId="168" fontId="6" fillId="0" borderId="20" xfId="2" applyNumberFormat="1" applyFont="1" applyFill="1" applyBorder="1" applyAlignment="1" applyProtection="1">
      <alignment horizontal="center" vertical="center"/>
      <protection locked="0"/>
    </xf>
    <xf numFmtId="44" fontId="14" fillId="0" borderId="58" xfId="2" applyFont="1" applyFill="1" applyBorder="1" applyAlignment="1" applyProtection="1">
      <alignment horizontal="left" vertical="center"/>
      <protection locked="0"/>
    </xf>
    <xf numFmtId="0" fontId="14" fillId="0" borderId="0" xfId="5" applyFont="1" applyFill="1" applyBorder="1" applyAlignment="1">
      <alignment horizontal="left" vertical="center" indent="2"/>
    </xf>
    <xf numFmtId="0" fontId="7" fillId="0" borderId="48" xfId="4" applyFont="1" applyFill="1" applyBorder="1" applyAlignment="1">
      <alignment horizontal="center" vertical="center"/>
    </xf>
    <xf numFmtId="0" fontId="7" fillId="0" borderId="49" xfId="4" applyFont="1" applyFill="1" applyBorder="1" applyAlignment="1">
      <alignment horizontal="center" vertical="center"/>
    </xf>
    <xf numFmtId="0" fontId="7" fillId="0" borderId="50" xfId="4" applyFont="1" applyFill="1" applyBorder="1" applyAlignment="1">
      <alignment horizontal="center" vertical="center"/>
    </xf>
    <xf numFmtId="0" fontId="7" fillId="0" borderId="54" xfId="4" applyFont="1" applyFill="1" applyBorder="1" applyAlignment="1">
      <alignment horizontal="center" vertical="center"/>
    </xf>
    <xf numFmtId="0" fontId="7" fillId="0" borderId="57" xfId="4" applyFont="1" applyFill="1" applyBorder="1" applyAlignment="1">
      <alignment horizontal="center" vertical="center"/>
    </xf>
    <xf numFmtId="0" fontId="7" fillId="0" borderId="55" xfId="4" applyFont="1" applyFill="1" applyBorder="1" applyAlignment="1">
      <alignment horizontal="center" vertical="center"/>
    </xf>
    <xf numFmtId="0" fontId="3" fillId="0" borderId="54" xfId="5" applyFont="1" applyFill="1" applyBorder="1" applyAlignment="1">
      <alignment horizontal="center" vertical="center"/>
    </xf>
    <xf numFmtId="0" fontId="3" fillId="0" borderId="57" xfId="5" applyFont="1" applyFill="1" applyBorder="1" applyAlignment="1">
      <alignment horizontal="center" vertical="center"/>
    </xf>
    <xf numFmtId="0" fontId="3" fillId="0" borderId="55" xfId="5" applyFont="1" applyFill="1" applyBorder="1" applyAlignment="1">
      <alignment horizontal="center" vertical="center"/>
    </xf>
    <xf numFmtId="0" fontId="7" fillId="0" borderId="48" xfId="6" applyFont="1" applyFill="1" applyBorder="1" applyAlignment="1">
      <alignment horizontal="center" vertical="center"/>
    </xf>
    <xf numFmtId="0" fontId="7" fillId="0" borderId="49" xfId="6" applyFont="1" applyFill="1" applyBorder="1" applyAlignment="1">
      <alignment horizontal="center" vertical="center"/>
    </xf>
    <xf numFmtId="0" fontId="7" fillId="0" borderId="50" xfId="6" applyFont="1" applyFill="1" applyBorder="1" applyAlignment="1">
      <alignment horizontal="center" vertical="center"/>
    </xf>
    <xf numFmtId="0" fontId="3" fillId="0" borderId="48" xfId="6" applyFont="1" applyFill="1" applyBorder="1" applyAlignment="1">
      <alignment horizontal="center" vertical="center"/>
    </xf>
    <xf numFmtId="0" fontId="3" fillId="0" borderId="49" xfId="6" applyFont="1" applyFill="1" applyBorder="1" applyAlignment="1">
      <alignment horizontal="center" vertical="center"/>
    </xf>
    <xf numFmtId="0" fontId="3" fillId="0" borderId="50" xfId="6" applyFont="1" applyFill="1" applyBorder="1" applyAlignment="1">
      <alignment horizontal="center" vertical="center"/>
    </xf>
    <xf numFmtId="0" fontId="0" fillId="14" borderId="0" xfId="0" applyFill="1" applyAlignment="1">
      <alignment horizontal="center"/>
    </xf>
    <xf numFmtId="0" fontId="7" fillId="14" borderId="10" xfId="11" applyFont="1" applyFill="1" applyBorder="1" applyAlignment="1" applyProtection="1">
      <alignment horizontal="center" vertical="center"/>
      <protection locked="0"/>
    </xf>
    <xf numFmtId="164" fontId="6" fillId="14" borderId="17" xfId="11" applyNumberFormat="1" applyFont="1" applyFill="1" applyBorder="1" applyAlignment="1" applyProtection="1">
      <alignment horizontal="center" vertical="center"/>
      <protection locked="0"/>
    </xf>
    <xf numFmtId="166" fontId="1" fillId="14" borderId="22" xfId="1" applyNumberFormat="1" applyFont="1" applyFill="1" applyBorder="1" applyAlignment="1" applyProtection="1">
      <alignment horizontal="center" vertical="center"/>
      <protection locked="0"/>
    </xf>
    <xf numFmtId="164" fontId="1" fillId="14" borderId="25" xfId="2" applyNumberFormat="1" applyFont="1" applyFill="1" applyBorder="1" applyAlignment="1" applyProtection="1">
      <alignment horizontal="center" vertical="center"/>
      <protection locked="0"/>
    </xf>
    <xf numFmtId="44" fontId="1" fillId="14" borderId="25" xfId="2" applyFont="1" applyFill="1" applyBorder="1" applyAlignment="1" applyProtection="1">
      <alignment horizontal="left" vertical="center"/>
      <protection locked="0"/>
    </xf>
    <xf numFmtId="44" fontId="0" fillId="14" borderId="25" xfId="2" applyFont="1" applyFill="1" applyBorder="1" applyAlignment="1" applyProtection="1">
      <alignment horizontal="left" vertical="center"/>
      <protection locked="0"/>
    </xf>
    <xf numFmtId="44" fontId="6" fillId="14" borderId="22" xfId="2" applyFont="1" applyFill="1" applyBorder="1" applyAlignment="1" applyProtection="1">
      <alignment horizontal="left" vertical="center"/>
      <protection locked="0"/>
    </xf>
    <xf numFmtId="167" fontId="6" fillId="14" borderId="35" xfId="2" applyNumberFormat="1" applyFont="1" applyFill="1" applyBorder="1" applyAlignment="1" applyProtection="1">
      <alignment horizontal="center" vertical="center"/>
      <protection locked="0"/>
    </xf>
    <xf numFmtId="44" fontId="6" fillId="14" borderId="35" xfId="2" applyFont="1" applyFill="1" applyBorder="1" applyAlignment="1" applyProtection="1">
      <alignment horizontal="center" vertical="center"/>
      <protection locked="0"/>
    </xf>
    <xf numFmtId="9" fontId="6" fillId="14" borderId="45" xfId="3" applyFont="1" applyFill="1" applyBorder="1" applyAlignment="1">
      <alignment horizontal="center" vertical="center"/>
    </xf>
    <xf numFmtId="44" fontId="6" fillId="14" borderId="12" xfId="2" applyFont="1" applyFill="1" applyBorder="1" applyAlignment="1" applyProtection="1">
      <alignment horizontal="center" vertical="center"/>
      <protection locked="0"/>
    </xf>
    <xf numFmtId="9" fontId="6" fillId="14" borderId="12" xfId="2" applyNumberFormat="1" applyFont="1" applyFill="1" applyBorder="1" applyAlignment="1" applyProtection="1">
      <alignment horizontal="center" vertical="center"/>
      <protection locked="0"/>
    </xf>
    <xf numFmtId="10" fontId="6" fillId="14" borderId="24" xfId="3" applyNumberFormat="1" applyFont="1" applyFill="1" applyBorder="1" applyAlignment="1" applyProtection="1">
      <alignment horizontal="center" vertical="center"/>
      <protection locked="0"/>
    </xf>
    <xf numFmtId="10" fontId="6" fillId="14" borderId="20" xfId="3" applyNumberFormat="1" applyFont="1" applyFill="1" applyBorder="1" applyAlignment="1" applyProtection="1">
      <alignment horizontal="center" vertical="center"/>
      <protection locked="0"/>
    </xf>
    <xf numFmtId="165" fontId="6" fillId="14" borderId="22" xfId="2" applyNumberFormat="1" applyFont="1" applyFill="1" applyBorder="1" applyAlignment="1" applyProtection="1">
      <alignment horizontal="center" vertical="center"/>
      <protection locked="0"/>
    </xf>
    <xf numFmtId="44" fontId="6" fillId="14" borderId="25" xfId="2" applyFont="1" applyFill="1" applyBorder="1" applyAlignment="1" applyProtection="1">
      <alignment horizontal="center" vertical="center"/>
      <protection locked="0"/>
    </xf>
    <xf numFmtId="44" fontId="6" fillId="14" borderId="25" xfId="2" applyFont="1" applyFill="1" applyBorder="1" applyAlignment="1" applyProtection="1">
      <alignment horizontal="left" vertical="center"/>
      <protection locked="0"/>
    </xf>
    <xf numFmtId="10" fontId="3" fillId="14" borderId="40" xfId="3" applyNumberFormat="1" applyFont="1" applyFill="1" applyBorder="1" applyAlignment="1" applyProtection="1">
      <alignment horizontal="center" vertical="center"/>
      <protection locked="0"/>
    </xf>
    <xf numFmtId="0" fontId="6" fillId="14" borderId="5" xfId="11" applyFont="1" applyFill="1" applyBorder="1" applyAlignment="1" applyProtection="1">
      <alignment horizontal="center" vertical="center"/>
      <protection locked="0"/>
    </xf>
    <xf numFmtId="0" fontId="17" fillId="14" borderId="0" xfId="0" applyFont="1" applyFill="1" applyAlignment="1">
      <alignment horizontal="center" vertical="center"/>
    </xf>
  </cellXfs>
  <cellStyles count="13">
    <cellStyle name="20% - Ênfase1" xfId="5" builtinId="30"/>
    <cellStyle name="20% - Ênfase6" xfId="10" builtinId="50"/>
    <cellStyle name="40% - Ênfase5" xfId="8" builtinId="47"/>
    <cellStyle name="40% - Ênfase6" xfId="11" builtinId="51"/>
    <cellStyle name="60% - Ênfase1" xfId="6" builtinId="32"/>
    <cellStyle name="60% - Ênfase5" xfId="9" builtinId="48"/>
    <cellStyle name="Ênfase1" xfId="4" builtinId="29"/>
    <cellStyle name="Ênfase5" xfId="7" builtinId="45"/>
    <cellStyle name="Moeda" xfId="2" builtinId="4"/>
    <cellStyle name="Normal" xfId="0" builtinId="0"/>
    <cellStyle name="Normal 2" xfId="12" xr:uid="{02D62FFC-6613-49A4-A959-94F2F6AD36C2}"/>
    <cellStyle name="Porcentagem" xfId="3" builtinId="5"/>
    <cellStyle name="Vírgula" xfId="1" builtinId="3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UIS~1.LUN\AppData\Local\Temp\Rar$DIa0.193\Planilha_de_custos_Retificada.xlsx" TargetMode="External"/><Relationship Id="rId1" Type="http://schemas.openxmlformats.org/officeDocument/2006/relationships/externalLinkPath" Target="file:///C:\Users\LUIS~1.LUN\AppData\Local\Temp\Rar$DIa0.193\Planilha_de_custos_Retific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ão de Obra"/>
      <sheetName val="Produtividade"/>
      <sheetName val="Veículos"/>
      <sheetName val="Mat Individual e Uniformes func"/>
      <sheetName val="Mat Coletivo e Equipamentos"/>
      <sheetName val="Proposta"/>
      <sheetName val="Apoio - Regime de Trabalho"/>
      <sheetName val="Apoio - Notas Explicativas"/>
      <sheetName val="Apoio - Posto"/>
      <sheetName val="Apoio - Dados"/>
    </sheetNames>
    <sheetDataSet>
      <sheetData sheetId="0" refreshError="1">
        <row r="155">
          <cell r="D155">
            <v>0.05</v>
          </cell>
        </row>
        <row r="165">
          <cell r="D16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8DBF6-828B-4680-872B-58B554475900}">
  <sheetPr>
    <outlinePr summaryBelow="0"/>
  </sheetPr>
  <dimension ref="A1:E91"/>
  <sheetViews>
    <sheetView showGridLines="0" tabSelected="1" zoomScale="80" zoomScaleNormal="80" workbookViewId="0">
      <pane xSplit="4" ySplit="6" topLeftCell="E76" activePane="bottomRight" state="frozen"/>
      <selection pane="topRight" activeCell="E1" sqref="E1"/>
      <selection pane="bottomLeft" activeCell="A7" sqref="A7"/>
      <selection pane="bottomRight" activeCell="F99" sqref="F99"/>
    </sheetView>
  </sheetViews>
  <sheetFormatPr defaultRowHeight="15" x14ac:dyDescent="0.25"/>
  <cols>
    <col min="1" max="1" width="1.85546875" customWidth="1"/>
    <col min="2" max="2" width="4.85546875" style="20" customWidth="1"/>
    <col min="3" max="3" width="50" style="21" customWidth="1"/>
    <col min="4" max="4" width="16.140625" style="21" customWidth="1"/>
    <col min="5" max="5" width="24" bestFit="1" customWidth="1"/>
  </cols>
  <sheetData>
    <row r="1" spans="1:5" ht="26.25" customHeight="1" x14ac:dyDescent="0.25">
      <c r="B1" s="1"/>
      <c r="C1" s="2"/>
      <c r="D1" s="2"/>
      <c r="E1" s="143" t="s">
        <v>84</v>
      </c>
    </row>
    <row r="2" spans="1:5" s="8" customFormat="1" x14ac:dyDescent="0.25">
      <c r="A2" s="3"/>
      <c r="B2" s="4"/>
      <c r="C2" s="5" t="s">
        <v>0</v>
      </c>
      <c r="D2" s="6"/>
      <c r="E2" s="7" t="s">
        <v>85</v>
      </c>
    </row>
    <row r="3" spans="1:5" s="9" customFormat="1" x14ac:dyDescent="0.25">
      <c r="B3" s="10"/>
      <c r="C3" s="11" t="s">
        <v>1</v>
      </c>
      <c r="D3" s="12"/>
      <c r="E3" s="144"/>
    </row>
    <row r="4" spans="1:5" x14ac:dyDescent="0.25">
      <c r="B4" s="13"/>
      <c r="C4" s="14" t="s">
        <v>2</v>
      </c>
      <c r="D4" s="15"/>
      <c r="E4" s="162">
        <v>0</v>
      </c>
    </row>
    <row r="5" spans="1:5" x14ac:dyDescent="0.25">
      <c r="B5" s="16"/>
      <c r="C5" s="17" t="s">
        <v>3</v>
      </c>
      <c r="D5" s="18"/>
      <c r="E5" s="145">
        <v>0</v>
      </c>
    </row>
    <row r="6" spans="1:5" ht="38.25" customHeight="1" x14ac:dyDescent="0.25">
      <c r="A6" s="19"/>
      <c r="E6" s="22"/>
    </row>
    <row r="7" spans="1:5" ht="28.5" customHeight="1" x14ac:dyDescent="0.25">
      <c r="B7" s="86"/>
      <c r="C7" s="89" t="s">
        <v>77</v>
      </c>
      <c r="D7" s="87"/>
      <c r="E7" s="95" t="e">
        <f t="shared" ref="E7" si="0">SUM(E9,E57)</f>
        <v>#DIV/0!</v>
      </c>
    </row>
    <row r="8" spans="1:5" ht="19.5" customHeight="1" x14ac:dyDescent="0.25">
      <c r="E8" s="22"/>
    </row>
    <row r="9" spans="1:5" ht="22.5" customHeight="1" x14ac:dyDescent="0.25">
      <c r="B9" s="114"/>
      <c r="C9" s="122" t="s">
        <v>78</v>
      </c>
      <c r="D9" s="115"/>
      <c r="E9" s="115">
        <f t="shared" ref="E9" si="1">ROUND(SUM(E33,E44,E55),2)</f>
        <v>0</v>
      </c>
    </row>
    <row r="10" spans="1:5" ht="8.1" customHeight="1" thickBot="1" x14ac:dyDescent="0.3">
      <c r="E10" s="22"/>
    </row>
    <row r="11" spans="1:5" s="8" customFormat="1" x14ac:dyDescent="0.25">
      <c r="A11" s="3"/>
      <c r="B11" s="101" t="s">
        <v>46</v>
      </c>
      <c r="C11" s="102" t="s">
        <v>70</v>
      </c>
      <c r="D11" s="103"/>
      <c r="E11" s="104"/>
    </row>
    <row r="12" spans="1:5" x14ac:dyDescent="0.25">
      <c r="B12" s="140" t="s">
        <v>4</v>
      </c>
      <c r="C12" s="32" t="s">
        <v>12</v>
      </c>
      <c r="D12" s="33"/>
      <c r="E12" s="34"/>
    </row>
    <row r="13" spans="1:5" x14ac:dyDescent="0.25">
      <c r="B13" s="141"/>
      <c r="C13" s="35" t="s">
        <v>13</v>
      </c>
      <c r="D13" s="36"/>
      <c r="E13" s="146">
        <v>0</v>
      </c>
    </row>
    <row r="14" spans="1:5" x14ac:dyDescent="0.25">
      <c r="B14" s="141"/>
      <c r="C14" s="37" t="s">
        <v>14</v>
      </c>
      <c r="D14" s="38"/>
      <c r="E14" s="147">
        <v>0</v>
      </c>
    </row>
    <row r="15" spans="1:5" x14ac:dyDescent="0.25">
      <c r="B15" s="141"/>
      <c r="C15" s="37" t="s">
        <v>15</v>
      </c>
      <c r="D15" s="39"/>
      <c r="E15" s="148">
        <v>0</v>
      </c>
    </row>
    <row r="16" spans="1:5" x14ac:dyDescent="0.25">
      <c r="B16" s="142"/>
      <c r="C16" s="31"/>
      <c r="D16" s="31" t="s">
        <v>10</v>
      </c>
      <c r="E16" s="40" t="e">
        <f t="shared" ref="E16" si="2">ROUND(IFERROR(IF(E3="","",E15*E13*E5/E14),""),2)</f>
        <v>#VALUE!</v>
      </c>
    </row>
    <row r="17" spans="2:5" x14ac:dyDescent="0.25">
      <c r="B17" s="141" t="s">
        <v>11</v>
      </c>
      <c r="C17" s="41" t="s">
        <v>17</v>
      </c>
      <c r="D17" s="42"/>
      <c r="E17" s="43"/>
    </row>
    <row r="18" spans="2:5" x14ac:dyDescent="0.25">
      <c r="B18" s="141"/>
      <c r="C18" s="37" t="s">
        <v>14</v>
      </c>
      <c r="D18" s="44"/>
      <c r="E18" s="147">
        <v>0</v>
      </c>
    </row>
    <row r="19" spans="2:5" x14ac:dyDescent="0.25">
      <c r="B19" s="141"/>
      <c r="C19" s="37" t="s">
        <v>18</v>
      </c>
      <c r="D19" s="39"/>
      <c r="E19" s="149">
        <v>0</v>
      </c>
    </row>
    <row r="20" spans="2:5" x14ac:dyDescent="0.25">
      <c r="B20" s="142"/>
      <c r="C20" s="31"/>
      <c r="D20" s="31" t="s">
        <v>10</v>
      </c>
      <c r="E20" s="40" t="e">
        <f t="shared" ref="E20" si="3">ROUND(IFERROR(IF(E3="","",E19*E5/E18),""),2)</f>
        <v>#VALUE!</v>
      </c>
    </row>
    <row r="21" spans="2:5" x14ac:dyDescent="0.25">
      <c r="B21" s="137" t="s">
        <v>16</v>
      </c>
      <c r="C21" s="41" t="s">
        <v>20</v>
      </c>
      <c r="D21" s="42"/>
      <c r="E21" s="43"/>
    </row>
    <row r="22" spans="2:5" x14ac:dyDescent="0.25">
      <c r="B22" s="138"/>
      <c r="C22" s="45" t="s">
        <v>21</v>
      </c>
      <c r="D22" s="46"/>
      <c r="E22" s="150">
        <v>0</v>
      </c>
    </row>
    <row r="23" spans="2:5" x14ac:dyDescent="0.25">
      <c r="B23" s="138"/>
      <c r="C23" s="47" t="s">
        <v>22</v>
      </c>
      <c r="D23" s="48"/>
      <c r="E23" s="49">
        <v>4</v>
      </c>
    </row>
    <row r="24" spans="2:5" x14ac:dyDescent="0.25">
      <c r="B24" s="138"/>
      <c r="C24" s="37" t="s">
        <v>23</v>
      </c>
      <c r="D24" s="39"/>
      <c r="E24" s="147">
        <v>0</v>
      </c>
    </row>
    <row r="25" spans="2:5" x14ac:dyDescent="0.25">
      <c r="B25" s="139"/>
      <c r="C25" s="31"/>
      <c r="D25" s="31" t="s">
        <v>10</v>
      </c>
      <c r="E25" s="40" t="e">
        <f t="shared" ref="E25" si="4">ROUND(IFERROR(IF(E3="","",(E22*E23*E5/E24)),""),2)</f>
        <v>#VALUE!</v>
      </c>
    </row>
    <row r="26" spans="2:5" x14ac:dyDescent="0.25">
      <c r="B26" s="137" t="s">
        <v>19</v>
      </c>
      <c r="C26" s="23" t="s">
        <v>24</v>
      </c>
      <c r="D26" s="50"/>
      <c r="E26" s="25"/>
    </row>
    <row r="27" spans="2:5" x14ac:dyDescent="0.25">
      <c r="B27" s="138"/>
      <c r="C27" s="26" t="s">
        <v>25</v>
      </c>
      <c r="D27" s="51"/>
      <c r="E27" s="151">
        <v>0</v>
      </c>
    </row>
    <row r="28" spans="2:5" x14ac:dyDescent="0.25">
      <c r="B28" s="138"/>
      <c r="C28" s="52" t="s">
        <v>26</v>
      </c>
      <c r="D28" s="53"/>
      <c r="E28" s="152">
        <v>0</v>
      </c>
    </row>
    <row r="29" spans="2:5" x14ac:dyDescent="0.25">
      <c r="B29" s="138"/>
      <c r="C29" s="54" t="s">
        <v>27</v>
      </c>
      <c r="D29" s="55"/>
      <c r="E29" s="56"/>
    </row>
    <row r="30" spans="2:5" x14ac:dyDescent="0.25">
      <c r="B30" s="138"/>
      <c r="C30" s="54" t="s">
        <v>28</v>
      </c>
      <c r="D30" s="84"/>
      <c r="E30" s="30"/>
    </row>
    <row r="31" spans="2:5" x14ac:dyDescent="0.25">
      <c r="B31" s="138"/>
      <c r="C31" s="57" t="s">
        <v>29</v>
      </c>
      <c r="D31" s="58"/>
      <c r="E31" s="30" t="str">
        <f t="shared" ref="E31" si="5">IF(E3="","",SUM(E28:E30))</f>
        <v/>
      </c>
    </row>
    <row r="32" spans="2:5" x14ac:dyDescent="0.25">
      <c r="B32" s="139"/>
      <c r="C32" s="31"/>
      <c r="D32" s="31" t="s">
        <v>10</v>
      </c>
      <c r="E32" s="59" t="e">
        <f t="shared" ref="E32" si="6">ROUND(IF(E3="","",E27*E31/12),2)</f>
        <v>#VALUE!</v>
      </c>
    </row>
    <row r="33" spans="1:5" s="120" customFormat="1" ht="15.75" thickBot="1" x14ac:dyDescent="0.3">
      <c r="A33" s="116"/>
      <c r="B33" s="117"/>
      <c r="C33" s="118" t="s">
        <v>59</v>
      </c>
      <c r="D33" s="118"/>
      <c r="E33" s="119" t="str">
        <f t="shared" ref="E33" si="7">IF(E3="","",SUM(E16,E20,E25,E32))</f>
        <v/>
      </c>
    </row>
    <row r="34" spans="1:5" ht="7.5" customHeight="1" thickBot="1" x14ac:dyDescent="0.3">
      <c r="A34" s="19"/>
      <c r="C34" s="60"/>
      <c r="D34" s="61"/>
      <c r="E34" s="22"/>
    </row>
    <row r="35" spans="1:5" s="8" customFormat="1" x14ac:dyDescent="0.25">
      <c r="A35" s="3"/>
      <c r="B35" s="101" t="s">
        <v>48</v>
      </c>
      <c r="C35" s="102" t="s">
        <v>69</v>
      </c>
      <c r="D35" s="103"/>
      <c r="E35" s="104"/>
    </row>
    <row r="36" spans="1:5" x14ac:dyDescent="0.25">
      <c r="B36" s="131" t="s">
        <v>30</v>
      </c>
      <c r="C36" s="98" t="s">
        <v>58</v>
      </c>
      <c r="D36" s="99"/>
      <c r="E36" s="153">
        <v>0</v>
      </c>
    </row>
    <row r="37" spans="1:5" x14ac:dyDescent="0.25">
      <c r="B37" s="133"/>
      <c r="C37" s="90" t="s">
        <v>31</v>
      </c>
      <c r="D37" s="91"/>
      <c r="E37" s="100" t="e">
        <f t="shared" ref="E37" si="8">ROUND(IF(E3="","",(E28*E36)/12),2)</f>
        <v>#VALUE!</v>
      </c>
    </row>
    <row r="38" spans="1:5" x14ac:dyDescent="0.25">
      <c r="B38" s="105" t="s">
        <v>32</v>
      </c>
      <c r="C38" s="62" t="s">
        <v>33</v>
      </c>
      <c r="D38" s="154">
        <v>0</v>
      </c>
      <c r="E38" s="63" t="e">
        <f t="shared" ref="E38" si="9">ROUND(IF(E$3="","",$D$38/12),2)</f>
        <v>#VALUE!</v>
      </c>
    </row>
    <row r="39" spans="1:5" x14ac:dyDescent="0.25">
      <c r="B39" s="105" t="s">
        <v>79</v>
      </c>
      <c r="C39" s="62" t="s">
        <v>83</v>
      </c>
      <c r="D39" s="155">
        <v>0</v>
      </c>
      <c r="E39" s="63" t="e">
        <f t="shared" ref="E39" si="10">ROUND(IF(E3="","",(E31*$D$39)/12),2)</f>
        <v>#VALUE!</v>
      </c>
    </row>
    <row r="40" spans="1:5" x14ac:dyDescent="0.25">
      <c r="B40" s="128" t="s">
        <v>34</v>
      </c>
      <c r="C40" s="23" t="s">
        <v>35</v>
      </c>
      <c r="D40" s="64"/>
      <c r="E40" s="25"/>
    </row>
    <row r="41" spans="1:5" x14ac:dyDescent="0.25">
      <c r="B41" s="129"/>
      <c r="C41" s="45" t="s">
        <v>36</v>
      </c>
      <c r="D41" s="65"/>
      <c r="E41" s="66">
        <v>0</v>
      </c>
    </row>
    <row r="42" spans="1:5" x14ac:dyDescent="0.25">
      <c r="B42" s="129"/>
      <c r="C42" s="57" t="s">
        <v>37</v>
      </c>
      <c r="D42" s="67"/>
      <c r="E42" s="30">
        <v>0</v>
      </c>
    </row>
    <row r="43" spans="1:5" x14ac:dyDescent="0.25">
      <c r="B43" s="130"/>
      <c r="C43" s="31"/>
      <c r="D43" s="31" t="s">
        <v>10</v>
      </c>
      <c r="E43" s="59">
        <f t="shared" ref="E43" si="11">SUM(E41:E42)</f>
        <v>0</v>
      </c>
    </row>
    <row r="44" spans="1:5" s="120" customFormat="1" ht="15.75" thickBot="1" x14ac:dyDescent="0.3">
      <c r="A44" s="116"/>
      <c r="B44" s="117"/>
      <c r="C44" s="118" t="s">
        <v>60</v>
      </c>
      <c r="D44" s="118"/>
      <c r="E44" s="119" t="str">
        <f t="shared" ref="E44" si="12">IF(E3="","",SUM(E37,E38,E39,E43))</f>
        <v/>
      </c>
    </row>
    <row r="45" spans="1:5" ht="12" customHeight="1" thickBot="1" x14ac:dyDescent="0.3">
      <c r="A45" s="19"/>
      <c r="C45" s="60"/>
      <c r="D45" s="61"/>
      <c r="E45" s="22"/>
    </row>
    <row r="46" spans="1:5" s="8" customFormat="1" x14ac:dyDescent="0.25">
      <c r="A46" s="3"/>
      <c r="B46" s="101" t="s">
        <v>52</v>
      </c>
      <c r="C46" s="102" t="s">
        <v>68</v>
      </c>
      <c r="D46" s="103"/>
      <c r="E46" s="104"/>
    </row>
    <row r="47" spans="1:5" x14ac:dyDescent="0.25">
      <c r="B47" s="131" t="s">
        <v>38</v>
      </c>
      <c r="C47" s="23" t="s">
        <v>39</v>
      </c>
      <c r="D47" s="68">
        <f>IFERROR(($D$49)/D48,"")</f>
        <v>0</v>
      </c>
      <c r="E47" s="25"/>
    </row>
    <row r="48" spans="1:5" x14ac:dyDescent="0.25">
      <c r="B48" s="132"/>
      <c r="C48" s="45" t="s">
        <v>40</v>
      </c>
      <c r="D48" s="125">
        <v>60</v>
      </c>
      <c r="E48" s="66"/>
    </row>
    <row r="49" spans="1:5" x14ac:dyDescent="0.25">
      <c r="B49" s="132"/>
      <c r="C49" s="57" t="s">
        <v>41</v>
      </c>
      <c r="D49" s="156">
        <v>0</v>
      </c>
      <c r="E49" s="30" t="str">
        <f t="shared" ref="E49" si="13">IF(E3="","",IFERROR(E$31*$D$49,""))</f>
        <v/>
      </c>
    </row>
    <row r="50" spans="1:5" x14ac:dyDescent="0.25">
      <c r="B50" s="133"/>
      <c r="C50" s="31"/>
      <c r="D50" s="70" t="s">
        <v>10</v>
      </c>
      <c r="E50" s="59" t="e">
        <f t="shared" ref="E50" si="14">ROUND(IF(E3="","",IFERROR(E31*$D$47,"")),2)</f>
        <v>#VALUE!</v>
      </c>
    </row>
    <row r="51" spans="1:5" x14ac:dyDescent="0.25">
      <c r="B51" s="131" t="s">
        <v>42</v>
      </c>
      <c r="C51" s="23" t="s">
        <v>43</v>
      </c>
      <c r="D51" s="68"/>
      <c r="E51" s="25"/>
    </row>
    <row r="52" spans="1:5" x14ac:dyDescent="0.25">
      <c r="B52" s="132"/>
      <c r="C52" s="45" t="s">
        <v>44</v>
      </c>
      <c r="D52" s="157">
        <v>0</v>
      </c>
      <c r="E52" s="66"/>
    </row>
    <row r="53" spans="1:5" x14ac:dyDescent="0.25">
      <c r="B53" s="132"/>
      <c r="C53" s="57" t="s">
        <v>45</v>
      </c>
      <c r="D53" s="69">
        <f>ROUND(POWER((100%+D52),1/12)-100%,4)</f>
        <v>0</v>
      </c>
      <c r="E53" s="30"/>
    </row>
    <row r="54" spans="1:5" x14ac:dyDescent="0.25">
      <c r="B54" s="133"/>
      <c r="C54" s="31"/>
      <c r="D54" s="70" t="s">
        <v>10</v>
      </c>
      <c r="E54" s="59" t="e">
        <f t="shared" ref="E54" si="15">ROUND(IF(E3="","",IFERROR(E31*$D$53,"")),2)</f>
        <v>#VALUE!</v>
      </c>
    </row>
    <row r="55" spans="1:5" s="120" customFormat="1" ht="15.75" thickBot="1" x14ac:dyDescent="0.3">
      <c r="A55" s="116"/>
      <c r="B55" s="117"/>
      <c r="C55" s="118" t="s">
        <v>61</v>
      </c>
      <c r="D55" s="118"/>
      <c r="E55" s="119" t="str">
        <f t="shared" ref="E55" si="16">IF(E3="","",SUM(E54,E50))</f>
        <v/>
      </c>
    </row>
    <row r="56" spans="1:5" s="120" customFormat="1" ht="35.25" customHeight="1" x14ac:dyDescent="0.25">
      <c r="A56" s="121"/>
      <c r="B56" s="92"/>
      <c r="C56" s="93"/>
      <c r="D56" s="93"/>
      <c r="E56" s="94"/>
    </row>
    <row r="57" spans="1:5" ht="22.5" customHeight="1" x14ac:dyDescent="0.25">
      <c r="B57" s="114"/>
      <c r="C57" s="122" t="s">
        <v>71</v>
      </c>
      <c r="D57" s="115"/>
      <c r="E57" s="115" t="e">
        <f t="shared" ref="E57" si="17">E65</f>
        <v>#DIV/0!</v>
      </c>
    </row>
    <row r="58" spans="1:5" ht="7.5" customHeight="1" thickBot="1" x14ac:dyDescent="0.3">
      <c r="B58"/>
      <c r="C58"/>
      <c r="D58"/>
    </row>
    <row r="59" spans="1:5" s="8" customFormat="1" x14ac:dyDescent="0.25">
      <c r="A59" s="3"/>
      <c r="B59" s="101" t="s">
        <v>55</v>
      </c>
      <c r="C59" s="102" t="s">
        <v>73</v>
      </c>
      <c r="D59" s="103"/>
      <c r="E59" s="104"/>
    </row>
    <row r="60" spans="1:5" x14ac:dyDescent="0.25">
      <c r="B60" s="137" t="s">
        <v>80</v>
      </c>
      <c r="C60" s="23" t="s">
        <v>5</v>
      </c>
      <c r="D60" s="24"/>
      <c r="E60" s="25"/>
    </row>
    <row r="61" spans="1:5" x14ac:dyDescent="0.25">
      <c r="B61" s="138"/>
      <c r="C61" s="26" t="s">
        <v>6</v>
      </c>
      <c r="D61" s="27"/>
      <c r="E61" s="158">
        <v>0</v>
      </c>
    </row>
    <row r="62" spans="1:5" x14ac:dyDescent="0.25">
      <c r="B62" s="138"/>
      <c r="C62" s="28" t="s">
        <v>7</v>
      </c>
      <c r="D62" s="29"/>
      <c r="E62" s="159" t="s">
        <v>8</v>
      </c>
    </row>
    <row r="63" spans="1:5" x14ac:dyDescent="0.25">
      <c r="B63" s="138"/>
      <c r="C63" s="28" t="s">
        <v>9</v>
      </c>
      <c r="D63" s="29"/>
      <c r="E63" s="160">
        <v>0</v>
      </c>
    </row>
    <row r="64" spans="1:5" x14ac:dyDescent="0.25">
      <c r="B64" s="139"/>
      <c r="C64" s="127" t="s">
        <v>74</v>
      </c>
      <c r="D64" s="108"/>
      <c r="E64" s="126" t="e">
        <f t="shared" ref="E64" si="18">ROUND(E63/E61,2)</f>
        <v>#DIV/0!</v>
      </c>
    </row>
    <row r="65" spans="1:5" s="120" customFormat="1" ht="15.75" thickBot="1" x14ac:dyDescent="0.3">
      <c r="A65" s="116"/>
      <c r="B65" s="117"/>
      <c r="C65" s="118" t="s">
        <v>72</v>
      </c>
      <c r="D65" s="118"/>
      <c r="E65" s="119" t="e">
        <f t="shared" ref="E65" si="19">E64*E5</f>
        <v>#DIV/0!</v>
      </c>
    </row>
    <row r="66" spans="1:5" ht="45" customHeight="1" x14ac:dyDescent="0.25">
      <c r="B66"/>
      <c r="C66"/>
      <c r="D66"/>
    </row>
    <row r="67" spans="1:5" ht="28.5" customHeight="1" x14ac:dyDescent="0.25">
      <c r="B67" s="86"/>
      <c r="C67" s="89" t="s">
        <v>64</v>
      </c>
      <c r="D67" s="87"/>
      <c r="E67" s="95" t="e">
        <f t="shared" ref="E67" si="20">E72+E81</f>
        <v>#VALUE!</v>
      </c>
    </row>
    <row r="68" spans="1:5" ht="14.25" customHeight="1" thickBot="1" x14ac:dyDescent="0.3">
      <c r="B68"/>
      <c r="C68"/>
      <c r="D68"/>
    </row>
    <row r="69" spans="1:5" s="8" customFormat="1" x14ac:dyDescent="0.25">
      <c r="A69" s="3"/>
      <c r="B69" s="101" t="s">
        <v>46</v>
      </c>
      <c r="C69" s="102" t="s">
        <v>62</v>
      </c>
      <c r="D69" s="103"/>
      <c r="E69" s="104"/>
    </row>
    <row r="70" spans="1:5" x14ac:dyDescent="0.25">
      <c r="B70" s="106" t="s">
        <v>4</v>
      </c>
      <c r="C70" s="74" t="s">
        <v>47</v>
      </c>
      <c r="D70" s="161">
        <v>0</v>
      </c>
      <c r="E70" s="76" t="str">
        <f t="shared" ref="E70" si="21">IF(E3="","",IFERROR(ROUND($D70*(E$9+E$57),2),""))</f>
        <v/>
      </c>
    </row>
    <row r="71" spans="1:5" x14ac:dyDescent="0.25">
      <c r="B71" s="106" t="s">
        <v>11</v>
      </c>
      <c r="C71" s="74" t="s">
        <v>49</v>
      </c>
      <c r="D71" s="161">
        <v>0</v>
      </c>
      <c r="E71" s="76" t="str">
        <f t="shared" ref="E71" si="22">IF(E4="","",IFERROR(ROUND($D71*(E$70+E$9+E57),2),""))</f>
        <v/>
      </c>
    </row>
    <row r="72" spans="1:5" s="120" customFormat="1" ht="15.75" thickBot="1" x14ac:dyDescent="0.3">
      <c r="A72" s="116"/>
      <c r="B72" s="117"/>
      <c r="C72" s="118" t="s">
        <v>66</v>
      </c>
      <c r="D72" s="118"/>
      <c r="E72" s="119" t="str">
        <f t="shared" ref="E72" si="23">IF(E3="","",SUM(E70:E71))</f>
        <v/>
      </c>
    </row>
    <row r="73" spans="1:5" ht="15.75" customHeight="1" thickBot="1" x14ac:dyDescent="0.3">
      <c r="B73"/>
      <c r="C73"/>
      <c r="D73"/>
    </row>
    <row r="74" spans="1:5" s="8" customFormat="1" x14ac:dyDescent="0.25">
      <c r="A74" s="3"/>
      <c r="B74" s="101" t="s">
        <v>48</v>
      </c>
      <c r="C74" s="102" t="s">
        <v>63</v>
      </c>
      <c r="D74" s="103"/>
      <c r="E74" s="104"/>
    </row>
    <row r="75" spans="1:5" x14ac:dyDescent="0.25">
      <c r="B75" s="106" t="s">
        <v>30</v>
      </c>
      <c r="C75" s="74" t="s">
        <v>50</v>
      </c>
      <c r="D75" s="161">
        <v>0</v>
      </c>
      <c r="E75" s="76" t="str">
        <f t="shared" ref="E75" si="24">IF(E$3="","",IFERROR(ROUND(SUM(E72,E65,E55,E44,E33)*$D$75/(1-SUM($D$75:$D$80,E$78)),2),""))</f>
        <v/>
      </c>
    </row>
    <row r="76" spans="1:5" x14ac:dyDescent="0.25">
      <c r="B76" s="106" t="s">
        <v>32</v>
      </c>
      <c r="C76" s="74" t="s">
        <v>51</v>
      </c>
      <c r="D76" s="161">
        <v>0</v>
      </c>
      <c r="E76" s="76" t="e">
        <f t="shared" ref="E76" si="25">ROUND(IF(E$3="","",IFERROR(ROUND(SUM(E72,E65,E55,E44,E33)*$D$76/(1-SUM($D$75:$D$80,E$78)),2),"")),2)</f>
        <v>#VALUE!</v>
      </c>
    </row>
    <row r="77" spans="1:5" x14ac:dyDescent="0.25">
      <c r="B77" s="134" t="s">
        <v>79</v>
      </c>
      <c r="C77" s="77" t="s">
        <v>53</v>
      </c>
      <c r="D77" s="78"/>
      <c r="E77" s="79"/>
    </row>
    <row r="78" spans="1:5" x14ac:dyDescent="0.25">
      <c r="B78" s="135"/>
      <c r="C78" s="57" t="s">
        <v>54</v>
      </c>
      <c r="D78" s="69"/>
      <c r="E78" s="80">
        <v>3.5000000000000003E-2</v>
      </c>
    </row>
    <row r="79" spans="1:5" x14ac:dyDescent="0.25">
      <c r="B79" s="136"/>
      <c r="C79" s="31"/>
      <c r="D79" s="70" t="s">
        <v>10</v>
      </c>
      <c r="E79" s="59" t="str">
        <f>IF(E$3="","",IFERROR(ROUND(SUM(E72,E65,E55,E44,E33)*#REF!/(1-SUM($D$75:$D$80,E$78)),2),""))</f>
        <v/>
      </c>
    </row>
    <row r="80" spans="1:5" x14ac:dyDescent="0.25">
      <c r="B80" s="107" t="s">
        <v>34</v>
      </c>
      <c r="C80" s="81" t="s">
        <v>56</v>
      </c>
      <c r="D80" s="75">
        <f>'[1]Mão de Obra'!D165</f>
        <v>0</v>
      </c>
      <c r="E80" s="76" t="str">
        <f t="shared" ref="E80" si="26">IF(E$3="","",IFERROR(ROUND(SUM(E72,E65,E55,E44,E33)*$D80/(1-SUM($D$75:$D$80,E$78)),2),""))</f>
        <v/>
      </c>
    </row>
    <row r="81" spans="1:5" s="120" customFormat="1" ht="15.75" thickBot="1" x14ac:dyDescent="0.3">
      <c r="A81" s="116"/>
      <c r="B81" s="117"/>
      <c r="C81" s="118" t="s">
        <v>67</v>
      </c>
      <c r="D81" s="118"/>
      <c r="E81" s="119" t="e">
        <f t="shared" ref="E81" si="27">IF(E4="","",SUM(E75:E76,E79:E80))</f>
        <v>#VALUE!</v>
      </c>
    </row>
    <row r="82" spans="1:5" ht="63" customHeight="1" x14ac:dyDescent="0.25">
      <c r="B82"/>
      <c r="C82"/>
      <c r="D82"/>
    </row>
    <row r="83" spans="1:5" ht="28.5" customHeight="1" x14ac:dyDescent="0.25">
      <c r="B83" s="86"/>
      <c r="C83" s="89" t="s">
        <v>65</v>
      </c>
      <c r="D83" s="87"/>
      <c r="E83" s="88"/>
    </row>
    <row r="84" spans="1:5" ht="9" customHeight="1" x14ac:dyDescent="0.25">
      <c r="B84"/>
      <c r="C84"/>
      <c r="D84"/>
    </row>
    <row r="85" spans="1:5" x14ac:dyDescent="0.25">
      <c r="B85" s="71"/>
      <c r="C85" s="72" t="s">
        <v>81</v>
      </c>
      <c r="D85" s="82"/>
      <c r="E85" s="82"/>
    </row>
    <row r="86" spans="1:5" x14ac:dyDescent="0.25">
      <c r="B86" s="73"/>
      <c r="C86" s="74" t="s">
        <v>57</v>
      </c>
      <c r="D86" s="124"/>
      <c r="E86" s="123" t="str">
        <f t="shared" ref="E86" si="28">IF(E3="","",ROUND(SUM(E55,E44,E33),2))</f>
        <v/>
      </c>
    </row>
    <row r="87" spans="1:5" x14ac:dyDescent="0.25">
      <c r="B87" s="109"/>
      <c r="C87" s="110" t="s">
        <v>75</v>
      </c>
      <c r="D87" s="97"/>
      <c r="E87" s="76" t="str">
        <f t="shared" ref="E87" si="29">IFERROR(ROUND(E72+E81,2),"")</f>
        <v/>
      </c>
    </row>
    <row r="88" spans="1:5" x14ac:dyDescent="0.25">
      <c r="B88" s="96"/>
      <c r="C88" s="111" t="s">
        <v>82</v>
      </c>
      <c r="D88" s="83"/>
      <c r="E88" s="85" t="str">
        <f t="shared" ref="E88" si="30">IF(E3="","",IFERROR(SUM(E86:E87),2))</f>
        <v/>
      </c>
    </row>
    <row r="89" spans="1:5" x14ac:dyDescent="0.25">
      <c r="B89" s="112"/>
      <c r="C89" s="113" t="s">
        <v>76</v>
      </c>
      <c r="D89" s="83"/>
      <c r="E89" s="76" t="e">
        <f t="shared" ref="E89" si="31">E88*12</f>
        <v>#VALUE!</v>
      </c>
    </row>
    <row r="91" spans="1:5" ht="28.5" customHeight="1" x14ac:dyDescent="0.25">
      <c r="E91" s="163" t="s">
        <v>86</v>
      </c>
    </row>
  </sheetData>
  <mergeCells count="10">
    <mergeCell ref="B12:B16"/>
    <mergeCell ref="B17:B20"/>
    <mergeCell ref="B21:B25"/>
    <mergeCell ref="B26:B32"/>
    <mergeCell ref="B36:B37"/>
    <mergeCell ref="B40:B43"/>
    <mergeCell ref="B47:B50"/>
    <mergeCell ref="B51:B54"/>
    <mergeCell ref="B77:B79"/>
    <mergeCell ref="B60:B64"/>
  </mergeCells>
  <phoneticPr fontId="12" type="noConversion"/>
  <dataValidations count="2">
    <dataValidation showInputMessage="1" sqref="D79 D50:D52 D54" xr:uid="{D25CD30E-A1F7-44E6-B910-743173107996}"/>
    <dataValidation type="list" allowBlank="1" showInputMessage="1" showErrorMessage="1" sqref="E62" xr:uid="{003EA0F8-70AF-49E7-914C-3161410EBD9B}">
      <formula1>"Etanol,Gasolina,Diesel,Elétrico"</formula1>
    </dataValidation>
  </dataValidations>
  <pageMargins left="0.31496062992125984" right="0.31496062992125984" top="0.39370078740157483" bottom="0.39370078740157483" header="0.31496062992125984" footer="0.31496062992125984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Veículos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HENRIQUE CONCEICAO LUNKES</dc:creator>
  <cp:lastModifiedBy>PAULO ROBERTO DE OLIVEIRA ALVES</cp:lastModifiedBy>
  <cp:lastPrinted>2026-09-16T17:54:42Z</cp:lastPrinted>
  <dcterms:created xsi:type="dcterms:W3CDTF">2025-06-30T13:12:19Z</dcterms:created>
  <dcterms:modified xsi:type="dcterms:W3CDTF">2026-09-16T17:55:34Z</dcterms:modified>
</cp:coreProperties>
</file>