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C24B8864-7E88-449A-A14F-591DB70C36BC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Veic" sheetId="27" r:id="rId3"/>
    <sheet name="veiculos" sheetId="21" state="hidden" r:id="rId4"/>
    <sheet name="dFunc" sheetId="30" r:id="rId5"/>
    <sheet name="dCotacao" sheetId="29" r:id="rId6"/>
    <sheet name="dBDI" sheetId="31" r:id="rId7"/>
    <sheet name="dPlanilha" sheetId="32" r:id="rId8"/>
    <sheet name="auxiliar" sheetId="28" state="hidden" r:id="rId9"/>
  </sheets>
  <definedNames>
    <definedName name="_xlnm._FilterDatabase" localSheetId="3" hidden="1">veiculos!$B$1:$C$1408</definedName>
    <definedName name="ACOMPANHAMENTO" hidden="1">IF(VALUE(#REF!)=2,"BM","PLE")</definedName>
    <definedName name="_xlnm.Print_Area" localSheetId="7">dPlanilha!$B$4:$AD$142</definedName>
    <definedName name="AUTOEVENTO" hidden="1">#REF!</definedName>
    <definedName name="BDI.Opcao" hidden="1">#REF!</definedName>
    <definedName name="BDI.TipoObra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MaxParc" hidden="1">#REF!+#REF!</definedName>
    <definedName name="CRONO.NivelExibicao" hidden="1">#REF!</definedName>
    <definedName name="CRONOPLE.ValorDoEvento" hidden="1">SUMIF(#REF!,#REF!,OFFSET(#REF!,0,#REF!))</definedName>
    <definedName name="DESONERACAO" hidden="1">IF(OR(Import.Desoneracao="DESONERADO",Import.Desoneracao="SIM"),"SIM","NÃO")</definedName>
    <definedName name="EVENTOS.Lista" hidden="1">#REF!:OFFSET(#REF!,-1,0)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EmissaoLicit" hidden="1">#REF!</definedName>
    <definedName name="Import.DataInicioObra" hidden="1">#REF!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refeito" hidden="1">#REF!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Unidade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16" i="32" l="1"/>
  <c r="R26" i="32"/>
  <c r="H38" i="32"/>
  <c r="R38" i="32"/>
  <c r="O6" i="28"/>
  <c r="R34" i="32" l="1"/>
  <c r="Q2" i="28" l="1"/>
  <c r="R37" i="32"/>
  <c r="R28" i="32"/>
  <c r="A27" i="28"/>
  <c r="A28" i="28"/>
  <c r="R36" i="32" l="1"/>
  <c r="R39" i="32" s="1"/>
  <c r="A31" i="28" l="1"/>
  <c r="A32" i="28" s="1"/>
  <c r="A33" i="28" s="1"/>
  <c r="A34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F1" i="21"/>
  <c r="G1" i="21" s="1"/>
  <c r="H1" i="21" s="1"/>
  <c r="I1" i="21" s="1"/>
  <c r="J1" i="21" s="1"/>
  <c r="K1" i="21" s="1"/>
  <c r="L1" i="21" s="1"/>
  <c r="M1" i="21" s="1"/>
  <c r="N1" i="21" s="1"/>
  <c r="O1" i="21" s="1"/>
  <c r="P1" i="21" s="1"/>
  <c r="Q1" i="21" s="1"/>
  <c r="R1" i="21" s="1"/>
  <c r="S1" i="21" s="1"/>
  <c r="T1" i="21" s="1"/>
  <c r="U1" i="21" s="1"/>
  <c r="V1" i="21" s="1"/>
  <c r="W1" i="21" s="1"/>
  <c r="X1" i="21" s="1"/>
  <c r="P121" i="32" l="1"/>
  <c r="P120" i="32"/>
  <c r="P119" i="32"/>
  <c r="P62" i="32"/>
  <c r="P61" i="32"/>
  <c r="P60" i="32"/>
  <c r="S21" i="32"/>
  <c r="X38" i="29"/>
  <c r="R139" i="32"/>
  <c r="R71" i="32"/>
  <c r="Z21" i="32" l="1"/>
  <c r="F21" i="32"/>
  <c r="R32" i="32"/>
  <c r="R48" i="32"/>
  <c r="E12" i="27" l="1"/>
  <c r="J10" i="27"/>
  <c r="C48" i="32"/>
  <c r="R141" i="32"/>
  <c r="R73" i="32"/>
  <c r="X90" i="32"/>
  <c r="T30" i="31"/>
  <c r="T48" i="31" s="1"/>
  <c r="X82" i="32"/>
  <c r="Q84" i="32"/>
  <c r="Q82" i="32"/>
  <c r="T80" i="32"/>
  <c r="E84" i="32"/>
  <c r="E82" i="32"/>
  <c r="E80" i="32"/>
  <c r="E78" i="32"/>
  <c r="R16" i="28"/>
  <c r="S16" i="28" s="1"/>
  <c r="X107" i="32" l="1"/>
  <c r="X108" i="32"/>
  <c r="X109" i="32" s="1"/>
  <c r="T40" i="31"/>
  <c r="X101" i="32"/>
  <c r="X102" i="32"/>
  <c r="X103" i="32"/>
  <c r="X100" i="32"/>
  <c r="B69" i="32"/>
  <c r="B135" i="32"/>
  <c r="T42" i="31"/>
  <c r="T43" i="31"/>
  <c r="T47" i="31"/>
  <c r="T41" i="31"/>
  <c r="C68" i="32"/>
  <c r="X104" i="32" l="1"/>
  <c r="R56" i="32"/>
  <c r="R55" i="32"/>
  <c r="R53" i="32"/>
  <c r="R52" i="32"/>
  <c r="AA52" i="32" s="1"/>
  <c r="H51" i="32"/>
  <c r="R50" i="32"/>
  <c r="R49" i="32"/>
  <c r="R51" i="32" s="1"/>
  <c r="H48" i="32"/>
  <c r="R47" i="32"/>
  <c r="R46" i="32"/>
  <c r="R45" i="32"/>
  <c r="H45" i="32"/>
  <c r="R44" i="32"/>
  <c r="R43" i="32"/>
  <c r="R42" i="32"/>
  <c r="H42" i="32"/>
  <c r="R41" i="32"/>
  <c r="R40" i="32"/>
  <c r="H40" i="32"/>
  <c r="AA55" i="32" l="1"/>
  <c r="AA48" i="32"/>
  <c r="AA42" i="32"/>
  <c r="AA45" i="32"/>
  <c r="AA40" i="32"/>
  <c r="AA34" i="32"/>
  <c r="R24" i="32"/>
  <c r="Q12" i="32" l="1"/>
  <c r="X10" i="32"/>
  <c r="T8" i="32"/>
  <c r="E8" i="32"/>
  <c r="E12" i="32"/>
  <c r="Q10" i="32"/>
  <c r="E10" i="32"/>
  <c r="E6" i="32" l="1"/>
  <c r="L10" i="30"/>
  <c r="E10" i="30"/>
  <c r="D14" i="30"/>
  <c r="T49" i="31" l="1"/>
  <c r="C21" i="28"/>
  <c r="D21" i="28" s="1"/>
  <c r="C20" i="28"/>
  <c r="D20" i="28" s="1"/>
  <c r="C19" i="28"/>
  <c r="D19" i="28" s="1"/>
  <c r="C18" i="28"/>
  <c r="C17" i="28"/>
  <c r="M126" i="32" l="1"/>
  <c r="M16" i="31"/>
  <c r="AB63" i="32" s="1"/>
  <c r="M125" i="32"/>
  <c r="M15" i="31"/>
  <c r="AB62" i="32" s="1"/>
  <c r="M124" i="32"/>
  <c r="M14" i="31"/>
  <c r="W63" i="32" s="1"/>
  <c r="X93" i="32"/>
  <c r="X89" i="32"/>
  <c r="T34" i="31"/>
  <c r="X96" i="32"/>
  <c r="X92" i="32"/>
  <c r="T33" i="31"/>
  <c r="X95" i="32"/>
  <c r="X91" i="32"/>
  <c r="T36" i="31"/>
  <c r="T32" i="31"/>
  <c r="X94" i="32"/>
  <c r="T35" i="31"/>
  <c r="T31" i="31"/>
  <c r="T29" i="31"/>
  <c r="T44" i="31"/>
  <c r="D17" i="28"/>
  <c r="X97" i="32" l="1"/>
  <c r="X112" i="32" s="1"/>
  <c r="X114" i="32" s="1"/>
  <c r="T37" i="31"/>
  <c r="T52" i="31" l="1"/>
  <c r="T54" i="31" s="1"/>
  <c r="R25" i="32" s="1"/>
  <c r="R27" i="32" s="1"/>
  <c r="H2" i="28"/>
  <c r="D18" i="28" s="1"/>
  <c r="AA24" i="32" l="1"/>
  <c r="M13" i="31"/>
  <c r="W62" i="32" s="1"/>
  <c r="M123" i="32"/>
  <c r="P122" i="32" s="1"/>
  <c r="P127" i="32" s="1"/>
  <c r="E14" i="28"/>
  <c r="E13" i="28"/>
  <c r="E11" i="28"/>
  <c r="E10" i="28"/>
  <c r="F10" i="29" l="1"/>
  <c r="O12" i="31"/>
  <c r="P63" i="32" s="1"/>
  <c r="V63" i="32"/>
  <c r="AA62" i="32"/>
  <c r="AA63" i="32"/>
  <c r="V62" i="32"/>
  <c r="O17" i="31" l="1"/>
  <c r="R58" i="32" s="1"/>
  <c r="J17" i="27"/>
  <c r="L5" i="28" l="1"/>
  <c r="A2" i="28"/>
  <c r="A4" i="28" s="1"/>
  <c r="R30" i="32" l="1"/>
  <c r="R31" i="32" s="1"/>
  <c r="R33" i="32" s="1"/>
  <c r="AA30" i="32" s="1"/>
  <c r="E8" i="29"/>
  <c r="AA57" i="32" l="1"/>
  <c r="AA58" i="32" l="1"/>
  <c r="AA66" i="32" s="1"/>
</calcChain>
</file>

<file path=xl/sharedStrings.xml><?xml version="1.0" encoding="utf-8"?>
<sst xmlns="http://schemas.openxmlformats.org/spreadsheetml/2006/main" count="4678" uniqueCount="1644">
  <si>
    <t>%</t>
  </si>
  <si>
    <t>13º Salário</t>
  </si>
  <si>
    <t>Aviso Prévio Trabalhado</t>
  </si>
  <si>
    <t>Auxílio Doenca</t>
  </si>
  <si>
    <t>Aviso Prévio Indenizado</t>
  </si>
  <si>
    <t>Planilha de Composição de Custos e Formação de Preços</t>
  </si>
  <si>
    <t>Grupo A - Obrigações Sociais</t>
  </si>
  <si>
    <t>Grupo B - Tempo Não Trabalhado</t>
  </si>
  <si>
    <t>Grupo C - Indenizações</t>
  </si>
  <si>
    <t>Custo Km (R$/Km)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</si>
  <si>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</si>
  <si>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</si>
  <si>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</si>
  <si>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</si>
  <si>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</si>
  <si>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</si>
  <si>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</si>
  <si>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</si>
  <si>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Férias Gozadas + Adicional de Férias (1/3)</t>
  </si>
  <si>
    <t>EM UNIDADES</t>
  </si>
  <si>
    <t>VALORES</t>
  </si>
  <si>
    <t>INDICAÇÃO DE CALCULOS</t>
  </si>
  <si>
    <t>R$</t>
  </si>
  <si>
    <t>KM/L</t>
  </si>
  <si>
    <t>Litros</t>
  </si>
  <si>
    <t>KM</t>
  </si>
  <si>
    <t>R$/L</t>
  </si>
  <si>
    <t>1.1 - Salario Motorista</t>
  </si>
  <si>
    <t>Salários e Encargos</t>
  </si>
  <si>
    <t>ITENS</t>
  </si>
  <si>
    <t>Preço ÷ Consumo </t>
  </si>
  <si>
    <t>5.2 Peridiocidade da troca</t>
  </si>
  <si>
    <t>5.3 Preço por Litro</t>
  </si>
  <si>
    <t>6.2 Peridiocidade da troca</t>
  </si>
  <si>
    <t>6.3 Preço por Litro</t>
  </si>
  <si>
    <t>Licenciamento e Seguros</t>
  </si>
  <si>
    <t>Combustível</t>
  </si>
  <si>
    <t>Óleo Lubrificante Motor</t>
  </si>
  <si>
    <t>Óleo Lubrificante Transmissão</t>
  </si>
  <si>
    <t>7.2 Duração Média</t>
  </si>
  <si>
    <t>7.2 Câmaras e Protetores</t>
  </si>
  <si>
    <t>BDI (Bonificações e Despesas Indiretas)</t>
  </si>
  <si>
    <t>% x SUB-TOTAL</t>
  </si>
  <si>
    <t>Forma de cálculo do BDI:</t>
  </si>
  <si>
    <t>SUB-TOTAL CUSTO KM RODADO</t>
  </si>
  <si>
    <t>SAT 1%, 2% e 3% (art. 22, inc. II, alíneas "b" e "c", da Lei nº 8.212/91)</t>
  </si>
  <si>
    <t>Depreciação (Linear)</t>
  </si>
  <si>
    <t>8.2 Quilometragem Anual</t>
  </si>
  <si>
    <t>2.2 Depreciação 80% (Vlr. Residual 20%)</t>
  </si>
  <si>
    <t>2.3 Dep.Anual Vida útil: 15 Anos (100% ÷ 15)</t>
  </si>
  <si>
    <t>2.4 Depreciação mensal ((2.2 x 2.3) ÷ 12mes)</t>
  </si>
  <si>
    <t>2.1 Valor Médio Veículo</t>
  </si>
  <si>
    <t>9.1 Valor Estimado Mensal</t>
  </si>
  <si>
    <t>9.2 Peridiocidade do serviço</t>
  </si>
  <si>
    <t>Manutenção e Reparos</t>
  </si>
  <si>
    <t>Lavagens e Graxas</t>
  </si>
  <si>
    <t>MARCA</t>
  </si>
  <si>
    <t>COMBUSTÍVEL</t>
  </si>
  <si>
    <t>AGRALE</t>
  </si>
  <si>
    <t>CITROEN</t>
  </si>
  <si>
    <t>FIAT</t>
  </si>
  <si>
    <t>FORD</t>
  </si>
  <si>
    <t>HYUNDAI</t>
  </si>
  <si>
    <t>JINBEI</t>
  </si>
  <si>
    <t>PEUGEOT</t>
  </si>
  <si>
    <t>RENAULT</t>
  </si>
  <si>
    <t>VOLKSWAGEN</t>
  </si>
  <si>
    <t>Vai para a página onde serão preenchidos os dados da empresa.</t>
  </si>
  <si>
    <t>Município/UF:</t>
  </si>
  <si>
    <t>Nome:</t>
  </si>
  <si>
    <t>CNPJ:</t>
  </si>
  <si>
    <t>Inscrição Estadual:</t>
  </si>
  <si>
    <t>* Caso não ter inscrição estadual, preencher o campo com o termo ISENTO</t>
  </si>
  <si>
    <t>Endereço:</t>
  </si>
  <si>
    <t>Bairro:</t>
  </si>
  <si>
    <t>Ano de Fabricação:</t>
  </si>
  <si>
    <t>MODELO</t>
  </si>
  <si>
    <t>Combustível:</t>
  </si>
  <si>
    <t>Valor do Veículo:</t>
  </si>
  <si>
    <t>CPF:</t>
  </si>
  <si>
    <t>Empresa</t>
  </si>
  <si>
    <t>Tipo de Licitante:</t>
  </si>
  <si>
    <t>DADOS DO LICITANTE</t>
  </si>
  <si>
    <t>Nº</t>
  </si>
  <si>
    <t>DADOS DO VEÍCULO</t>
  </si>
  <si>
    <t>Vai para a página onde serão preenchidos os dados do veículo.</t>
  </si>
  <si>
    <t>INFORMAÇÕES TRIBUTÁRIAS</t>
  </si>
  <si>
    <t>Simples Nacional</t>
  </si>
  <si>
    <t>Lucro Presumido</t>
  </si>
  <si>
    <t>Lucro Real</t>
  </si>
  <si>
    <t>Regime Tributário:</t>
  </si>
  <si>
    <t>MEI - Microempreendedor Individual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</si>
  <si>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</si>
  <si>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</si>
  <si>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 preencher somente se for autônomo</t>
  </si>
  <si>
    <t>Receita Bruta em 12 Meses (em R$)</t>
  </si>
  <si>
    <t>Alíquota</t>
  </si>
  <si>
    <t>Valor a Deduzir (em R$)</t>
  </si>
  <si>
    <t>Tipo de Combustível:</t>
  </si>
  <si>
    <t>INFORMAÇÕES OPERACIONAIS</t>
  </si>
  <si>
    <t>Consumo médio:</t>
  </si>
  <si>
    <t>*Km/l combustível</t>
  </si>
  <si>
    <t>Qtde de pneus/câmaras:</t>
  </si>
  <si>
    <t>Vida útil veículo:</t>
  </si>
  <si>
    <t>Periodicidade de troca:</t>
  </si>
  <si>
    <t>Óleo lubrificante motor:</t>
  </si>
  <si>
    <t>Óleo lub. transmissão:</t>
  </si>
  <si>
    <t>Duração média:</t>
  </si>
  <si>
    <t>Lavagens e graxas:</t>
  </si>
  <si>
    <t>* Capacidade litros</t>
  </si>
  <si>
    <t>* Dianteiros</t>
  </si>
  <si>
    <t>* Traseiros</t>
  </si>
  <si>
    <t>→</t>
  </si>
  <si>
    <t>*Km (periodicidade)</t>
  </si>
  <si>
    <t>Quilometragem total</t>
  </si>
  <si>
    <t>* ATENÇÃO!!! Informar os dados do veículo que irá efetuar o serviço, podendo ser já adquirido ou não. Posteriormente na execução do contrato os dados de marca, modelo e ano informados aqui serão confrontados.</t>
  </si>
  <si>
    <t>Vai para a página onde serão preenchidos as cotações dos custos do veículo.</t>
  </si>
  <si>
    <t>COTAÇÃO DOS INSUMOS E MANUTENÇÃO DO VEÍCULO</t>
  </si>
  <si>
    <t>Tipo:</t>
  </si>
  <si>
    <t>DIESEL COMUM</t>
  </si>
  <si>
    <t>DIESEL S10</t>
  </si>
  <si>
    <t>GASOLINA COMUM</t>
  </si>
  <si>
    <t>GASOLINA ADITIVADA</t>
  </si>
  <si>
    <t>Preço:</t>
  </si>
  <si>
    <t>min</t>
  </si>
  <si>
    <t>max</t>
  </si>
  <si>
    <t>LUBRIFICANTES</t>
  </si>
  <si>
    <t>PNEUS/CAMARAS</t>
  </si>
  <si>
    <t>Tipo Lubrif. Transmissão:</t>
  </si>
  <si>
    <t>Custo por litro:</t>
  </si>
  <si>
    <t>Tipo de Pneu Dianteiro:</t>
  </si>
  <si>
    <t>Tipo Lubrificante motor:</t>
  </si>
  <si>
    <t>Valor do pneu:</t>
  </si>
  <si>
    <t>Tipo de Pneu Traseiro:</t>
  </si>
  <si>
    <t>Câmaras/protetores:</t>
  </si>
  <si>
    <t>Custo do item:</t>
  </si>
  <si>
    <t>*cotar somente se houver custo</t>
  </si>
  <si>
    <t>Manutenção e reparos:</t>
  </si>
  <si>
    <t>*cotar o valor médio de cada serviço</t>
  </si>
  <si>
    <t>*cotar o valor médio de custeio dos demais materiais e serviço despendidos</t>
  </si>
  <si>
    <t xml:space="preserve"> para a manutenção do veículo.</t>
  </si>
  <si>
    <t>DADOS DO MOTORISTA</t>
  </si>
  <si>
    <t>*anos</t>
  </si>
  <si>
    <t>*Km</t>
  </si>
  <si>
    <t>*Km/anual</t>
  </si>
  <si>
    <t>Selecione a Marca:</t>
  </si>
  <si>
    <t>Selecione o Modelo:</t>
  </si>
  <si>
    <t>*Selecione o regime tributário da empresa</t>
  </si>
  <si>
    <t>aliquota calculada</t>
  </si>
  <si>
    <t>VALORES DE REFERÊNCIA</t>
  </si>
  <si>
    <t>Salário mínimo nacional:</t>
  </si>
  <si>
    <t>Piso Salarial Categoria:</t>
  </si>
  <si>
    <t>para a carga horária de 220 horas mensais. Cláusula terceira da convenção.</t>
  </si>
  <si>
    <t>Horas contratadas:</t>
  </si>
  <si>
    <t>*cotar quantidade de horas que será contratado o motorista.</t>
  </si>
  <si>
    <t>Vai para a página onde serão preenchidos as informações do motorista.</t>
  </si>
  <si>
    <t>QUADRO DE COMPOSIÇÃO DO BDI E ENCARGOS SOCIAIS</t>
  </si>
  <si>
    <t>ENCARGOS SOCIAIS</t>
  </si>
  <si>
    <t>D - Incidência cumulativa</t>
  </si>
  <si>
    <t>Grupo A sobre Grupo B (A x B)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</si>
  <si>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</si>
  <si>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</si>
  <si>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</si>
  <si>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</si>
  <si>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</si>
  <si>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</si>
  <si>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BDI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</si>
  <si>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</si>
  <si>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</si>
  <si>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</si>
  <si>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</si>
  <si>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</si>
  <si>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</si>
  <si>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</si>
  <si>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</si>
  <si>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</si>
  <si>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>Seleciona Autonomo ou empresa</t>
  </si>
  <si>
    <t>MEI</t>
  </si>
  <si>
    <t>Simples</t>
  </si>
  <si>
    <t>Autônomo</t>
  </si>
  <si>
    <t>Autonomo</t>
  </si>
  <si>
    <t>pis</t>
  </si>
  <si>
    <t>cofins</t>
  </si>
  <si>
    <t>iss</t>
  </si>
  <si>
    <t xml:space="preserve">  Simples Nacional / MEI</t>
  </si>
  <si>
    <t>*percentuais calculados conforme informações colocadas nos campos tipo de licitante e regime tributário da planilha DADOS DO LICITANTE</t>
  </si>
  <si>
    <t>Informações</t>
  </si>
  <si>
    <t>*Percentual máximo aceitável de custos e despesas 4%</t>
  </si>
  <si>
    <t>*Percentual máximo aceitável de despesas adm. 1%</t>
  </si>
  <si>
    <t>Total para Encargos Sociais (A + B + C+ D)</t>
  </si>
  <si>
    <t>*percentuais calculados conforme informações colocadas nos campos tipo de licitante e regime tributário da planilha DADOS DO LICITANTE e DADOS DO MOTORISTA</t>
  </si>
  <si>
    <t>Selecione o motorista:</t>
  </si>
  <si>
    <t>*cotar somente se o licitante for executar o serviço como autônomo, devendo o valor ser no mínimo 01 salário mínimo nacional. Valores cotados acima deverão ser comprovados na execução.</t>
  </si>
  <si>
    <t>*cotar somente se o licitante proprietário da empresa for o motorista que irá executar o serviço. no mínimo, 01 salário mínimo nacional e no máximo o salário da Convenção Coletiva.</t>
  </si>
  <si>
    <t>Funcionário</t>
  </si>
  <si>
    <t xml:space="preserve">   *selecione quem irá executar o serviço.</t>
  </si>
  <si>
    <t>MOTORISTA</t>
  </si>
  <si>
    <t>Vai para a página onde serão cotados os percentuais de BDI e Encargos Sociais.</t>
  </si>
  <si>
    <t>Empresa:</t>
  </si>
  <si>
    <t>CNPJ/CPF:</t>
  </si>
  <si>
    <t>Nº:</t>
  </si>
  <si>
    <t>Cidade:</t>
  </si>
  <si>
    <t>*preencher somente números</t>
  </si>
  <si>
    <r>
      <t>1.2 - Encargos Sociais/Trabalhistas</t>
    </r>
    <r>
      <rPr>
        <vertAlign val="superscript"/>
        <sz val="8"/>
        <color theme="1"/>
        <rFont val="Arial"/>
        <family val="2"/>
      </rPr>
      <t xml:space="preserve"> (1)</t>
    </r>
  </si>
  <si>
    <t>(1) % de Encargos Sociais/Trabalhistas determinado de acordo com o regime tributário da empresa e qual tipo de motorista.</t>
  </si>
  <si>
    <r>
      <t xml:space="preserve">Litros x R$
</t>
    </r>
    <r>
      <rPr>
        <sz val="8"/>
        <color theme="1"/>
        <rFont val="Arial"/>
        <family val="2"/>
      </rPr>
      <t>Km Troca</t>
    </r>
  </si>
  <si>
    <r>
      <rPr>
        <u/>
        <sz val="8"/>
        <color theme="1"/>
        <rFont val="Arial"/>
        <family val="2"/>
      </rPr>
      <t xml:space="preserve">Custo Pneus/Câm.
</t>
    </r>
    <r>
      <rPr>
        <sz val="8"/>
        <color theme="1"/>
        <rFont val="Arial"/>
        <family val="2"/>
      </rPr>
      <t>Km Troca</t>
    </r>
  </si>
  <si>
    <r>
      <t xml:space="preserve">Custo Manut.
</t>
    </r>
    <r>
      <rPr>
        <sz val="8"/>
        <color theme="1"/>
        <rFont val="Arial"/>
        <family val="2"/>
      </rPr>
      <t>Km Média Anual</t>
    </r>
  </si>
  <si>
    <r>
      <t xml:space="preserve">Custo Mensal
</t>
    </r>
    <r>
      <rPr>
        <sz val="8"/>
        <color theme="1"/>
        <rFont val="Arial"/>
        <family val="2"/>
      </rPr>
      <t>peridiocidade</t>
    </r>
  </si>
  <si>
    <t>CI = Custos e Despesas Indiretas .....................................................................</t>
  </si>
  <si>
    <t>L = Taxa de Lucro Bruto ........................................................................................................</t>
  </si>
  <si>
    <t>DA = Despesas Administrativas ........................................................................................</t>
  </si>
  <si>
    <t>T = Taxa dos Tributos (Simples Nacional, PIS, COFINS, ISS) .............................</t>
  </si>
  <si>
    <t xml:space="preserve">                 (1 - T)</t>
  </si>
  <si>
    <t>- 1</t>
  </si>
  <si>
    <t>CUSTO TOTAL POR KM RODADO (sub-total + BDI):</t>
  </si>
  <si>
    <t>Nome Represent.:</t>
  </si>
  <si>
    <t>Validade da proposta:</t>
  </si>
  <si>
    <t>*dias                               Data: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</si>
  <si>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</si>
  <si>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</si>
  <si>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</si>
  <si>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</si>
  <si>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</si>
  <si>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</si>
  <si>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</si>
  <si>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</si>
  <si>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</si>
  <si>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</si>
  <si>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</si>
  <si>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</si>
  <si>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</si>
  <si>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</si>
  <si>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</si>
  <si>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Conferir se o regime tributário está corretamente preenchido.</t>
  </si>
  <si>
    <t>Salário do motorista ou pro-labore do proprietário serão posteriormente confrontados na documentação mensal da empresa.</t>
  </si>
  <si>
    <t>Encargos Sociais/Trabalhsitas, calculados conforme regime tributário da empresa e informação do tipo de motorista.</t>
  </si>
  <si>
    <t>Valor do veículo será confrontado com a documentação que será entregue posteriormente na ordem de serviço</t>
  </si>
  <si>
    <t>IVECO</t>
  </si>
  <si>
    <t>AGRALE/8.5NEOBUS THUNDER</t>
  </si>
  <si>
    <t>AGRALE/9.2 TCA NEOBUS TH</t>
  </si>
  <si>
    <t>AGRALE/BUSSCAR MICRUSS O</t>
  </si>
  <si>
    <t>AGRALE/CEFERAL MINIMAXON</t>
  </si>
  <si>
    <t>AGRALE/CIFERAL CITMAX U</t>
  </si>
  <si>
    <t>AGRALE/COMIL BELLO O</t>
  </si>
  <si>
    <t>AGRALE/COMIL PIA O</t>
  </si>
  <si>
    <t>AGRALE/COMIL PIA ROD M</t>
  </si>
  <si>
    <t>AGRALE/COMIL PIA ROD O</t>
  </si>
  <si>
    <t>AGRALE/COMIL SVELTO U</t>
  </si>
  <si>
    <t>AGRALE/ELLOBUS EVOLUTION</t>
  </si>
  <si>
    <t>AGRALE/EUROBUS EURO 450R</t>
  </si>
  <si>
    <t>AGRALE/IBRAVA APOLLO</t>
  </si>
  <si>
    <t>AGRALE/ITALBUS NASCERE R</t>
  </si>
  <si>
    <t>AGRALE/ITALBUS NASCERE U</t>
  </si>
  <si>
    <t>AGRALE/MA10 NEOBUS TH</t>
  </si>
  <si>
    <t>AGRALE/MA100NEOBUS TPLUS</t>
  </si>
  <si>
    <t>AGRALE/MA12.0 MAXIBUS DP</t>
  </si>
  <si>
    <t>AGRALE/MA120 NEOBUS SPEC</t>
  </si>
  <si>
    <t>AGRALE/MA150 NEOBUS SPEC</t>
  </si>
  <si>
    <t>AGRALE/MA7.9 WALKBUS L20</t>
  </si>
  <si>
    <t>AGRALE/MA8.5 NEOBUS WAY</t>
  </si>
  <si>
    <t>AGRALE/MA8.5 UNISAUDE AT</t>
  </si>
  <si>
    <t>AGRALE/MA9.2 MAXIBUS MC</t>
  </si>
  <si>
    <t>AGRALE/MARRUA AM200 MO</t>
  </si>
  <si>
    <t>AGRALE/MASCA GRAN MIDI R</t>
  </si>
  <si>
    <t>AGRALE/MASCA GRAN MIDI U</t>
  </si>
  <si>
    <t>AGRALE/MASCA GRANMICRO O</t>
  </si>
  <si>
    <t>AGRALE/MASCA GRANMICROSO</t>
  </si>
  <si>
    <t>AGRALE/MASCA GRANMIDI M</t>
  </si>
  <si>
    <t>AGRALE/MASCA GRANMIDI O</t>
  </si>
  <si>
    <t>AGRALE/MASCA GRANMINI M</t>
  </si>
  <si>
    <t>AGRALE/MASCA GRANMINI O</t>
  </si>
  <si>
    <t>AGRALE/MASCA GRANVIAMD E</t>
  </si>
  <si>
    <t>AGRALE/MASCA GRMICRO E O</t>
  </si>
  <si>
    <t>AGRALE/MASCA GRMIDI EW O</t>
  </si>
  <si>
    <t>AGRALE/MASCA ROMA ON</t>
  </si>
  <si>
    <t>AGRALE/MASCA ROMA R</t>
  </si>
  <si>
    <t>AGRALE/MAXIBUS ASTOR</t>
  </si>
  <si>
    <t>AGRALE/MAXIBUS DOLPHIN</t>
  </si>
  <si>
    <t>AGRALE/MAXIBUS LINCE</t>
  </si>
  <si>
    <t>AGRALE/MAXIBUS MCO75</t>
  </si>
  <si>
    <t>AGRALE/MAXIBUS MCO85</t>
  </si>
  <si>
    <t>AGRALE/MPOLO IDEALE R</t>
  </si>
  <si>
    <t>AGRALE/MPOLO S TRAMELA O</t>
  </si>
  <si>
    <t>AGRALE/MPOLO SEN MIDI MO</t>
  </si>
  <si>
    <t>AGRALE/MPOLO SEN MIDI ON</t>
  </si>
  <si>
    <t>AGRALE/MPOLO SENIOR ESC</t>
  </si>
  <si>
    <t>AGRALE/MPOLO SENIOR GVO</t>
  </si>
  <si>
    <t>AGRALE/MPOLO SENIOR MO</t>
  </si>
  <si>
    <t>AGRALE/MPOLO SENIOR ON</t>
  </si>
  <si>
    <t>AGRALE/MPOLO SENIOR R</t>
  </si>
  <si>
    <t>AGRALE/MPOLO SENIOR U</t>
  </si>
  <si>
    <t>AGRALE/MPOLO TORINO U</t>
  </si>
  <si>
    <t>AGRALE/MT120LE NEOBUS MG</t>
  </si>
  <si>
    <t>AGRALE/NEOBUS MEGA U</t>
  </si>
  <si>
    <t>AGRALE/NEOBUS TH O</t>
  </si>
  <si>
    <t>BUSSCAR/MIDUSS ISBE250</t>
  </si>
  <si>
    <t>BUUSCAR</t>
  </si>
  <si>
    <t>CITROEN/JUMP GREENCAR ES</t>
  </si>
  <si>
    <t>CITROEN/JUMPER CLASSYVAN</t>
  </si>
  <si>
    <t>CITROEN/JUMPER GREENCAR</t>
  </si>
  <si>
    <t>CITROEN/JUMPER JAEDI MIC</t>
  </si>
  <si>
    <t>CITROEN/JUMPER M33M 2.3</t>
  </si>
  <si>
    <t>CITROEN/JUMPER M33M 23S</t>
  </si>
  <si>
    <t>CITROEN/JUMPER M33M HDI</t>
  </si>
  <si>
    <t>CITROEN/JUMPER M35LH 2.3</t>
  </si>
  <si>
    <t>CITROEN/JUMPER M35LH 23S</t>
  </si>
  <si>
    <t>CITROEN/JUMPER MARIMAR P</t>
  </si>
  <si>
    <t>CITROEN/JUMPER MBS 33M16</t>
  </si>
  <si>
    <t>CITROEN/JUMPER REVES ESC</t>
  </si>
  <si>
    <t>CITROEN/JUMPER TRA 35ESC</t>
  </si>
  <si>
    <t>FIAT/DUC TRANSFORMERS TE</t>
  </si>
  <si>
    <t>FIAT/DUCA ESCOLAR FFBM25</t>
  </si>
  <si>
    <t>FIAT/DUCA15 FFORMA MIC20</t>
  </si>
  <si>
    <t>FIAT/DUCACOMFFORMA MIC21</t>
  </si>
  <si>
    <t>FIAT/DUCATO 15 JAEDI ESC</t>
  </si>
  <si>
    <t>FIAT/DUCATO C VIA VAN</t>
  </si>
  <si>
    <t>FIAT/DUCATO CLASSY VANS</t>
  </si>
  <si>
    <t>FIAT/DUCATO COMB JAEDI T</t>
  </si>
  <si>
    <t>FIAT/DUCATO COMBINATO</t>
  </si>
  <si>
    <t>FIAT/DUCATO GCASA MIC1</t>
  </si>
  <si>
    <t>FIAT/DUCATO GREENCAR MO1</t>
  </si>
  <si>
    <t>FIAT/DUCATO GUERRA MC 16</t>
  </si>
  <si>
    <t>FIAT/DUCATO GUERRA MC 20</t>
  </si>
  <si>
    <t>FIAT/DUCATO M BUS RONTAN</t>
  </si>
  <si>
    <t>FIAT/DUCATO M JAEDI OESC</t>
  </si>
  <si>
    <t>FIAT/DUCATO MARTICAR 14</t>
  </si>
  <si>
    <t>FIAT/DUCATO MARTICAR 16</t>
  </si>
  <si>
    <t>FIAT/DUCATO MARTICAR 17</t>
  </si>
  <si>
    <t>FIAT/DUCATO MC SITNE</t>
  </si>
  <si>
    <t>FIAT/DUCATO MC TCA MIC</t>
  </si>
  <si>
    <t>FIAT/DUCATO MC VIA VAN</t>
  </si>
  <si>
    <t>FIAT/DUCATO MINIBUS</t>
  </si>
  <si>
    <t>FIAT/DUCATO MODIFICAR TP</t>
  </si>
  <si>
    <t>FIAT/DUCATO MU CIRILO A3</t>
  </si>
  <si>
    <t>FIAT/DUCATO MUL ATENA MI</t>
  </si>
  <si>
    <t>FIAT/DUCATO MUL REVESCAP</t>
  </si>
  <si>
    <t>FIAT/DUCATO MULT JAEDI T</t>
  </si>
  <si>
    <t>FIAT/DUCATO MULT TAKO MI</t>
  </si>
  <si>
    <t>FIAT/DUCATO MULTI REVESC</t>
  </si>
  <si>
    <t>FIAT/DUCATO NIKS MIC 20</t>
  </si>
  <si>
    <t>FIAT/DUCATO NIKS MULT 16</t>
  </si>
  <si>
    <t>FIAT/DUCATO TECFORM TP</t>
  </si>
  <si>
    <t>FIAT/DUCATO TRANSFORM P</t>
  </si>
  <si>
    <t>FIAT/DUCATO VIATURE MV</t>
  </si>
  <si>
    <t>I/FORD TRANSIT 350L BUS</t>
  </si>
  <si>
    <t>I/FORD TRANSIT 410 B</t>
  </si>
  <si>
    <t>I/FORD TRANSIT 460 B</t>
  </si>
  <si>
    <t>I/FORD TRANSIT INV 16P</t>
  </si>
  <si>
    <t>I/FORD TRANSIT JAEDI TUR</t>
  </si>
  <si>
    <t>I/FORD TRANSIT MARTI ON</t>
  </si>
  <si>
    <t>I/FORD TRANSIT REVES 16L</t>
  </si>
  <si>
    <t>I/FORD TRANSIT TCA MIC</t>
  </si>
  <si>
    <t>I/FORD TRANSIT350LCIRILO</t>
  </si>
  <si>
    <t>I/FORD TRST MODIFICAR TP</t>
  </si>
  <si>
    <t>I/HYUNDAI H1STAREX SVX</t>
  </si>
  <si>
    <t>INTERNATIONAL/NEOBUSTH U</t>
  </si>
  <si>
    <t>INTERNATIONAL</t>
  </si>
  <si>
    <t>IVECO/BUS 10-190E</t>
  </si>
  <si>
    <t>IVECO/CITYCLASS 6013</t>
  </si>
  <si>
    <t>IVECO/CITYCLASS 6013 IF</t>
  </si>
  <si>
    <t>IVECO/CITYCLASS 70C16</t>
  </si>
  <si>
    <t>IVECO/CITYCLASS 70C17</t>
  </si>
  <si>
    <t>IVECO/CITYCLASS 70C17HD</t>
  </si>
  <si>
    <t>IVECO/COMIL CAMPIONE R</t>
  </si>
  <si>
    <t>IVECO/COMIL SVELTO U</t>
  </si>
  <si>
    <t>IVECO/DAILY 40 JAEDI TUR</t>
  </si>
  <si>
    <t>IVECO/DAILY 45-170MINIBU</t>
  </si>
  <si>
    <t>IVECO/DAILY 45S17MINIBUS</t>
  </si>
  <si>
    <t>IVECO/DAILY 50-170MINIBU</t>
  </si>
  <si>
    <t>IVECO/DAILY CLASSYVANS</t>
  </si>
  <si>
    <t>IVECO/DAILY GREENCAR MO</t>
  </si>
  <si>
    <t>IVECO/DAILY SITNEI MIC</t>
  </si>
  <si>
    <t>IVECO/DAILY TCA MIC</t>
  </si>
  <si>
    <t>IVECO/DAILY4013 MAXIVAN1</t>
  </si>
  <si>
    <t>IVECO/DAILY45S16 MINIBUS</t>
  </si>
  <si>
    <t>IVECO/DAILY5013 THB MIS</t>
  </si>
  <si>
    <t>IVECO/DAILY55C16 TCA MIC</t>
  </si>
  <si>
    <t>IVECO/DL MARIMAR VOYAGER</t>
  </si>
  <si>
    <t>IVECO/GCLASS 150S21ESP</t>
  </si>
  <si>
    <t>IVECO/GRANCLASS 150S21E</t>
  </si>
  <si>
    <t>IVECO/MASCA GRAN MICRO O</t>
  </si>
  <si>
    <t>IVECO/MASCA GRAN VIA U</t>
  </si>
  <si>
    <t>IVECO/MASCA GRANMINI M</t>
  </si>
  <si>
    <t>IVECO/MASCA ROMA R</t>
  </si>
  <si>
    <t>IVECO/MPOLO TORINO U</t>
  </si>
  <si>
    <t>IVECO/MPOLO VIAGGIO R</t>
  </si>
  <si>
    <t>IVECO/MPOLO VIALE U</t>
  </si>
  <si>
    <t>IVECO/NEOBUS MEGA U</t>
  </si>
  <si>
    <t>IVECO/NEOBUS ROAD R</t>
  </si>
  <si>
    <t>I/JINBEI FABUSFORMA M35</t>
  </si>
  <si>
    <t>I/JINBEI GRAN TOPIC VAN</t>
  </si>
  <si>
    <t>I/JINBEI TOPIC L</t>
  </si>
  <si>
    <t>I/JINBEI TOPIC SL</t>
  </si>
  <si>
    <t>I/JINBEI VAN 13P L</t>
  </si>
  <si>
    <t>I/JINBEI VAN 13P SL</t>
  </si>
  <si>
    <t>I/JINBEI VAN NIKS ESCO</t>
  </si>
  <si>
    <t>I/M BENZ 415 NIKS PAS</t>
  </si>
  <si>
    <t>I/M.BENZ 311 CDI FFBM 27</t>
  </si>
  <si>
    <t>I/M.BENZ 311 NIKS PAS</t>
  </si>
  <si>
    <t>I/M.BENZ 313 CDI FFBM 28</t>
  </si>
  <si>
    <t>I/M.BENZ 313 MARTICAR 16</t>
  </si>
  <si>
    <t>I/M.BENZ 415 GUERRA MC20</t>
  </si>
  <si>
    <t>I/M.BENZ 415 MARIMAR P</t>
  </si>
  <si>
    <t>I/M.BENZ 415 REVESC PAS</t>
  </si>
  <si>
    <t>I/M.BENZ 415 TRANSF PAS</t>
  </si>
  <si>
    <t>I/M.BENZ 415 UNITRANS P</t>
  </si>
  <si>
    <t>I/M.BENZ 416 FFORMA P</t>
  </si>
  <si>
    <t>I/M.BENZ 416 GUERRA MO</t>
  </si>
  <si>
    <t>I/M.BENZ 416 INOVA BUS</t>
  </si>
  <si>
    <t>I/M.BENZ 416 JM 20</t>
  </si>
  <si>
    <t>I/M.BENZ 416 MARTICAR P</t>
  </si>
  <si>
    <t>I/M.BENZ 416 RIBEIRO MO</t>
  </si>
  <si>
    <t>I/M.BENZ 416 RR MO</t>
  </si>
  <si>
    <t>I/M.BENZ 416 TAKO 20P</t>
  </si>
  <si>
    <t>I/M.BENZ 416 TRANSF XL20</t>
  </si>
  <si>
    <t>I/M.BENZ 515 NIKS CAP P</t>
  </si>
  <si>
    <t>I/M.BENZ 516 GUERRA MO</t>
  </si>
  <si>
    <t>I/M.BENZ 516 MARTICAR P</t>
  </si>
  <si>
    <t>I/M.BENZ CDI JAEDI SPRT</t>
  </si>
  <si>
    <t>I/M.BENZ CDI SPR TCA MIC</t>
  </si>
  <si>
    <t>I/M.BENZ GUERRA MIC 16</t>
  </si>
  <si>
    <t>I/M.BENZ GUERRA MIC 20</t>
  </si>
  <si>
    <t>I/M.BENZ NIKS MIC 20</t>
  </si>
  <si>
    <t>I/M.BENZ SPR SITNEI MIC</t>
  </si>
  <si>
    <t>I/M.BENZ SPRI RIBEIRO M2</t>
  </si>
  <si>
    <t>I/M.BENZ SPRI RIBEIRO MI</t>
  </si>
  <si>
    <t>I/M.BENZ SPRINGUERRAMB20</t>
  </si>
  <si>
    <t>I/M.BENZ SPRINT VIATUREM</t>
  </si>
  <si>
    <t>I/M.BENZ SPRINTER CLASSY</t>
  </si>
  <si>
    <t>I/M.BENZ SPRINTER FFB ES</t>
  </si>
  <si>
    <t>I/M.BENZ SPRINTER FFORMA</t>
  </si>
  <si>
    <t>I/M.BENZ SPRINTER JLV MC</t>
  </si>
  <si>
    <t>I/M.BENZ SPRINTER MARTM4</t>
  </si>
  <si>
    <t>I/M.BENZ SPRINTER MARTM5</t>
  </si>
  <si>
    <t>I/M.BENZ SPRINTER MARTM8</t>
  </si>
  <si>
    <t>I/M.BENZ SPRINTER NIKS16</t>
  </si>
  <si>
    <t>I/M.BENZ SPRINTER THTUR1</t>
  </si>
  <si>
    <t>I/M.BENZ SPRT SITNEI LU</t>
  </si>
  <si>
    <t>I/M.BENZ TAKO SPRINM 16</t>
  </si>
  <si>
    <t>MARCOPOLO/VOLARE A6 MO</t>
  </si>
  <si>
    <t>MARCOPOLO/VOLARE A6 ON</t>
  </si>
  <si>
    <t>MARCOPOLO/VOLARE DV9L R</t>
  </si>
  <si>
    <t>MARCOPOLO/VOLARE DW9 EO</t>
  </si>
  <si>
    <t>MARCOPOLO/VOLARE DW9 ON</t>
  </si>
  <si>
    <t>MARCOPOLO/VOLARE SITNE A</t>
  </si>
  <si>
    <t>MARCOPOLO/VOLARE V5HD EM</t>
  </si>
  <si>
    <t>MARCOPOLO/VOLARE V5HD MO</t>
  </si>
  <si>
    <t>MARCOPOLO/VOLARE V5HD ON</t>
  </si>
  <si>
    <t>MARCOPOLO/VOLARE V6 ESC</t>
  </si>
  <si>
    <t>MARCOPOLO/VOLARE V6 MO</t>
  </si>
  <si>
    <t>MARCOPOLO/VOLARE V6 ON</t>
  </si>
  <si>
    <t>MARCOPOLO/VOLARE V6L EM</t>
  </si>
  <si>
    <t>MARCOPOLO/VOLARE V6L EO</t>
  </si>
  <si>
    <t>MARCOPOLO/VOLARE V6L MO</t>
  </si>
  <si>
    <t>MARCOPOLO/VOLARE V8 ESC</t>
  </si>
  <si>
    <t>MARCOPOLO/VOLARE V8 MO</t>
  </si>
  <si>
    <t>MARCOPOLO/VOLARE V8 ON</t>
  </si>
  <si>
    <t>MARCOPOLO/VOLARE V8L EM</t>
  </si>
  <si>
    <t>MARCOPOLO/VOLARE V8L EO</t>
  </si>
  <si>
    <t>MARCOPOLO/VOLARE V8L ESC</t>
  </si>
  <si>
    <t>MARCOPOLO/VOLARE V8L MO</t>
  </si>
  <si>
    <t>MARCOPOLO/VOLARE V8L ON</t>
  </si>
  <si>
    <t>MARCOPOLO/VOLARE V9L EO</t>
  </si>
  <si>
    <t>MARCOPOLO/VOLARE V9L ON</t>
  </si>
  <si>
    <t>MARCOPOLO/VOLARE W-L EO</t>
  </si>
  <si>
    <t>MARCOPOLO/VOLARE W-L ON</t>
  </si>
  <si>
    <t>MARCOPOLO/VOLARE W-L U</t>
  </si>
  <si>
    <t>MARCOPOLO/VOLARE W12 ON</t>
  </si>
  <si>
    <t>MARCOPOLO/VOLARE W6 EO</t>
  </si>
  <si>
    <t>MARCOPOLO/VOLARE W6 ON</t>
  </si>
  <si>
    <t>MARCOPOLO/VOLARE W7 EO</t>
  </si>
  <si>
    <t>MARCOPOLO/VOLARE W7 MO</t>
  </si>
  <si>
    <t>MARCOPOLO/VOLARE W7 ON</t>
  </si>
  <si>
    <t>MARCOPOLO/VOLARE W8 ESC</t>
  </si>
  <si>
    <t>MARCOPOLO/VOLARE W8 MO</t>
  </si>
  <si>
    <t>MARCOPOLO/VOLARE W8 ON</t>
  </si>
  <si>
    <t>MARCOPOLO/VOLARE W8C EO</t>
  </si>
  <si>
    <t>MARCOPOLO/VOLARE W8C ON</t>
  </si>
  <si>
    <t>MARCOPOLO/VOLARE W9 ESC</t>
  </si>
  <si>
    <t>MARCOPOLO/VOLARE W9 MO</t>
  </si>
  <si>
    <t>MARCOPOLO/VOLARE W9 ON</t>
  </si>
  <si>
    <t>MARCOPOLO/VOLARE W9C EO</t>
  </si>
  <si>
    <t>MARCOPOLO/VOLARE W9C MO</t>
  </si>
  <si>
    <t>MARCOPOLO/VOLARE W9C ON</t>
  </si>
  <si>
    <t>MARCOPOLO/VOLARE WL EO</t>
  </si>
  <si>
    <t>MARCOPOLO/VOLARE WL MO</t>
  </si>
  <si>
    <t>MARCOPOLO/VOLARE WL ON</t>
  </si>
  <si>
    <t>MARCOPOLO</t>
  </si>
  <si>
    <t>PEUGEOT/BOX GREENCAR MO2</t>
  </si>
  <si>
    <t>PEUGEOT/BOXER 16 LUG</t>
  </si>
  <si>
    <t>PEUGEOT/BOXER CLASSY VAN</t>
  </si>
  <si>
    <t>PEUGEOT/BOXER FFBM 32</t>
  </si>
  <si>
    <t>PEUGEOT/BOXER GCASA MIC1</t>
  </si>
  <si>
    <t>PEUGEOT/BOXER HDI TCA MC</t>
  </si>
  <si>
    <t>PEUGEOT/BOXER JAEDI TUR</t>
  </si>
  <si>
    <t>PEUGEOT/BOXER M330M 2.3</t>
  </si>
  <si>
    <t>PEUGEOT/BOXER M330M 23S</t>
  </si>
  <si>
    <t>PEUGEOT/BOXER M33OM HDI</t>
  </si>
  <si>
    <t>PEUGEOT/BOXER M350L HDI</t>
  </si>
  <si>
    <t>PEUGEOT/BOXER M350LH 2.3</t>
  </si>
  <si>
    <t>PEUGEOT/BOXER M350LH 23S</t>
  </si>
  <si>
    <t>PEUGEOT/BOXER MARTICAR16</t>
  </si>
  <si>
    <t>PEUGEOT/BOXER NIKS CAP P</t>
  </si>
  <si>
    <t>PEUGEOT/BOXER REVESCAP17</t>
  </si>
  <si>
    <t>PEUGEOT/BOXER SITNEI MIC</t>
  </si>
  <si>
    <t>PEUGEOT/BOXER THB MICRO</t>
  </si>
  <si>
    <t>PEUGEOT/BOXER TRANS ESC</t>
  </si>
  <si>
    <t>PEUGEOT/TRANSFORM MICRO</t>
  </si>
  <si>
    <t>RENAULT/ALLTECH ESCOLAR</t>
  </si>
  <si>
    <t>RENAULT/M ACESSIVEL JI</t>
  </si>
  <si>
    <t>RENAULT/M MICRO JI</t>
  </si>
  <si>
    <t>RENAULT/M REVESCAP L3H2</t>
  </si>
  <si>
    <t>RENAULT/MAST MARTICAR 19</t>
  </si>
  <si>
    <t>RENAULT/MASTER ALLTECH</t>
  </si>
  <si>
    <t>RENAULT/MASTER ALPHA PAS</t>
  </si>
  <si>
    <t>RENAULT/MASTER BRASBUS</t>
  </si>
  <si>
    <t>RENAULT/MASTER BUS12 DCI</t>
  </si>
  <si>
    <t>RENAULT/MASTER BUS16 DCI</t>
  </si>
  <si>
    <t>RENAULT/MASTER CLASSYVAN</t>
  </si>
  <si>
    <t>RENAULT/MASTER EUR ESCL2</t>
  </si>
  <si>
    <t>RENAULT/MASTER EUR STDL2</t>
  </si>
  <si>
    <t>RENAULT/MASTER EUR STDL3</t>
  </si>
  <si>
    <t>RENAULT/MASTER EUR VIPL3</t>
  </si>
  <si>
    <t>RENAULT/MASTER EUROLAF P</t>
  </si>
  <si>
    <t>RENAULT/MASTER FFORMA.ES</t>
  </si>
  <si>
    <t>RENAULT/MASTER GCASAMIC1</t>
  </si>
  <si>
    <t>RENAULT/MASTER INOVA BUS</t>
  </si>
  <si>
    <t>RENAULT/MASTER JAEDI TUR</t>
  </si>
  <si>
    <t>RENAULT/MASTER JM 16</t>
  </si>
  <si>
    <t>RENAULT/MASTER L2H2MNP16</t>
  </si>
  <si>
    <t>RENAULT/MASTER MAR P CAD</t>
  </si>
  <si>
    <t>RENAULT/MASTER MARIM PAS</t>
  </si>
  <si>
    <t>RENAULT/MASTER MART L3</t>
  </si>
  <si>
    <t>RENAULT/MASTER MBUS L3H2</t>
  </si>
  <si>
    <t>RENAULT/MASTER MINIBUS16</t>
  </si>
  <si>
    <t>RENAULT/MASTER MINIBUSL3</t>
  </si>
  <si>
    <t>RENAULT/MASTER NIKS 16 P</t>
  </si>
  <si>
    <t>RENAULT/MASTER NIKS MO20</t>
  </si>
  <si>
    <t>RENAULT/MASTER RETH ACES</t>
  </si>
  <si>
    <t>RENAULT/MASTER RONTAN TE</t>
  </si>
  <si>
    <t>RENAULT/MASTER SITNEI MA</t>
  </si>
  <si>
    <t>RENAULT/MASTER TCA MIC</t>
  </si>
  <si>
    <t>RENAULT/MASTER THB VA</t>
  </si>
  <si>
    <t>RENAULT/MASTER TRANS ESC</t>
  </si>
  <si>
    <t>RENAULT/MASTER TVAN</t>
  </si>
  <si>
    <t>RENAULT/MASTER V INV PAS</t>
  </si>
  <si>
    <t>SCANIA/BUSSCAR JUM BUS R</t>
  </si>
  <si>
    <t>SCANIA/BUSSCAR PANORAM R</t>
  </si>
  <si>
    <t>SCANIA/BUSSCAR URBANUS U</t>
  </si>
  <si>
    <t>SCANIA/BUSSCAR VBUSS</t>
  </si>
  <si>
    <t>SCANIA/BUSSCAR VBUSS R</t>
  </si>
  <si>
    <t>SCANIA/BUSSCAR VI BUSS R</t>
  </si>
  <si>
    <t>SCANIA/COMIL CAMP HD R</t>
  </si>
  <si>
    <t>SCANIA/COMIL CAMPIONE DD</t>
  </si>
  <si>
    <t>SCANIA/COMIL CAMPIONE LD</t>
  </si>
  <si>
    <t>SCANIA/COMIL CAMPIONE R</t>
  </si>
  <si>
    <t>SCANIA</t>
  </si>
  <si>
    <t>SCANIA/COMIL SVELTO U</t>
  </si>
  <si>
    <t>SCANIA/INDUSCAR GI R K94</t>
  </si>
  <si>
    <t>SCANIA/INDUSCAR MILLEN U</t>
  </si>
  <si>
    <t>SCANIA/IRIZAR CENTURY E</t>
  </si>
  <si>
    <t>SCANIA/IRIZAR CENTURY S</t>
  </si>
  <si>
    <t>SCANIA/IRIZAR PB R</t>
  </si>
  <si>
    <t>SCANIA/K 380B IRIZAR PB</t>
  </si>
  <si>
    <t>SCANIA/K310 NEOBUS SROAD</t>
  </si>
  <si>
    <t>SCANIA/MASCA ROMA 350R O</t>
  </si>
  <si>
    <t>SCANIA/MASCA ROMA F230ON</t>
  </si>
  <si>
    <t>SCANIA/MASCA ROMA R</t>
  </si>
  <si>
    <t>SCANIA/MPOLO PARADIS DDR</t>
  </si>
  <si>
    <t>SCANIA/MPOLO PARADIS LDR</t>
  </si>
  <si>
    <t>SCANIA/MPOLO PARADISO DD</t>
  </si>
  <si>
    <t>SCANIA/MPOLO PARADISO GR</t>
  </si>
  <si>
    <t>SCANIA/MPOLO PARADISO LD</t>
  </si>
  <si>
    <t>SCANIA/MPOLO PARADISO R</t>
  </si>
  <si>
    <t>SCANIA/MPOLO TORINO U</t>
  </si>
  <si>
    <t>SCANIA/MPOLO VIAGGIO R</t>
  </si>
  <si>
    <t>SCANIA/MPOLO VIALE A</t>
  </si>
  <si>
    <t>SCANIA/MPOLO VIALE U</t>
  </si>
  <si>
    <t>SCANIA/NEOBUS MEGA</t>
  </si>
  <si>
    <t>SCANIA/NEOBUS MEGABRT U</t>
  </si>
  <si>
    <t>SCANIA/NEOBUS ROAD R</t>
  </si>
  <si>
    <t>VW/15.190 EOD E.HD ORE</t>
  </si>
  <si>
    <t>VW/15.190 EOD E.S.ORE</t>
  </si>
  <si>
    <t>VW/15.190 EOD ESC.POWER</t>
  </si>
  <si>
    <t>VW/15.190 EOD ESC.SUPER</t>
  </si>
  <si>
    <t>VW/15.190 EOD ESCOLAR HD</t>
  </si>
  <si>
    <t>VW/15180 EOD NEOBUS MEGA</t>
  </si>
  <si>
    <t>VW/15180 EOD NEOBUS SPEC</t>
  </si>
  <si>
    <t>VW/15190EOD NEOBUS MEGA</t>
  </si>
  <si>
    <t>VW/15190EOD NEOBUS SPEC</t>
  </si>
  <si>
    <t>VW/15190EOD UNISAUDE ATH</t>
  </si>
  <si>
    <t>VW/17.210 MAXIBUS URB</t>
  </si>
  <si>
    <t>VW/17210 NEOBUS MEGA</t>
  </si>
  <si>
    <t>VW/17210 NEOBUS SPECTRUM</t>
  </si>
  <si>
    <t>VW/17230EOD NEOBUS MEGA</t>
  </si>
  <si>
    <t>VW/17230EOD NEOBUS SPEC</t>
  </si>
  <si>
    <t>VW/17230EOD NEOBUS SROD</t>
  </si>
  <si>
    <t>VW/18.320 EOT IRIZAR PB</t>
  </si>
  <si>
    <t>VW/18320EOT NEOBUS SROAD</t>
  </si>
  <si>
    <t>VW/8150 NEOBUS TH WAY E</t>
  </si>
  <si>
    <t>VW/8150 NEOBUS THUND WAY</t>
  </si>
  <si>
    <t>VW/8150NEOBUS THUNDERBOY</t>
  </si>
  <si>
    <t>VW/9.150 IBRAVA APOLLO</t>
  </si>
  <si>
    <t>VW/9.150 MCO MAXIBUS</t>
  </si>
  <si>
    <t>VW/9150 NEOBUS TH WAY E</t>
  </si>
  <si>
    <t>VW/9150 NEOBUS THUND WAY</t>
  </si>
  <si>
    <t>VW/9150 NEOBUS THUNDER</t>
  </si>
  <si>
    <t>VW/9150 UNISAUDE ATHENAS</t>
  </si>
  <si>
    <t>VW/AMD SOLUM URBANA</t>
  </si>
  <si>
    <t>VW/BUSSCAR ECOSS U</t>
  </si>
  <si>
    <t>VW/BUSSCAR ELBUSS320</t>
  </si>
  <si>
    <t>VW/BUSSCAR VBUS LO4X2</t>
  </si>
  <si>
    <t>VW/BUSSCAR VBUSS R</t>
  </si>
  <si>
    <t>VW/BUSSCAR VISSTA HI</t>
  </si>
  <si>
    <t>VW/CIFERAL CITMAX U</t>
  </si>
  <si>
    <t>VW/COMIL BELLO M</t>
  </si>
  <si>
    <t>VW/COMIL BELLO O</t>
  </si>
  <si>
    <t>VW/COMIL CAMPIONE R</t>
  </si>
  <si>
    <t>VW/COMIL DOPPIO A</t>
  </si>
  <si>
    <t>VW/COMIL PIA O</t>
  </si>
  <si>
    <t>VW/COMIL PIA ROD O</t>
  </si>
  <si>
    <t>VW/COMIL PIA SAUDE R</t>
  </si>
  <si>
    <t>VW/COMIL PIA URB O</t>
  </si>
  <si>
    <t>VW/COMIL SVELTO U</t>
  </si>
  <si>
    <t>VW/COMIL VERSATILE I</t>
  </si>
  <si>
    <t>VW/COMIL VERSATILE R</t>
  </si>
  <si>
    <t>VW/INDUSCAR APACHE U</t>
  </si>
  <si>
    <t>VW/INDUSCAR FOZ U</t>
  </si>
  <si>
    <t>VW/INDUSCAR FOZ VWOD</t>
  </si>
  <si>
    <t>VW/INDUSCAR GI R 210</t>
  </si>
  <si>
    <t>VW/INDUSCAR GI R 240</t>
  </si>
  <si>
    <t>VW/INDUSCAR MIL U OT</t>
  </si>
  <si>
    <t>VW/INDUSCAR PICCO O</t>
  </si>
  <si>
    <t>VW/INDUSCAR PICCOL O</t>
  </si>
  <si>
    <t>VW/INDUSCAR SOLAR R</t>
  </si>
  <si>
    <t>VW/IRIZAR CENTURY S1</t>
  </si>
  <si>
    <t>VW/IRIZAR INTERCENTURY</t>
  </si>
  <si>
    <t>VW/ITALBUS NASCERE CITTA</t>
  </si>
  <si>
    <t>VW/ITALBUS NASCERE R</t>
  </si>
  <si>
    <t>VW/KOMBI ESCOLAR</t>
  </si>
  <si>
    <t>VW/KOMBI LOTACAO</t>
  </si>
  <si>
    <t>VW/KOMBI TRANSFORM PAS</t>
  </si>
  <si>
    <t>VW/MASCA GRAN MIDI ESC</t>
  </si>
  <si>
    <t>VW/MASCA GRAN MIDI R</t>
  </si>
  <si>
    <t>VW/MASCA GRAN MIDI U</t>
  </si>
  <si>
    <t>VW/MASCA GRANFLEX O</t>
  </si>
  <si>
    <t>VW/MASCA GRANMICRO E O</t>
  </si>
  <si>
    <t>VW/MASCA GRANMICRO O</t>
  </si>
  <si>
    <t>VW/MASCA GRANMIDI EOD O</t>
  </si>
  <si>
    <t>VW/MASCA GRANMIDI O</t>
  </si>
  <si>
    <t>VW/MASCA GRANMINI M</t>
  </si>
  <si>
    <t>VW/MASCA GRANMINI O</t>
  </si>
  <si>
    <t>VW/MASCA GRANMINI W120 O</t>
  </si>
  <si>
    <t>VW/MASCA GRANVIA E O</t>
  </si>
  <si>
    <t>VW/MASCA GRANVIA EOD O</t>
  </si>
  <si>
    <t>VW/MASCA GRANVIA MT O</t>
  </si>
  <si>
    <t>VW/MASCA GRANVIA O</t>
  </si>
  <si>
    <t>VW/MASCA ROMA</t>
  </si>
  <si>
    <t>VW/MASCA ROMA 350R O</t>
  </si>
  <si>
    <t>VW/MASCA VIAMIDI 17230 O</t>
  </si>
  <si>
    <t>VW/MASCA VIAMIDI15190 O</t>
  </si>
  <si>
    <t>VW/MAXIBUS ASTOR</t>
  </si>
  <si>
    <t>VW/MAXIBUS DOLPHIN</t>
  </si>
  <si>
    <t>VW/MID GRAN RURAL ESC</t>
  </si>
  <si>
    <t>VW/MPOLO ALLEGRO R</t>
  </si>
  <si>
    <t>VW/MPOLO ANDARE R</t>
  </si>
  <si>
    <t>VW/MPOLO AUDACE R</t>
  </si>
  <si>
    <t>VW/MPOLO FRATELLO LOT</t>
  </si>
  <si>
    <t>VW/MPOLO IDEALE R</t>
  </si>
  <si>
    <t>VW/MPOLO PARADISO R</t>
  </si>
  <si>
    <t>VW/MPOLO SEN MIDI E</t>
  </si>
  <si>
    <t>VW/MPOLO SEN MIDI ON</t>
  </si>
  <si>
    <t>VW/MPOLO SENIOR ESC</t>
  </si>
  <si>
    <t>VW/MPOLO SENIOR FR</t>
  </si>
  <si>
    <t>VW/MPOLO SENIOR GVO</t>
  </si>
  <si>
    <t>VW/MPOLO SENIOR MO</t>
  </si>
  <si>
    <t>VW/MPOLO SENIOR ON</t>
  </si>
  <si>
    <t>VW/MPOLO SENIOR R</t>
  </si>
  <si>
    <t>VW/MPOLO TORINO GVU</t>
  </si>
  <si>
    <t>VW/MPOLO TORINO U</t>
  </si>
  <si>
    <t>VW/MPOLO VIAGGIO FR</t>
  </si>
  <si>
    <t>VW/MPOLO VIAGGIO R</t>
  </si>
  <si>
    <t>VW/MPOLO VIALE ART</t>
  </si>
  <si>
    <t>VW/MPOLO VIALE U</t>
  </si>
  <si>
    <t>VW/NEOBUS 15.190 ESC</t>
  </si>
  <si>
    <t>VW/NEOBUS 8.160 ESCOLAR</t>
  </si>
  <si>
    <t>VW/NEOBUS MEGA U</t>
  </si>
  <si>
    <t>VW/NEOBUS MINI ESC</t>
  </si>
  <si>
    <t>VW/NEOBUS ROAD R</t>
  </si>
  <si>
    <t>VW/NEOBUS TH MIDI E</t>
  </si>
  <si>
    <t>VW/NEOBUS TH O</t>
  </si>
  <si>
    <t>VW/NEOBUS THUNDER</t>
  </si>
  <si>
    <t>VW/NEOBUS THUNDER E</t>
  </si>
  <si>
    <t>VOLVO/B7R MAXIBUS ROD</t>
  </si>
  <si>
    <t>VOLVO/BUSSCAR J BU 400 R</t>
  </si>
  <si>
    <t>VOLVO/BUSSCAR JUM BUSS R</t>
  </si>
  <si>
    <t>VOLVO/BUSSCAR PANORAMI R</t>
  </si>
  <si>
    <t>VOLVO/BUSSCAR URBPLUS A</t>
  </si>
  <si>
    <t>VOLVO/BUSSCAR VBUSS DD</t>
  </si>
  <si>
    <t>VOLVO/BUSSCAR VBUSS R</t>
  </si>
  <si>
    <t>VOLVO/BUSSCAR VIS BUSS R</t>
  </si>
  <si>
    <t>VOLVO/COMIL CAMPIONE DD</t>
  </si>
  <si>
    <t>VOLVO/COMIL CAMPIONE LD</t>
  </si>
  <si>
    <t>VOLVO/COMIL CAMPIONE R</t>
  </si>
  <si>
    <t>VOLVO/COMIL SVELTO U</t>
  </si>
  <si>
    <t>VOLVO/COMIL VERSATILE R</t>
  </si>
  <si>
    <t>VOLVO/INDUSCAR APACHE U</t>
  </si>
  <si>
    <t>VOLVO/INDUSCAR TOP B B1M</t>
  </si>
  <si>
    <t>VOLVO/IRIZAR CENTURY E</t>
  </si>
  <si>
    <t>VOLVO/IRIZAR PB R</t>
  </si>
  <si>
    <t>VOLVO/MASCA GRANVIA</t>
  </si>
  <si>
    <t>VOLVO/MASCA GRANVIAMD U</t>
  </si>
  <si>
    <t>VOLVO/MASCA ROMA ON</t>
  </si>
  <si>
    <t>VOLVO/MAXIBUS DOLPHIN</t>
  </si>
  <si>
    <t>VOLVO/MAXIBUS LINCE</t>
  </si>
  <si>
    <t>VOLVO/MPOLO IDEALE R</t>
  </si>
  <si>
    <t>VOLVO/MPOLO PARADISO DD</t>
  </si>
  <si>
    <t>VOLVO/MPOLO PARADISO DDR</t>
  </si>
  <si>
    <t>VOLVO/MPOLO PARADISO LD</t>
  </si>
  <si>
    <t>VOLVO/MPOLO PARADISO LDR</t>
  </si>
  <si>
    <t>VOLVO/MPOLO PARADISO R</t>
  </si>
  <si>
    <t>VOLVO/MPOLO TORINO A</t>
  </si>
  <si>
    <t>VOLVO/MPOLO TORINO U</t>
  </si>
  <si>
    <t>VOLVO/MPOLO VIAGGIO R</t>
  </si>
  <si>
    <t>VOLVO/MPOLO VIALE A</t>
  </si>
  <si>
    <t>VOLVO/MPOLO VIALE U</t>
  </si>
  <si>
    <t>VOLVO/NEOBUS MEGA</t>
  </si>
  <si>
    <t>VOLVO/NEOBUS MEGA U</t>
  </si>
  <si>
    <t>VOLVO/NEOBUS MEGABRT A</t>
  </si>
  <si>
    <t>VOLVO/NEOBUS ROAD R</t>
  </si>
  <si>
    <t>VOLVO</t>
  </si>
  <si>
    <t>AGRALE/MA 8.5 TCA VETT</t>
  </si>
  <si>
    <t>AGRALE/MASCARELLO TH UM</t>
  </si>
  <si>
    <t>MUNICIPIO DE SANTIAGO</t>
  </si>
  <si>
    <t>ISENTO</t>
  </si>
  <si>
    <t>Centro</t>
  </si>
  <si>
    <t>Santiago/RS</t>
  </si>
  <si>
    <t>PRENCHER OS CAMPOS E SIMULAR OS VALORES MÁXIMOS E MÍNIMOS QUE O LICITANTE PODERÁ COTAR NA LICITAÇÃO PARA QUE NÃO HAJA DESCLASSIFICAÇÃO POR ERROS DE PREENCHIMENTO.</t>
  </si>
  <si>
    <t>Valor da depreciação irá variar de acordo com a vida útil do veículo apresentado, levando-se em conta o ano de fabricação e o limite de 15 anos de uso conforme legislação de trânsito.</t>
  </si>
  <si>
    <t>depreciação</t>
  </si>
  <si>
    <t>4.2 Consumo médio</t>
  </si>
  <si>
    <r>
      <rPr>
        <sz val="8"/>
        <color theme="1"/>
        <rFont val="Arial"/>
        <family val="2"/>
      </rPr>
      <t xml:space="preserve">        BDI = </t>
    </r>
    <r>
      <rPr>
        <u/>
        <sz val="8"/>
        <color theme="1"/>
        <rFont val="Arial"/>
        <family val="2"/>
      </rPr>
      <t>( 1 + (CI + DA) x (1 + L)</t>
    </r>
  </si>
  <si>
    <t>Forma de cálculo do</t>
  </si>
  <si>
    <t>*cotar o valor do salário do motorista contratado para a linha que será confrontado posteriormente com na documentação do mesmo.</t>
  </si>
  <si>
    <t>Tipo de motorista:</t>
  </si>
  <si>
    <t>Empresário/Sócio</t>
  </si>
  <si>
    <t>3.2 DPVAT Seg.Obrig. R$ 0,00 (1/12 avos)</t>
  </si>
  <si>
    <t>Vai para a página onde será impressa a planilha de custos preenchida.</t>
  </si>
  <si>
    <t>Rua Tito Beccon</t>
  </si>
  <si>
    <t>IVECOFIAT/DAILY VIA VAN</t>
  </si>
  <si>
    <t>Informar a quilometragem média anual que o veículo efetua.</t>
  </si>
  <si>
    <r>
      <t xml:space="preserve">8.1 Custo Médio Manutenção </t>
    </r>
    <r>
      <rPr>
        <vertAlign val="superscript"/>
        <sz val="8"/>
        <color theme="1"/>
        <rFont val="Arial"/>
        <family val="2"/>
      </rPr>
      <t>(2)</t>
    </r>
  </si>
  <si>
    <t>coluna valor do veiculo</t>
  </si>
  <si>
    <t>% manutencao</t>
  </si>
  <si>
    <t>(2) Estimado o percentual de até 15%, sobre o valor médio e ano do veículo para custeio dos demais materiais e serviços despendidos para a manutenção do veículo.</t>
  </si>
  <si>
    <t>Gastos médio anual com demais peças e serviços de manutenção não contemplados nos campos acima.</t>
  </si>
  <si>
    <t>Conferir se o tipo de motorista que irá executar o serviço está corretamente preenchido.</t>
  </si>
  <si>
    <t>Veículo cotado/Ano:</t>
  </si>
  <si>
    <t>*Percentual máximo aceitável de lucro 15%</t>
  </si>
  <si>
    <t>40% FGTS (rescisões)</t>
  </si>
  <si>
    <t>Caso apresente erro no percentual, verificar se foi selecionado corretamente o regime tributário e preechido corretamente o campo RBT12 no cadastro do licitante.</t>
  </si>
  <si>
    <t>BYD</t>
  </si>
  <si>
    <t>CHERY</t>
  </si>
  <si>
    <t>FREIGHTLINER</t>
  </si>
  <si>
    <t>GM - CHEVROLET</t>
  </si>
  <si>
    <t>HIGER</t>
  </si>
  <si>
    <t>INDUSCAR</t>
  </si>
  <si>
    <t>JAC</t>
  </si>
  <si>
    <t>KIA MOTORS</t>
  </si>
  <si>
    <t>LVTONG</t>
  </si>
  <si>
    <t>MINI</t>
  </si>
  <si>
    <t>MO</t>
  </si>
  <si>
    <t>MON</t>
  </si>
  <si>
    <t>NISSAN</t>
  </si>
  <si>
    <t>AGRALE/COMIL BELLO M</t>
  </si>
  <si>
    <t>AGRALE/COMIL PIA M</t>
  </si>
  <si>
    <t>AGRALE/COMIL PIA URB O</t>
  </si>
  <si>
    <t>AGRALE/COMIL VERSATILE I</t>
  </si>
  <si>
    <t>AGRALE/COMIL VERSATILE R</t>
  </si>
  <si>
    <t>AGRALE/FURGOVAN</t>
  </si>
  <si>
    <t>AGRALE/IBRAVA HERCULES</t>
  </si>
  <si>
    <t>AGRALE/INDUSCAR APA U MT</t>
  </si>
  <si>
    <t>AGRALE/INDUSCAR FOZ O MA</t>
  </si>
  <si>
    <t>AGRALE/INDUSCAR FOZ U</t>
  </si>
  <si>
    <t>AGRALE/INDUSCAR PICCO O</t>
  </si>
  <si>
    <t>AGRALE/MA 9.2 TCA HOBBY</t>
  </si>
  <si>
    <t>AGRALE/MA8.5 CICCOBUS 03</t>
  </si>
  <si>
    <t>AGRALE/MA8.5 WALKBUS L32</t>
  </si>
  <si>
    <t>AGRALE/MA9.2 WALKBUS L20</t>
  </si>
  <si>
    <t>AGRALE/MASCA G TRAMELA O</t>
  </si>
  <si>
    <t>AGRALE/MASCA GFLEX MA15O</t>
  </si>
  <si>
    <t>AGRALE/MASCA GRAN MIDI E</t>
  </si>
  <si>
    <t>AGRALE/MASCA GRAN VIA U</t>
  </si>
  <si>
    <t>AGRALE/MASCA GRANMINI EL</t>
  </si>
  <si>
    <t>AGRALE/MASCA VMIDIMA15 O</t>
  </si>
  <si>
    <t>AGRALE/MPOLO VIAGGIO R</t>
  </si>
  <si>
    <t>AGRALE/MPOLO VOL W-L GU</t>
  </si>
  <si>
    <t>AGRALE/MT120SB NEOBUS SP</t>
  </si>
  <si>
    <t>AGRALE/NEOBUS TH MO</t>
  </si>
  <si>
    <t>AGRALE/NEOBUS THUNDER</t>
  </si>
  <si>
    <t>AGRALE/WALKBUS PANTER</t>
  </si>
  <si>
    <t>BUSSCAR</t>
  </si>
  <si>
    <t>BUSSCAR/URBPLUSS HIBRIDO</t>
  </si>
  <si>
    <t>VW/BUSSCAR EBUSS R</t>
  </si>
  <si>
    <t>BYD/COMIL CAMPIONE R</t>
  </si>
  <si>
    <t>BYD/INDUSCAR MILLEN U</t>
  </si>
  <si>
    <t>BYD/MPOLO TORINO E U</t>
  </si>
  <si>
    <t>BYD/MPOLO VIAGGIO R</t>
  </si>
  <si>
    <t>I/CHERY RELY H13 MINIBUS</t>
  </si>
  <si>
    <t>CITROEN/JUMPER C32M D</t>
  </si>
  <si>
    <t>CITROEN/JUMPER C33M 23S</t>
  </si>
  <si>
    <t>CITROEN/JUMPER EUROLAF P</t>
  </si>
  <si>
    <t>CITROEN/JUMPER M35L HDI</t>
  </si>
  <si>
    <t>CITROEN/JUMPER MBS 33M10</t>
  </si>
  <si>
    <t>I/CITROEN JUMPER 320M</t>
  </si>
  <si>
    <t>I/CITROEN JUMPER ENGTPRE</t>
  </si>
  <si>
    <t>I/CITROEN JUMPER EUROLAF</t>
  </si>
  <si>
    <t>I/CITROEN JUMPER GREE MO</t>
  </si>
  <si>
    <t>I/CITROEN JUMPER JI MO</t>
  </si>
  <si>
    <t>I/CITROEN JUMPER PR MO</t>
  </si>
  <si>
    <t>I/CITROEN JUMPER UNITR P</t>
  </si>
  <si>
    <t>I/CITROEN JUMPY AL6 PAS</t>
  </si>
  <si>
    <t>I/CITROEN JUMPY ALPHAP1</t>
  </si>
  <si>
    <t>I/CITROEN JUMPY EUROLAF</t>
  </si>
  <si>
    <t>I/CITROEN JUMPY GREEN ES</t>
  </si>
  <si>
    <t>I/CITROEN JUMPY GREEN MO</t>
  </si>
  <si>
    <t>I/CITROEN JUMPY LEAL PAS</t>
  </si>
  <si>
    <t>I/CITROEN JUMPY MICRO JI</t>
  </si>
  <si>
    <t>I/FIAT DUCATO MB COMF-19</t>
  </si>
  <si>
    <t>I/FIAT DUCATO MB EXEC-17</t>
  </si>
  <si>
    <t>FIAT/DUC M APLIKART M20</t>
  </si>
  <si>
    <t>FIAT/DUC MAXI CIRILO M07</t>
  </si>
  <si>
    <t>FIAT/DUCA ESCOLAR FFBM26</t>
  </si>
  <si>
    <t>FIAT/DUCAMA FFORMA MIC23</t>
  </si>
  <si>
    <t>FIAT/DUCATO 15 JAEDI TUR</t>
  </si>
  <si>
    <t>FIAT/DUCATO 15REFAMMIC13</t>
  </si>
  <si>
    <t>FIAT/DUCATO ALLTECH</t>
  </si>
  <si>
    <t>FIAT/DUCATO C EMBRAFI 16</t>
  </si>
  <si>
    <t>FIAT/DUCATO C REFAMMIC12</t>
  </si>
  <si>
    <t>FIAT/DUCATO CO CIRILO A2</t>
  </si>
  <si>
    <t>FIAT/DUCATO EMBRAFI 16</t>
  </si>
  <si>
    <t>FIAT/DUCATO FABUSFORMA</t>
  </si>
  <si>
    <t>FIAT/DUCATO M EMBRAFI 16</t>
  </si>
  <si>
    <t>FIAT/DUCATO M REFAMMIC11</t>
  </si>
  <si>
    <t>FIAT/DUCATO MAXI JAEDI T</t>
  </si>
  <si>
    <t>FIAT/DUCATO MC JAEDI TUR</t>
  </si>
  <si>
    <t>FIAT/DUCATO MINIBUS T</t>
  </si>
  <si>
    <t>FIAT/DUCATO MODIFICAR EM</t>
  </si>
  <si>
    <t>FIAT/DUCATO NIKS</t>
  </si>
  <si>
    <t>FIAT/DUCATO NIKS 16</t>
  </si>
  <si>
    <t>FIAT/DUCATO NIKS MULT 17</t>
  </si>
  <si>
    <t>FIAT/DUCATO REVESCAP</t>
  </si>
  <si>
    <t>FIAT/DUCATO VIPK</t>
  </si>
  <si>
    <t>I/060T DUCATO UNITR PAS1</t>
  </si>
  <si>
    <t>I/FIAT DUCATO ENGESIGESC</t>
  </si>
  <si>
    <t>I/FIAT DUCATO ENGESIGEXE</t>
  </si>
  <si>
    <t>I/FIAT DUCATO ENGESIGMIC</t>
  </si>
  <si>
    <t>I/FIAT DUCATO FFORMA ESC</t>
  </si>
  <si>
    <t>I/FIAT DUCATO FFORMA M09</t>
  </si>
  <si>
    <t>I/FIAT DUCATO FFORMA P</t>
  </si>
  <si>
    <t>I/FIAT DUCATO GREENC PAS</t>
  </si>
  <si>
    <t>I/FIAT DUCATO GREENCA ES</t>
  </si>
  <si>
    <t>I/FIAT DUCATO GREENCACES</t>
  </si>
  <si>
    <t>I/FIAT DUCATO MARTICAR P</t>
  </si>
  <si>
    <t>I/FIAT DUCATO NIKS 16P</t>
  </si>
  <si>
    <t>I/FIAT DUCATO NIKS P</t>
  </si>
  <si>
    <t>I/FIAT DUCATO ROCHA PAS</t>
  </si>
  <si>
    <t>I/FIAT DUCATO TCA MIC</t>
  </si>
  <si>
    <t>I/FIAT DUCATO TRANSF MMP</t>
  </si>
  <si>
    <t>I/FIAT DUCATO TRANSF MP</t>
  </si>
  <si>
    <t>I/FIAT DUCATO UNITR ESC</t>
  </si>
  <si>
    <t>I/FIAT DUCATO UNIVID PAS</t>
  </si>
  <si>
    <t>I/FIAT DUCATO UNIVIDAPAS</t>
  </si>
  <si>
    <t>I/FIAT SCUDO AJAXS PAS</t>
  </si>
  <si>
    <t>I/FIAT SCUDO GREENC MO</t>
  </si>
  <si>
    <t>I/FIAT SCUDO GREENCAR MO</t>
  </si>
  <si>
    <t>I/FIAT SCUDO MOD PAS</t>
  </si>
  <si>
    <t>I/FIAT SCUDO NVA PAS</t>
  </si>
  <si>
    <t>I/FIAT SCUDO UNITR PAS</t>
  </si>
  <si>
    <t>I/IVECOFIAT T3510 FFBM17</t>
  </si>
  <si>
    <t>I/IVECOFIAT T4912 FFBM08</t>
  </si>
  <si>
    <t>IMP/FIAT DUCATO</t>
  </si>
  <si>
    <t>IMP/FIAT DUCATO MINIBUS</t>
  </si>
  <si>
    <t>IVECOFIAT/3510 GC MIC20</t>
  </si>
  <si>
    <t>IVECOFIAT/4912 JAEDI TUR</t>
  </si>
  <si>
    <t>IVECOFIAT/4912FFBM MIC24</t>
  </si>
  <si>
    <t>IVECOFIAT/D3510VAN NAP A</t>
  </si>
  <si>
    <t>IVECOFIAT/D4912 MAXIVAN</t>
  </si>
  <si>
    <t>IVECOFIAT/DAILY CIRILOM3</t>
  </si>
  <si>
    <t>IVECOFIAT/DAILY VIATUREM</t>
  </si>
  <si>
    <t>I/FORD E350 XL</t>
  </si>
  <si>
    <t>I/FORD E350 XLT SD WAGON</t>
  </si>
  <si>
    <t>I/FORD ECONOLINE E350</t>
  </si>
  <si>
    <t>I/FORD TRANSIT 410 B AT</t>
  </si>
  <si>
    <t>I/FORD TRANSIT 460 B AT</t>
  </si>
  <si>
    <t>I/FORD TRANSIT A6 PAS</t>
  </si>
  <si>
    <t>I/FORD TRANSIT ACA BP16</t>
  </si>
  <si>
    <t>I/FORD TRANSIT ACA P</t>
  </si>
  <si>
    <t>I/FORD TRANSIT ACA P1</t>
  </si>
  <si>
    <t>I/FORD TRANSIT AJAXS 16P</t>
  </si>
  <si>
    <t>I/FORD TRANSIT AJAXS P19</t>
  </si>
  <si>
    <t>I/FORD TRANSIT BELAB 16P</t>
  </si>
  <si>
    <t>I/FORD TRANSIT BF PAS16</t>
  </si>
  <si>
    <t>I/FORD TRANSIT CIRILO MC</t>
  </si>
  <si>
    <t>I/FORD TRANSIT CLASSY</t>
  </si>
  <si>
    <t>I/FORD TRANSIT FFORMA P2</t>
  </si>
  <si>
    <t>I/FORD TRANSIT GCASA ESC</t>
  </si>
  <si>
    <t>I/FORD TRANSIT GUERRA E</t>
  </si>
  <si>
    <t>I/FORD TRANSIT GUERRA MO</t>
  </si>
  <si>
    <t>I/FORD TRANSIT GUERRAP19</t>
  </si>
  <si>
    <t>I/FORD TRANSIT MART PAS</t>
  </si>
  <si>
    <t>I/FORD TRANSIT MNP 16P</t>
  </si>
  <si>
    <t>I/FORD TRANSIT NIKS MO17</t>
  </si>
  <si>
    <t>I/FORD TRANSIT NIKS PAS</t>
  </si>
  <si>
    <t>I/FORD TRANSIT REVES 21L</t>
  </si>
  <si>
    <t>I/FORD TRANSIT TCA MICRO</t>
  </si>
  <si>
    <t>I/FORD TRANSIT UNITR P2</t>
  </si>
  <si>
    <t>I/FORD TRANSIT UNITR PAS</t>
  </si>
  <si>
    <t>I/FORD TRANSIT VIPK PAS</t>
  </si>
  <si>
    <t>I/FORD TRANSIT VRIO PAS</t>
  </si>
  <si>
    <t>I/FORD TRANSIT RAYTEC PA</t>
  </si>
  <si>
    <t>I/FREIGHTLINER 2500SPRIN</t>
  </si>
  <si>
    <t>I/GM EXPRESS G3500</t>
  </si>
  <si>
    <t>I/GM EXPRESS G3500 LT</t>
  </si>
  <si>
    <t>I/GM EXPRESS LS 3500</t>
  </si>
  <si>
    <t>I/GM EXPRESS LT3500</t>
  </si>
  <si>
    <t>I/GM SUBURBAN LS 25004WD</t>
  </si>
  <si>
    <t>I/GM VAN 2500 EXPRESS</t>
  </si>
  <si>
    <t>I/HIGER FE10 BR</t>
  </si>
  <si>
    <t>I/HYUNDAI H1STAREX CVX</t>
  </si>
  <si>
    <t>I/HYUNDAI H1STAREX GLS</t>
  </si>
  <si>
    <t>I/HYUNDAI H350 BUS</t>
  </si>
  <si>
    <t>I/HYUNDAI STARIA 2.2</t>
  </si>
  <si>
    <t>INDUSCAR/MILLENNIUM EL U</t>
  </si>
  <si>
    <t>INDUSCAR/MILLENNIUM ES U</t>
  </si>
  <si>
    <t>INDUSCAR/MILLENNIUM TR U</t>
  </si>
  <si>
    <t>INTERNATIONAL/NEOBUSTH O</t>
  </si>
  <si>
    <t>I/IRISBUS NEOBUS ROAD R</t>
  </si>
  <si>
    <t>IVECO/6013 CICCOBUS GRAN</t>
  </si>
  <si>
    <t>IVECO/6013 NEOBUS TBOY</t>
  </si>
  <si>
    <t>IVECO/6013 NEOBUS TBOY E</t>
  </si>
  <si>
    <t>IVECO/BUS 10-190E-C</t>
  </si>
  <si>
    <t>IVECO/BUS 15-210E-C</t>
  </si>
  <si>
    <t>IVECO/BUS 8-190E-C</t>
  </si>
  <si>
    <t>IVECO/BUS170S28 FRETMP</t>
  </si>
  <si>
    <t>IVECO/BUS170S28 FRETNB</t>
  </si>
  <si>
    <t>IVECO/BUS170S28 URBCAI</t>
  </si>
  <si>
    <t>IVECO/BUS170S28 URBMAS</t>
  </si>
  <si>
    <t>IVECO/BUS170S28 URBNB</t>
  </si>
  <si>
    <t>IVECO/CITYCLASS 6013 MO</t>
  </si>
  <si>
    <t>IVECO/CITYCLASS 70C17HDE</t>
  </si>
  <si>
    <t>IVECO/COMIL PIA ROD O</t>
  </si>
  <si>
    <t>IVECO/COMIL VERSATILE R</t>
  </si>
  <si>
    <t>IVECO/D TRANSFORM MICRO</t>
  </si>
  <si>
    <t>IVECO/DAILY 50C17MINIBUS</t>
  </si>
  <si>
    <t>IVECO/DAILY 55C16MINIBUS</t>
  </si>
  <si>
    <t>IVECO/DAILY 55C17MINIBUS</t>
  </si>
  <si>
    <t>IVECO/DAILY CIRILO 55C16</t>
  </si>
  <si>
    <t>IVECO/DAILY CIRILO MICRO</t>
  </si>
  <si>
    <t>IVECO/DAILY GCASA MIC1</t>
  </si>
  <si>
    <t>IVECO/DAILY MODIFICAR TP</t>
  </si>
  <si>
    <t>IVECO/DAILY NIKS MIC 20</t>
  </si>
  <si>
    <t>IVECO/DAILY4013 MAXIVAN</t>
  </si>
  <si>
    <t>IVECO/DAILY45170VREV BUS</t>
  </si>
  <si>
    <t>IVECO/DAILY5013 MAXIVAN</t>
  </si>
  <si>
    <t>IVECO/DAILY5013 MAXIVAN1</t>
  </si>
  <si>
    <t>IVECO/DAILYGUERRANL20</t>
  </si>
  <si>
    <t>IVECO/INDUSCAR APACHE U</t>
  </si>
  <si>
    <t>IVECO/INDUSCAR FOZ O</t>
  </si>
  <si>
    <t>IVECO/INDUSCAR SOLAR R</t>
  </si>
  <si>
    <t>IVECO/MASCA GRANVIA O</t>
  </si>
  <si>
    <t>IVECO/MPOLO IDEALE R</t>
  </si>
  <si>
    <t>IVECO/NEOBUS SPECTRUM R</t>
  </si>
  <si>
    <t>IVECO/SENIORCLASS 150SE</t>
  </si>
  <si>
    <t>IVECO/SOULCLASS 70C17 HE</t>
  </si>
  <si>
    <t>IVECO/WAYCLASS 70C17HDE</t>
  </si>
  <si>
    <t>I/JAC IEV750 VIP ALPHA6</t>
  </si>
  <si>
    <t>I/JIMBEI HAISE SY6480A1C</t>
  </si>
  <si>
    <t>I/JINBEI SY6413N3 L</t>
  </si>
  <si>
    <t>I/JINBEI SY6413N3LWB L</t>
  </si>
  <si>
    <t>I/JINBEI SY6483N3 L</t>
  </si>
  <si>
    <t>I/JINBEI SY6483N3LWB</t>
  </si>
  <si>
    <t>I/JINBEI SY6513US3BH L</t>
  </si>
  <si>
    <t>I/JINBEI SY6543US3BH SL</t>
  </si>
  <si>
    <t>I/JINBEI VKNVAN</t>
  </si>
  <si>
    <t>I/LVTONG LT-S14.F</t>
  </si>
  <si>
    <t>MARCOPOLO/ATTIVI E U</t>
  </si>
  <si>
    <t>MARCOPOLO/VOLARE DELTA M</t>
  </si>
  <si>
    <t>MARCOPOLO/VOLARE DV9L EO</t>
  </si>
  <si>
    <t>MARCOPOLO/VOLARE DV9L U</t>
  </si>
  <si>
    <t>MARCOPOLO/VOLARE DW9 MO</t>
  </si>
  <si>
    <t>MARCOPOLO/VOLARE LOTACAO</t>
  </si>
  <si>
    <t>MARCOPOLO/VOLARE V5 EO</t>
  </si>
  <si>
    <t>MARCOPOLO/VOLARE V5HD EO</t>
  </si>
  <si>
    <t>MARCOPOLO/VOLARE W6 MO</t>
  </si>
  <si>
    <t>MARCOPOLO/VOLARE W-L MO</t>
  </si>
  <si>
    <t>MPOLO/TORINO ELETRICO U</t>
  </si>
  <si>
    <t>MPOLO/VOLARE ACCESS EM</t>
  </si>
  <si>
    <t>MPOLO/VOLARE ACCESS EO</t>
  </si>
  <si>
    <t>MPOLO/VOLARE ACCESS MO</t>
  </si>
  <si>
    <t>MPOLO/VOLARE ACCESS ON</t>
  </si>
  <si>
    <t>MPOLO/VOLARE CINCO ESM</t>
  </si>
  <si>
    <t>MPOLO/VOLARE CINCO EXM</t>
  </si>
  <si>
    <t>MPOLO/VOLARE CINCO FRM</t>
  </si>
  <si>
    <t>MPOLO/VOLARE V8 TFTEC TP</t>
  </si>
  <si>
    <t>MPOLO/VOLARE V8L 4X4 EM</t>
  </si>
  <si>
    <t>MPOLO/VOLARE V8L 4X4 EO</t>
  </si>
  <si>
    <t>MPOLO/VOLARE V8L 4X4 MO</t>
  </si>
  <si>
    <t>MPOLO/VOLARE V8L 4X4 ON</t>
  </si>
  <si>
    <t>VW/MPOLO SENIOR U</t>
  </si>
  <si>
    <t>I/M.BENZ 312D JAEDI SPRT</t>
  </si>
  <si>
    <t>I/M.BENZ 313 MARIMAR AMB</t>
  </si>
  <si>
    <t>I/M.BENZ 313 MARIMAR PAS</t>
  </si>
  <si>
    <t>I/M.BENZ 314 SPRINTER</t>
  </si>
  <si>
    <t>I/M.BENZ 415 BOATA 16 P</t>
  </si>
  <si>
    <t>I/M.BENZ 415 TVAN</t>
  </si>
  <si>
    <t>I/M.BENZ 416 ACA P</t>
  </si>
  <si>
    <t>I/M.BENZ 416 ALPHA PAS</t>
  </si>
  <si>
    <t>I/M.BENZ 416 ALPHA6 PAS2</t>
  </si>
  <si>
    <t>I/M.BENZ 416 FUTURA PAS</t>
  </si>
  <si>
    <t>I/M.BENZ 416 GUERRA ESC</t>
  </si>
  <si>
    <t>I/M.BENZ 416 MNP 4X4 MO</t>
  </si>
  <si>
    <t>I/M.BENZ 416 NIKS ESC</t>
  </si>
  <si>
    <t>I/M.BENZ 416 NIKS PAS</t>
  </si>
  <si>
    <t>I/M.BENZ 416 PCIA P</t>
  </si>
  <si>
    <t>I/M.BENZ 416 RIBEIRO ESC</t>
  </si>
  <si>
    <t>I/M.BENZ 416 SIGVANS P20</t>
  </si>
  <si>
    <t>I/M.BENZ 416 SIGVANS PAS</t>
  </si>
  <si>
    <t>I/M.BENZ 416 UNITR ESC</t>
  </si>
  <si>
    <t>I/M.BENZ 416 UNITR PAS</t>
  </si>
  <si>
    <t>I/M.BENZ 416 VIPK ESC</t>
  </si>
  <si>
    <t>I/M.BENZ 417 ACA P</t>
  </si>
  <si>
    <t>I/M.BENZ 417 GUERRA ESC</t>
  </si>
  <si>
    <t>I/M.BENZ 417 GUERRA PAS</t>
  </si>
  <si>
    <t>I/M.BENZ 417 INV 20P</t>
  </si>
  <si>
    <t>I/M.BENZ 417 JI MICRO</t>
  </si>
  <si>
    <t>I/M.BENZ 417 NIKS 20P</t>
  </si>
  <si>
    <t>I/M.BENZ 417 RIBEIRO 20P</t>
  </si>
  <si>
    <t>I/M.BENZ 417 SIGVANS P</t>
  </si>
  <si>
    <t>I/M.BENZ 417 SPRINTER M</t>
  </si>
  <si>
    <t>I/M.BENZ 417 TAKO PAS</t>
  </si>
  <si>
    <t>I/M.BENZ 515 MARIMAR P</t>
  </si>
  <si>
    <t>I/M.BENZ 516 BELABRU MO</t>
  </si>
  <si>
    <t>I/M.BENZ 516 MNP MO</t>
  </si>
  <si>
    <t>I/M.BENZ 517 MART M8</t>
  </si>
  <si>
    <t>I/M.BENZ 517 SPRINTER A3</t>
  </si>
  <si>
    <t>I/M.BENZ 517 SPRINTER A4</t>
  </si>
  <si>
    <t>I/M.BENZ SPRINTER 311</t>
  </si>
  <si>
    <t>I/M.BENZ SPRINTER 313</t>
  </si>
  <si>
    <t>I/M.BENZ SPRINTER 316</t>
  </si>
  <si>
    <t>I/M.BENZ SPRINTER JLV MO</t>
  </si>
  <si>
    <t>I/M.BENZ SPRINTER MARTM7</t>
  </si>
  <si>
    <t>I/M.BENZ SPTR TECFORM TP</t>
  </si>
  <si>
    <t>I/M.BENZ TRANSFORM MICRO</t>
  </si>
  <si>
    <t>I/M.BENZ USATEC TP.CM</t>
  </si>
  <si>
    <t>I/M.BENZ311 RIBEIRO MO18</t>
  </si>
  <si>
    <t>I/M.BENZ311CDI REVESCAP</t>
  </si>
  <si>
    <t>I/M.BENZ311CDI SPRINTERM</t>
  </si>
  <si>
    <t>I/M.BENZ313C EMBRAFI 16</t>
  </si>
  <si>
    <t>I/M.BENZ313CDI BOATA MI</t>
  </si>
  <si>
    <t>I/M.BENZ313CDI CIRILO A5</t>
  </si>
  <si>
    <t>I/M.BENZ313CDI GRIFVAN M</t>
  </si>
  <si>
    <t>I/M.BENZ313CDI REVESCAP</t>
  </si>
  <si>
    <t>I/M.BENZ313CDI SPRINTERM</t>
  </si>
  <si>
    <t>I/M.BENZ313CDI TRANS ESC</t>
  </si>
  <si>
    <t>I/M.BENZ413C EMBRAFI 19</t>
  </si>
  <si>
    <t>I/M.BENZ413CDI CIRILO A4</t>
  </si>
  <si>
    <t>I/M.BENZ413CDI CIRILO A5</t>
  </si>
  <si>
    <t>I/M.BENZ413CDI CIRILO A6</t>
  </si>
  <si>
    <t>I/M.BENZ413CDI GRIFVAN M</t>
  </si>
  <si>
    <t>I/M.BENZ413CDI REVESCAPM</t>
  </si>
  <si>
    <t>I/M.BENZ413CDI SPRINTERM</t>
  </si>
  <si>
    <t>I/M.BENZ413SPRI TRANS MO</t>
  </si>
  <si>
    <t>I/M.BENZ415 PANICIO 17</t>
  </si>
  <si>
    <t>I/M.BENZSPRINT GCASAMIC1</t>
  </si>
  <si>
    <t>I/MB S312 FFORMA ESCOLAR</t>
  </si>
  <si>
    <t>I/MBENZ 311 SPR CIRILO 8</t>
  </si>
  <si>
    <t>I/MBENZ 312DS FFORMA M10</t>
  </si>
  <si>
    <t>I/MBENZ CCAP SPRINTER M</t>
  </si>
  <si>
    <t>I/MBENZ MARCO M.BUS DJ</t>
  </si>
  <si>
    <t>I/MBENZ SPR MARIMAR ESC</t>
  </si>
  <si>
    <t>I/MBENZ/SPRINTER TCA MIC</t>
  </si>
  <si>
    <t>IMP/MBENZ 310D SPRINTERM</t>
  </si>
  <si>
    <t>M.BENZ/0500 IRIZAR PB</t>
  </si>
  <si>
    <t>M.BENZ/0500 RS IRIZAR PB</t>
  </si>
  <si>
    <t>M.BENZ/0500M INDUST SUP</t>
  </si>
  <si>
    <t>M.BENZ/1721 NEOBUS SPECT</t>
  </si>
  <si>
    <t>M.BENZ/BUSSCAR EBUSS R</t>
  </si>
  <si>
    <t>M.BENZ/BUSSCAR ECOSS U</t>
  </si>
  <si>
    <t>M.BENZ/BUSSCAR MICRUSS O</t>
  </si>
  <si>
    <t>M.BENZ/BUSSCAR MINIMIC M</t>
  </si>
  <si>
    <t>M.BENZ/BUSSCAR URBANUSS U</t>
  </si>
  <si>
    <t>M.BENZ/BUSSCAR VBUSS DD</t>
  </si>
  <si>
    <t>M.BENZ/BUSSCAR VBUSS R</t>
  </si>
  <si>
    <t>M.BENZ/CAIO LO 916.ORE</t>
  </si>
  <si>
    <t>M.BENZ/CAIO MILLENNIUM U</t>
  </si>
  <si>
    <t>M.BENZ/CIFERAL CITMAX U</t>
  </si>
  <si>
    <t>M.BENZ/CIFERAL MINIMAXMO</t>
  </si>
  <si>
    <t>M.BENZ/CIFERAL MINIMAXON</t>
  </si>
  <si>
    <t>M.BENZ/COMIL BELLO M</t>
  </si>
  <si>
    <t>M.BENZ/COMIL CAMP HD R</t>
  </si>
  <si>
    <t>M.BENZ/COMIL CAMPIONE DD</t>
  </si>
  <si>
    <t>M.BENZ/COMIL CAMPIONE LD</t>
  </si>
  <si>
    <t>M.BENZ/COMIL CAMPIONE R</t>
  </si>
  <si>
    <t>M.BENZ/COMIL DOPPIO A</t>
  </si>
  <si>
    <t>M.BENZ/COMIL OF1519 ORE</t>
  </si>
  <si>
    <t>M.BENZ/COMIL PIA M</t>
  </si>
  <si>
    <t>M.BENZ/COMIL PIA O</t>
  </si>
  <si>
    <t>M.BENZ/COMIL PIA ROD O</t>
  </si>
  <si>
    <t>M.BENZ/COMIL PIA URB O</t>
  </si>
  <si>
    <t>M.BENZ/COMIL SVELTO</t>
  </si>
  <si>
    <t>M.BENZ/COMIL SVELTO U</t>
  </si>
  <si>
    <t>M.BENZ/COMIL VERSATILE I</t>
  </si>
  <si>
    <t>M.BENZ/COMIL VERSATILE R</t>
  </si>
  <si>
    <t>M.BENZ/INDUSCAR APACHE A</t>
  </si>
  <si>
    <t>M.BENZ/INDUSCAR APACHE U</t>
  </si>
  <si>
    <t>M.BENZ/INDUSCAR ATILIS O</t>
  </si>
  <si>
    <t>M.BENZ/INDUSCAR FOZ O LO</t>
  </si>
  <si>
    <t>M.BENZ/INDUSCAR FOZ R</t>
  </si>
  <si>
    <t>M.BENZ/INDUSCAR FOZ U</t>
  </si>
  <si>
    <t>M.BENZ/INDUSCAR FOZ2400U</t>
  </si>
  <si>
    <t>M.BENZ/INDUSCAR GI R 141</t>
  </si>
  <si>
    <t>M.BENZ/INDUSCAR GI R 171</t>
  </si>
  <si>
    <t>M.BENZ/INDUSCAR GI R 500</t>
  </si>
  <si>
    <t>M.BENZ/INDUSCAR INTERC R</t>
  </si>
  <si>
    <t>M.BENZ/INDUSCAR MILLEN A</t>
  </si>
  <si>
    <t>M.BENZ/INDUSCAR MILLEN U</t>
  </si>
  <si>
    <t>M.BENZ/INDUSCAR MONDEG A</t>
  </si>
  <si>
    <t>M.BENZ/INDUSCAR MONDEG U</t>
  </si>
  <si>
    <t>M.BENZ/INDUSCAR PICCO O</t>
  </si>
  <si>
    <t>M.BENZ/INDUSCAR PICCOL O</t>
  </si>
  <si>
    <t>M.BENZ/INDUSCAR PICCOL U</t>
  </si>
  <si>
    <t>M.BENZ/INDUSCAR SOLAR R</t>
  </si>
  <si>
    <t>M.BENZ/IRIZAR CENTURY E</t>
  </si>
  <si>
    <t>M.BENZ/IRIZAR CENTURY S</t>
  </si>
  <si>
    <t>M.BENZ/IRIZAR PB R</t>
  </si>
  <si>
    <t>M.BENZ/ITALBUS NAS CITTA</t>
  </si>
  <si>
    <t>M.BENZ/ITALBUS NASCER U</t>
  </si>
  <si>
    <t>M.BENZ/LO 712 WALKBUS L28</t>
  </si>
  <si>
    <t>M.BENZ/LO 814 GIZAK ON</t>
  </si>
  <si>
    <t>M.BENZ/LO 916 ESC R</t>
  </si>
  <si>
    <t>M.BENZ/LO 916 ESC U</t>
  </si>
  <si>
    <t>M.BENZ/LO712 MAXIBUS MC</t>
  </si>
  <si>
    <t>M.BENZ/LO712 NEOBUS TH</t>
  </si>
  <si>
    <t>M.BENZ/LO712 NEOBUS TWAY</t>
  </si>
  <si>
    <t>M.BENZ/LO812 NEOBUS TH</t>
  </si>
  <si>
    <t>M.BENZ/LO812 NEOBUS WAY</t>
  </si>
  <si>
    <t>M.BENZ/LO812 WALKBUS L32</t>
  </si>
  <si>
    <t>M.BENZ/LO915 MAXIBUS MC</t>
  </si>
  <si>
    <t>M.BENZ/LO915 NEOBUS TH</t>
  </si>
  <si>
    <t>M.BENZ/LO915 WALKBUS L20</t>
  </si>
  <si>
    <t>M.BENZ/MASC GRANMINI O</t>
  </si>
  <si>
    <t>M.BENZ/MASCA GRANFLEX EO</t>
  </si>
  <si>
    <t>M.BENZ/MASCA GRANFLEX O</t>
  </si>
  <si>
    <t>M.BENZ/MASCA GRANMICRO O</t>
  </si>
  <si>
    <t>M.BENZ/MASCA GRANMIDI M</t>
  </si>
  <si>
    <t>M.BENZ/MASCA GRANMIDI O</t>
  </si>
  <si>
    <t>M.BENZ/MASCA GRANMINI M</t>
  </si>
  <si>
    <t>M.BENZ/MASCA GRANMINI O</t>
  </si>
  <si>
    <t>M.BENZ/MASCA GRANVIA L O</t>
  </si>
  <si>
    <t>M.BENZ/MASCA GRANVIA O</t>
  </si>
  <si>
    <t>M.BENZ/MASCA ROMA 350R O</t>
  </si>
  <si>
    <t>M.BENZ/MASCA ROMA R</t>
  </si>
  <si>
    <t>M.BENZ/MASCA ROMAMD1722O</t>
  </si>
  <si>
    <t>M.BENZ/MASCA VMIDI 1418O</t>
  </si>
  <si>
    <t>M.BENZ/MASCA VMIDI 1722O</t>
  </si>
  <si>
    <t>M.BENZ/MAXIBUS ASTOR</t>
  </si>
  <si>
    <t>M.BENZ/MAXIBUS DOLPHIN</t>
  </si>
  <si>
    <t>M.BENZ/MAXIBUS LINCE</t>
  </si>
  <si>
    <t>M.BENZ/MAXIBUS MCO814</t>
  </si>
  <si>
    <t>M.BENZ/MPOLO ALLEGRO R</t>
  </si>
  <si>
    <t>M.BENZ/MPOLO ANDARE R</t>
  </si>
  <si>
    <t>M.BENZ/MPOLO AUDACE R</t>
  </si>
  <si>
    <t>M.BENZ/MPOLO IDEALE R</t>
  </si>
  <si>
    <t>M.BENZ/MPOLO PARAD GVLDR</t>
  </si>
  <si>
    <t>M.BENZ/MPOLO SEN MIDI MO</t>
  </si>
  <si>
    <t>M.BENZ/MPOLO SEN MIDI ON</t>
  </si>
  <si>
    <t>M.BENZ/MPOLO SENIOR FR</t>
  </si>
  <si>
    <t>M.BENZ/MPOLO SENIOR GVM</t>
  </si>
  <si>
    <t>M.BENZ/MPOLO SENIOR GVO</t>
  </si>
  <si>
    <t>M.BENZ/MPOLO SENIOR MO</t>
  </si>
  <si>
    <t>M.BENZ/MPOLO SENIOR ON</t>
  </si>
  <si>
    <t>M.BENZ/MPOLO SENIOR R</t>
  </si>
  <si>
    <t>M.BENZ/MPOLO SENIOR U</t>
  </si>
  <si>
    <t>M.BENZ/MPOLO SITNEI SEN</t>
  </si>
  <si>
    <t>M.BENZ/MPOLO TORINO A</t>
  </si>
  <si>
    <t>M.BENZ/MPOLO TORINO ART</t>
  </si>
  <si>
    <t>M.BENZ/MPOLO TORINO GVU</t>
  </si>
  <si>
    <t>M.BENZ/MPOLO TORINO U</t>
  </si>
  <si>
    <t>M.BENZ/MPOLO VETRA PAS</t>
  </si>
  <si>
    <t>M.BENZ/MPOLO VIALE A</t>
  </si>
  <si>
    <t>M.BENZ/MPOLO VIALE ART</t>
  </si>
  <si>
    <t>M.BENZ/MPOLO VIALE EX A</t>
  </si>
  <si>
    <t>M.BENZ/MPOLO VIALE U</t>
  </si>
  <si>
    <t>M.BENZ/NEOBUS MEGA OF</t>
  </si>
  <si>
    <t>M.BENZ/NEOBUS MEGA U</t>
  </si>
  <si>
    <t>M.BENZ/NEOBUS MEGABRT A</t>
  </si>
  <si>
    <t>M.BENZ/NEOBUS MEGABRT U</t>
  </si>
  <si>
    <t>M.BENZ/NEOBUS ROAD R</t>
  </si>
  <si>
    <t>M.BENZ/NEOBUS SP U</t>
  </si>
  <si>
    <t>M.BENZ/NEOBUS SPECTRUM R</t>
  </si>
  <si>
    <t>M.BENZ/NEOBUS THUNDER LO</t>
  </si>
  <si>
    <t>M.BENZ/O500</t>
  </si>
  <si>
    <t>M.BENZ/O500 NEOBUS MEGA</t>
  </si>
  <si>
    <t>M.BENZ/O500D NEOBUS SPR</t>
  </si>
  <si>
    <t>M.BENZ/O500M NEOBUS SROD</t>
  </si>
  <si>
    <t>M.BENZ/O500R NEOBUS SROD</t>
  </si>
  <si>
    <t>M.BENZ/O500RS NEOBUS SRD</t>
  </si>
  <si>
    <t>M.BENZ/OF 1519 R.ORE</t>
  </si>
  <si>
    <t>M.BENZ/OF 1620</t>
  </si>
  <si>
    <t>M.BENZ/OF1218 NEOBUS SPC</t>
  </si>
  <si>
    <t>M.BENZ/OF1418 MAXIBUS UR</t>
  </si>
  <si>
    <t>M.BENZ/OF1418 NEOBUS SP1</t>
  </si>
  <si>
    <t>M.BENZ/OF1418NEOBUS SROD</t>
  </si>
  <si>
    <t>M.BENZ/OF1722 MAXIBUS UR</t>
  </si>
  <si>
    <t>M.BENZ/OF1722M NEOBUS MA</t>
  </si>
  <si>
    <t>M.BENZ/OF1722M NEOBUS MG</t>
  </si>
  <si>
    <t>M.BENZ/OF1722M NEOBUS SP</t>
  </si>
  <si>
    <t>M.BENZ/OF1722NEOBUS SROD</t>
  </si>
  <si>
    <t>M.BENZ/OH1418 NEOBUS MEG</t>
  </si>
  <si>
    <t>M.BENZ/OH1418 NOBUS SPE</t>
  </si>
  <si>
    <t>M.BENZ/OH1518 NEOBUS MEG</t>
  </si>
  <si>
    <t>M.BENZ/OH1518 NEOBUS SPC</t>
  </si>
  <si>
    <t>M.BENZ/OH1622 NEOBUS SPR</t>
  </si>
  <si>
    <t>M.BENZ/OH1622 NEOBUSMEGA</t>
  </si>
  <si>
    <t>M.BENZ/OH1628L ROD LINCE</t>
  </si>
  <si>
    <t>M.BENZ/ONIBUS</t>
  </si>
  <si>
    <t>M.BENZX/M MODIFICAR TP</t>
  </si>
  <si>
    <t>MBENZ/BUSSCAR EL BUSS R</t>
  </si>
  <si>
    <t>MBENZ/BUSSCAR INTERBUS R</t>
  </si>
  <si>
    <t>MBENZ/BUSSCAR J BU 400 R</t>
  </si>
  <si>
    <t>MBENZ/BUSSCAR JUM BUSS R</t>
  </si>
  <si>
    <t>MBENZ/BUSSCAR PANORAMI R</t>
  </si>
  <si>
    <t>MBENZ/BUSSCAR URBPLUS A</t>
  </si>
  <si>
    <t>MBENZ/BUSSCAR URBPLUS U</t>
  </si>
  <si>
    <t>MBENZ/BUSSCAR VBUS HI6X2</t>
  </si>
  <si>
    <t>MBENZ/BUSSCAR VIS BUSS R</t>
  </si>
  <si>
    <t>MBENZ/ITALBUS NASCER R</t>
  </si>
  <si>
    <t>MBENZ/MPOLO MPOLO PD R</t>
  </si>
  <si>
    <t>MBENZ/MPOLO PARADISO DD</t>
  </si>
  <si>
    <t>MBENZ/MPOLO PARADISO DDR</t>
  </si>
  <si>
    <t>MBENZ/MPOLO PARADISO LD</t>
  </si>
  <si>
    <t>MBENZ/MPOLO PARADISO LDR</t>
  </si>
  <si>
    <t>MBENZ/MPOLO PARADISO R</t>
  </si>
  <si>
    <t>MBENZ/MPOLO VIAGGIO FR</t>
  </si>
  <si>
    <t>MBENZ/MPOLO VIAGGIO R</t>
  </si>
  <si>
    <t>MBENZ/MPOLO VICINO ESC</t>
  </si>
  <si>
    <t>MBENZ/MPOLO VICINO MO</t>
  </si>
  <si>
    <t>MBENZ/MPOLO VICINO ON</t>
  </si>
  <si>
    <t>MBENZ/OF1418 NEOBUS MEGA</t>
  </si>
  <si>
    <t>MBENZ/OF1418 NEOBUS SPEC</t>
  </si>
  <si>
    <t>IVECO/DAILY 45MINIBUS</t>
  </si>
  <si>
    <t>IVECO/DAILY 50MINIBUS</t>
  </si>
  <si>
    <t>IVECO/DAILY 50 GREEN MO</t>
  </si>
  <si>
    <t>VW/AMD ALAMO URBANA</t>
  </si>
  <si>
    <t>MON/PROTOTIPO</t>
  </si>
  <si>
    <t>I/NISSAN NV 3500 S V8</t>
  </si>
  <si>
    <t>I/NISSAN URVAN</t>
  </si>
  <si>
    <t>I/PEUGEOT BOXER 16LUG</t>
  </si>
  <si>
    <t>I/PEUGEOT BOXER 320M 28</t>
  </si>
  <si>
    <t>I/PEUGEOT BOXER EUROLAF</t>
  </si>
  <si>
    <t>I/PEUGEOT BOXER GREEN MO</t>
  </si>
  <si>
    <t>I/PEUGEOT BOXER JI MO</t>
  </si>
  <si>
    <t>I/PEUGEOT EXPERT AJAXS P</t>
  </si>
  <si>
    <t>I/PEUGEOT EXPERT AL6 PAS</t>
  </si>
  <si>
    <t>I/PEUGEOT EXPERT ALPHAP1</t>
  </si>
  <si>
    <t>I/PEUGEOT EXPERT BF PS11</t>
  </si>
  <si>
    <t>I/PEUGEOT EXPERT EUROLAF</t>
  </si>
  <si>
    <t>I/PEUGEOT EXPERT GREE MO</t>
  </si>
  <si>
    <t>I/PEUGEOT EXPERT GREENES</t>
  </si>
  <si>
    <t>I/PEUGEOT EXPERT JI MBUS</t>
  </si>
  <si>
    <t>I/PEUGEOT EXPERT JI MO</t>
  </si>
  <si>
    <t>I/PEUGEOT EXPERT MOD PAS</t>
  </si>
  <si>
    <t>I/PEUGEOT EXPERT NIKS P</t>
  </si>
  <si>
    <t>I/PEUGEOT EXPERT PCIA P</t>
  </si>
  <si>
    <t>PEUGEOT/BOX GUERRA MIC20</t>
  </si>
  <si>
    <t>PEUGEOT/BOX MARIMAR PASS</t>
  </si>
  <si>
    <t>PEUGEOT/BOX MODIFICAR TP</t>
  </si>
  <si>
    <t>PEUGEOT/BOXER ALLTECH MI</t>
  </si>
  <si>
    <t>PEUGEOT/BOXER C330M HDI</t>
  </si>
  <si>
    <t>PEUGEOT/BOXER CIRILO M</t>
  </si>
  <si>
    <t>PEUGEOT/BOXER EMBRAFI 16</t>
  </si>
  <si>
    <t>PEUGEOT/BOXER EUROLAF E</t>
  </si>
  <si>
    <t>PEUGEOT/BOXER GREENCAR16</t>
  </si>
  <si>
    <t>PEUGEOT/BOXER NIKS 16</t>
  </si>
  <si>
    <t>PEUGEOT/BOXER NIKS MO20</t>
  </si>
  <si>
    <t>PEUGEOT/BOXER PCIA 16PAS</t>
  </si>
  <si>
    <t>PEUGEOT/BOXER TECFORM TP</t>
  </si>
  <si>
    <t>RENAULT/M REVESCAP TE</t>
  </si>
  <si>
    <t>RENAULT/MASTER ACA V16P</t>
  </si>
  <si>
    <t>RENAULT/MASTER ACA V20P</t>
  </si>
  <si>
    <t>RENAULT/MASTER ALLT PASS</t>
  </si>
  <si>
    <t>RENAULT/MASTER BF PASS16</t>
  </si>
  <si>
    <t>RENAULT/MASTER BOATA 16P</t>
  </si>
  <si>
    <t>RENAULT/MASTER CAVENA400</t>
  </si>
  <si>
    <t>RENAULT/MASTER ENG TPRES</t>
  </si>
  <si>
    <t>RENAULT/MASTER ENGE PASC</t>
  </si>
  <si>
    <t>RENAULT/MASTER FFORMA ES</t>
  </si>
  <si>
    <t>RENAULT/MASTER FL3 MNP P</t>
  </si>
  <si>
    <t>RENAULT/MASTER GUERRA16P</t>
  </si>
  <si>
    <t>RENAULT/MASTER JI ACESSI</t>
  </si>
  <si>
    <t>RENAULT/MASTER JI L2. C</t>
  </si>
  <si>
    <t>RENAULT/MASTER JI MBUS</t>
  </si>
  <si>
    <t>RENAULT/MASTER JI MBUS C</t>
  </si>
  <si>
    <t>RENAULT/MASTER JI MBUS V</t>
  </si>
  <si>
    <t>RENAULT/MASTER L2 CONC P</t>
  </si>
  <si>
    <t>RENAULT/MASTER L2 VM PAS</t>
  </si>
  <si>
    <t>RENAULT/MASTER L2H2 A6 P</t>
  </si>
  <si>
    <t>RENAULT/MASTER L2H2 PR</t>
  </si>
  <si>
    <t>RENAULT/MASTER L2H2 RR16</t>
  </si>
  <si>
    <t>RENAULT/MASTER L2H2MNPMC</t>
  </si>
  <si>
    <t>RENAULT/MASTER L3 FUT P</t>
  </si>
  <si>
    <t>RENAULT/MASTER L3 VM PAS</t>
  </si>
  <si>
    <t>RENAULT/MASTER L3 VRIO P</t>
  </si>
  <si>
    <t>RENAULT/MASTER L3H2MNPMC</t>
  </si>
  <si>
    <t>RENAULT/MASTER L3H2RRPAS</t>
  </si>
  <si>
    <t>RENAULT/MASTER MART PAS</t>
  </si>
  <si>
    <t>RENAULT/MASTER PL2 MNP P</t>
  </si>
  <si>
    <t>RENAULT/MASTER PL2 VIPKP</t>
  </si>
  <si>
    <t>RENAULT/MASTER PL3 MNP P</t>
  </si>
  <si>
    <t>RENAULT/MASTER PL3 VRIOP</t>
  </si>
  <si>
    <t>RENAULT/MASTER RAYTEC P3</t>
  </si>
  <si>
    <t>RENAULT/MASTER RAYTEC PA</t>
  </si>
  <si>
    <t>RENAULT/MASTER SIGV P17</t>
  </si>
  <si>
    <t>RENAULT/MASTER SOBERANA</t>
  </si>
  <si>
    <t>RENAULT/MASTER UNIT PAS1</t>
  </si>
  <si>
    <t>RENAULT/MASTER UNIT PAS2</t>
  </si>
  <si>
    <t>RENAULT/MASTER UNITR PA3</t>
  </si>
  <si>
    <t>RENAULT/MASTER UNITR PA4</t>
  </si>
  <si>
    <t>RENAULT/MASTER UNITR PAS</t>
  </si>
  <si>
    <t>RENAULT/MASTER V A6 PAS</t>
  </si>
  <si>
    <t>RENAULT/MASTER V NIKS P</t>
  </si>
  <si>
    <t>RENAULT/MASTER VL3 RIB P</t>
  </si>
  <si>
    <t>RENAULT/MASTER VL3 RR P</t>
  </si>
  <si>
    <t>RENAULT/MASTERL2H2 VM MO</t>
  </si>
  <si>
    <t>RENAULT/MASTERL3 VIPK PA</t>
  </si>
  <si>
    <t>RENAULT/MASTERL3H2 CM MO</t>
  </si>
  <si>
    <t>RENAULT/MASTERL3H2 VM MO</t>
  </si>
  <si>
    <t>RENAULT/MASTERV GUERRA P</t>
  </si>
  <si>
    <t>SCANIA/BUSSCAR EL BUSS R</t>
  </si>
  <si>
    <t>SCANIA/BUSSCAR J B 400 R</t>
  </si>
  <si>
    <t>SCANIA/BUSSCAR URBANUS A</t>
  </si>
  <si>
    <t>SCANIA/BUSSCAR URBPLUS U</t>
  </si>
  <si>
    <t>SCANIA/BUSSCAR VBUSS DD</t>
  </si>
  <si>
    <t>SCANIA/BUSSCAR VBUSS ELE</t>
  </si>
  <si>
    <t>SCANIA/COMIL DOPPIO A</t>
  </si>
  <si>
    <t>SCANIA/COMIL VERSATILE I</t>
  </si>
  <si>
    <t>SCANIA/INDUSCAR APACHE U</t>
  </si>
  <si>
    <t>SCANIA/INDUSCAR GI R K12</t>
  </si>
  <si>
    <t>SCANIA/IRIZAR CENTURY R</t>
  </si>
  <si>
    <t>SCANIA/K114IB IRIZAR PB</t>
  </si>
  <si>
    <t>SCANIA/K94 INDUST SUPREM</t>
  </si>
  <si>
    <t>SCANIA/MAXIBUS LINCE</t>
  </si>
  <si>
    <t>SCANIA/MPOLO ANDARE R</t>
  </si>
  <si>
    <t>SCANIA/MPOLPLD TRAMELA O</t>
  </si>
  <si>
    <t>SCANIA/NEOBUS MEGABRT A</t>
  </si>
  <si>
    <t>SCANIA/NEOBUS SP</t>
  </si>
  <si>
    <t>I/TOYOTA HIACE BUS 2.4LD</t>
  </si>
  <si>
    <t>TOYOTA</t>
  </si>
  <si>
    <t>VOLKS/BUSSCAR EL BUSS R</t>
  </si>
  <si>
    <t>VOLKS/BUSSCAR INTERBUS R</t>
  </si>
  <si>
    <t>VOLKS/BUSSCAR MICRUSS O</t>
  </si>
  <si>
    <t>VOLKS/BUSSCAR MINIMIC M</t>
  </si>
  <si>
    <t>VOLKS/BUSSCAR URBANUSS U</t>
  </si>
  <si>
    <t>VOLKS/BUSSCAR URBPLUSS U</t>
  </si>
  <si>
    <t>VOLKS/COMIL PIA M</t>
  </si>
  <si>
    <t>VOLKS/COMIL SVELTO U</t>
  </si>
  <si>
    <t>VW/15.180 MAXIBUS URB</t>
  </si>
  <si>
    <t>VW/17210OD ANCAR DOMINIO</t>
  </si>
  <si>
    <t>VW/17260 EOT NEOBUS MEGA</t>
  </si>
  <si>
    <t>VW/8150 UNISAUDE ATHENAS</t>
  </si>
  <si>
    <t>VW/915 WALK WALKBUS L32</t>
  </si>
  <si>
    <t>VW/9150 MAXIBUS MCO MC</t>
  </si>
  <si>
    <t>VW/9150 ODM CICCOBUS 03</t>
  </si>
  <si>
    <t>VW/9150 REFAM ATTUALE3</t>
  </si>
  <si>
    <t>VW/9150 WALK WALKBUS L20</t>
  </si>
  <si>
    <t>VW/BUSSCAR URBPLUSS LE</t>
  </si>
  <si>
    <t>VW/BUSSCAR VISSTA LO</t>
  </si>
  <si>
    <t>VW/COMIL PIA ROD M</t>
  </si>
  <si>
    <t>VW/COMIL PIA URB M</t>
  </si>
  <si>
    <t>VW/COMIL TH UM</t>
  </si>
  <si>
    <t>VW/IBRAVA APOLLO</t>
  </si>
  <si>
    <t>VW/ITALBUS NASCERE U</t>
  </si>
  <si>
    <t>VW/KM ALFA 12000</t>
  </si>
  <si>
    <t>VW/KM ALFA 8000</t>
  </si>
  <si>
    <t>VW/KOMBI UNIVIDAS LOT</t>
  </si>
  <si>
    <t>VW/KOMBI VETRA ESC</t>
  </si>
  <si>
    <t>VW/MASCA GFLEX 17230 ON</t>
  </si>
  <si>
    <t>VW/MASCA GRANMIDI M</t>
  </si>
  <si>
    <t>VW/MASCA GRANMINI E M</t>
  </si>
  <si>
    <t>VW/MASCA GRANMINI W120 M</t>
  </si>
  <si>
    <t>VW/MASCA TH UM</t>
  </si>
  <si>
    <t>VW/MAXIBUS LINCE</t>
  </si>
  <si>
    <t>VW/MDO 300 URBANO M</t>
  </si>
  <si>
    <t>VW/MPOLO MINI PB ESC</t>
  </si>
  <si>
    <t>VW/MPOLO TORINO A</t>
  </si>
  <si>
    <t>VW/MPOLO TORINO E</t>
  </si>
  <si>
    <t>VW/NEOBUS 15.210 E</t>
  </si>
  <si>
    <t>VW/NEOBUS MEGABRT A</t>
  </si>
  <si>
    <t>VW/NEOBUS SP U</t>
  </si>
  <si>
    <t>VW/NEOBUS SPECTRUM R</t>
  </si>
  <si>
    <t>VW/NEOBUS THUNDER FR</t>
  </si>
  <si>
    <t>VW/TRAILCAR COMMANDER SE</t>
  </si>
  <si>
    <t>VW/VOLKSWAGEN</t>
  </si>
  <si>
    <t>I/VOLVO B5LAH ARTIC</t>
  </si>
  <si>
    <t>I/VOLVO B5LH 4X2</t>
  </si>
  <si>
    <t>I/VOLVO MPOLO PARADIS DD</t>
  </si>
  <si>
    <t>VOLVO/B12R 420 IRIZAR PB</t>
  </si>
  <si>
    <t>VOLVO/B7R NEOBUS EVO2000</t>
  </si>
  <si>
    <t>VOLVO/BUSSCAR EL BUSS R</t>
  </si>
  <si>
    <t>VOLVO/BUSSCAR URBANUSS U</t>
  </si>
  <si>
    <t>VOLVO/BUSSCAR URBPLUS U</t>
  </si>
  <si>
    <t>VOLVO/BUSSCAR VBUSS ELE</t>
  </si>
  <si>
    <t>VOLVO/INDUSCAR APACHE A</t>
  </si>
  <si>
    <t>VOLVO/INDUSCAR GI R B12B</t>
  </si>
  <si>
    <t>VOLVO/INDUSCAR MILLE H U</t>
  </si>
  <si>
    <t>VOLVO/INDUSCAR MILLEN U</t>
  </si>
  <si>
    <t>VOLVO/INDUSCAR MONDEG U</t>
  </si>
  <si>
    <t>VOLVO/INDUSCAR SOLAR R</t>
  </si>
  <si>
    <t>VOLVO/IRIZAR CENTURY</t>
  </si>
  <si>
    <t>VOLVO/MASCA ARTIC B12MON</t>
  </si>
  <si>
    <t>VOLVO/MASCA LOWENTRYB7RO</t>
  </si>
  <si>
    <t>VOLVO/MASCA USATEC TP</t>
  </si>
  <si>
    <t>VOLVO/MPOLO ANDARE R</t>
  </si>
  <si>
    <t>VOLVO/MPOLO AUDACE R</t>
  </si>
  <si>
    <t>VOLVO/MPOLO VIAGGIO FR</t>
  </si>
  <si>
    <t>VOLVO/MPOLO VIALE B</t>
  </si>
  <si>
    <t>VOLVO/NEOBUS MEGABRT B</t>
  </si>
  <si>
    <t>VOLVO/NEOBUS MEGABRT U</t>
  </si>
  <si>
    <t>VOLVO/NEOBUS SPECTRUM R</t>
  </si>
  <si>
    <t xml:space="preserve">* valor obtido do anexo decreto 57.377/2023 que define a </t>
  </si>
  <si>
    <t>base de cálculo do IPVA/RS para 2024 e atualizado pela tabela FIPE.</t>
  </si>
  <si>
    <t>Selecionar conforme informação do documento do verículo.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</si>
  <si>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</si>
  <si>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</si>
  <si>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</si>
  <si>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80W90</t>
  </si>
  <si>
    <t>3.3 Vistoria R$ 168,00 (1/6 avos)</t>
  </si>
  <si>
    <t>Km</t>
  </si>
  <si>
    <r>
      <t>1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</si>
  <si>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2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</si>
  <si>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3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</si>
  <si>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4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</si>
  <si>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5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</si>
  <si>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r>
      <t>6</t>
    </r>
    <r>
      <rPr>
        <u/>
        <vertAlign val="superscript"/>
        <sz val="8"/>
        <color theme="0"/>
        <rFont val="Courier New"/>
        <family val="3"/>
      </rPr>
      <t>a</t>
    </r>
    <r>
      <rPr>
        <sz val="8"/>
        <color theme="0"/>
        <rFont val="Courier New"/>
        <family val="3"/>
      </rPr>
      <t> Faixa</t>
    </r>
  </si>
  <si>
    <t>PLANILHA DE CÁLCULO
CUSTO TRANSPORTE PASSAGEIROS</t>
  </si>
  <si>
    <t>Percurso Médio Anual (Km/ano)</t>
  </si>
  <si>
    <t>Percurso Médio Mês (Km/mês)</t>
  </si>
  <si>
    <t>3.4 Aferição Tacógrafo R$ 700,00 (1/12 avos)</t>
  </si>
  <si>
    <t>ANKAI</t>
  </si>
  <si>
    <t>DONGFENG</t>
  </si>
  <si>
    <t>TUTTO</t>
  </si>
  <si>
    <t>Diesel</t>
  </si>
  <si>
    <t>AGRALE/CIFERAL MINIMAXMO</t>
  </si>
  <si>
    <t>Outros</t>
  </si>
  <si>
    <t>AGRALE/INDUSCAR PICCOL O</t>
  </si>
  <si>
    <t>AGRALE/INDUSCAR SOLAR R</t>
  </si>
  <si>
    <t>AGRALE/ITALBUS NAS CITTA</t>
  </si>
  <si>
    <t>AGRALE/MARRUAAM200 MOP8</t>
  </si>
  <si>
    <t>I/ANKAI OE10</t>
  </si>
  <si>
    <t>I/ANKAI OE12</t>
  </si>
  <si>
    <t>I/ANKAI OE6</t>
  </si>
  <si>
    <t>I/ANKAI OE9</t>
  </si>
  <si>
    <t>BUSSCAR/URBPLUSELE TROLE</t>
  </si>
  <si>
    <t>BYD/D11B ATTIVI EXPRESS</t>
  </si>
  <si>
    <t>BYD/K9A 12D</t>
  </si>
  <si>
    <t>BYD/MASCA GRAN VIA U</t>
  </si>
  <si>
    <t>BYD/MPOLO TORINO E A</t>
  </si>
  <si>
    <t>I/BYD K10A</t>
  </si>
  <si>
    <t>I/BYD K11M</t>
  </si>
  <si>
    <t>I/BYD K9A 12D</t>
  </si>
  <si>
    <t>I/BYD K9W</t>
  </si>
  <si>
    <t>CITROEN/JUMPER M32L HDI</t>
  </si>
  <si>
    <t>CITROEN/JUMPER M33L HDI</t>
  </si>
  <si>
    <t>I/CITROEN JUMPER TRMB PA</t>
  </si>
  <si>
    <t>I/CITROEN JUMPY NIKS PAS</t>
  </si>
  <si>
    <t>I/DONGFENG C37</t>
  </si>
  <si>
    <t>I/FIAT DUCATO UNIT PAS3</t>
  </si>
  <si>
    <t>FIAT/DUCATO TCA AMB</t>
  </si>
  <si>
    <t>I/FIAT DUCAMAXI GB MIC</t>
  </si>
  <si>
    <t>I/FIAT DUCATO 15 JAEDI T</t>
  </si>
  <si>
    <t>I/FIAT DUCATO GUERRA P</t>
  </si>
  <si>
    <t>I/FIAT DUCATO M GUERRA E</t>
  </si>
  <si>
    <t>I/FIAT DUCATO MX VM PAS</t>
  </si>
  <si>
    <t>I/FIAT SCUDO A6 MO</t>
  </si>
  <si>
    <t>I/FIAT SCUDO JI MO</t>
  </si>
  <si>
    <t>I/FIAT SCUDO M NIKS PAS</t>
  </si>
  <si>
    <t>I/FIAT SCUDO NIKS MO</t>
  </si>
  <si>
    <t>I/FIAT SCUDO PCIA P</t>
  </si>
  <si>
    <t>I/FIAT SCUDO ROCHA PAS</t>
  </si>
  <si>
    <t>I/IVECOFIAT 3510 REFAM02</t>
  </si>
  <si>
    <t>IMP/FIAT DUCATO COMBINAT</t>
  </si>
  <si>
    <t>I/FORD TRANSIT 410LMBUS</t>
  </si>
  <si>
    <t>I/FORD TRANSIT ENG15E1</t>
  </si>
  <si>
    <t>I/FORD TRANSIT F A6 PAS</t>
  </si>
  <si>
    <t>I/FORD TRANSIT FFORMA ES</t>
  </si>
  <si>
    <t>I/FORD TRANSIT VIPK 16P</t>
  </si>
  <si>
    <t>I/HIGER AZURE A12BR</t>
  </si>
  <si>
    <t>I/HYUNDAI H1 GRANDSTAREX</t>
  </si>
  <si>
    <t>I/HYUNDAI STARIA BUS2.2D</t>
  </si>
  <si>
    <t>INDUSCAR/MILLENNIUM EL A</t>
  </si>
  <si>
    <t>I/IVECO T3510 GUEVEL MIC</t>
  </si>
  <si>
    <t>IVECO/5912 NEOBUS TBOY</t>
  </si>
  <si>
    <t>IVECO/BUS 10-190E-B</t>
  </si>
  <si>
    <t>IVECO/BUSSCAR EBUSS R</t>
  </si>
  <si>
    <t>IVECO/DAILY 45MINIBUS-T</t>
  </si>
  <si>
    <t>IVECO/DAILY 45V UNIT PAS</t>
  </si>
  <si>
    <t>IVECO/DAILY 50 TCA MICRO</t>
  </si>
  <si>
    <t>IVECO/DAILY 50MINIBUS-T</t>
  </si>
  <si>
    <t>IVECO/DAILY 50V ACA PAS</t>
  </si>
  <si>
    <t>IVECO/DAILY 50V UNIT PAS</t>
  </si>
  <si>
    <t>IVECO/DAILY TCA MICRO</t>
  </si>
  <si>
    <t>IVECO/DAILY50 GUERRA ESC</t>
  </si>
  <si>
    <t>IVECO/DAILY50 GUERRA PAS</t>
  </si>
  <si>
    <t>IVECO/DAILY50 RR PAS</t>
  </si>
  <si>
    <t>IVECO/INDUSCAR FOZ E</t>
  </si>
  <si>
    <t>IVECO/INDUSCAR FOZ ESC</t>
  </si>
  <si>
    <t>I/JIMBEI HAISE SY6480 AD</t>
  </si>
  <si>
    <t>I/JINBEI TOPIC FFORMA A</t>
  </si>
  <si>
    <t>I/JINBEI TOPIC MAR AMB</t>
  </si>
  <si>
    <t>MARCOPOLO/VOLARE A5HD EO</t>
  </si>
  <si>
    <t>MARCOPOLO/VOLARE DW9 ESC</t>
  </si>
  <si>
    <t>MARCOPOLO/VOLARE ESCOLAR</t>
  </si>
  <si>
    <t>MARCOPOLO/VOLARE MV8L R</t>
  </si>
  <si>
    <t>MARCOPOLO/VOLARE W7 EM</t>
  </si>
  <si>
    <t>MPOLO/VOLARE ACCESS E ON</t>
  </si>
  <si>
    <t>MERCEDES BENZ</t>
  </si>
  <si>
    <t>I/M.BENZ 311CDI MARTION</t>
  </si>
  <si>
    <t>I/M.BENZ 311CDI S CIRILO</t>
  </si>
  <si>
    <t>I/M.BENZ 312D SPRINTER M</t>
  </si>
  <si>
    <t>I/M.BENZ 413CDI MARTI ON</t>
  </si>
  <si>
    <t>I/M.BENZ 415CDI VIPK ACE</t>
  </si>
  <si>
    <t>I/M.BENZ 415CDISPRINTERM</t>
  </si>
  <si>
    <t>I/M.BENZ 415SPRINTE VIPK</t>
  </si>
  <si>
    <t>I/M.BENZ 416CDI VIPK ACE</t>
  </si>
  <si>
    <t>I/M.BENZ 416CDI VIPK M20</t>
  </si>
  <si>
    <t>I/M.BENZ 416CDISPRINTERM</t>
  </si>
  <si>
    <t>I/M.BENZ 416SPRIBRAS BUS</t>
  </si>
  <si>
    <t>I/M.BENZ 417 GUERRA 16P</t>
  </si>
  <si>
    <t>I/M.BENZ 417 INV 16P</t>
  </si>
  <si>
    <t>I/M.BENZ 417 NIKS 24P</t>
  </si>
  <si>
    <t>I/M.BENZ 417 RIBEIRO ESC</t>
  </si>
  <si>
    <t>I/M.BENZ 417 RR PA</t>
  </si>
  <si>
    <t>I/M.BENZ 417 SPR NEI MIC</t>
  </si>
  <si>
    <t>I/M.BENZ 417 UNITR PAS</t>
  </si>
  <si>
    <t>I/M.BENZ 417 VIPK 20P</t>
  </si>
  <si>
    <t>I/M.BENZ 417 VIPK ACE</t>
  </si>
  <si>
    <t>I/M.BENZ 515CDISPRINTERM</t>
  </si>
  <si>
    <t>I/M.BENZ 516SPRINTER A3</t>
  </si>
  <si>
    <t>I/M.BENZ 516SPRINTER A4</t>
  </si>
  <si>
    <t>I/M.BENZ 517 GUERRA ESC</t>
  </si>
  <si>
    <t>I/M.BENZ 517 GUERRA PAS</t>
  </si>
  <si>
    <t>I/M.BENZ 517 JI M.20</t>
  </si>
  <si>
    <t>I/M.BENZ 517 JI M.21</t>
  </si>
  <si>
    <t>I/M.BENZ 517 MNP MO</t>
  </si>
  <si>
    <t>I/M.BENZ 517 NEI SPR MIC</t>
  </si>
  <si>
    <t>I/M.BENZ 517 SPRIBRASBUS</t>
  </si>
  <si>
    <t>M.BENZ/COMILSVELTO TF41L</t>
  </si>
  <si>
    <t>M.BENZ/IBRAVA APOLLO</t>
  </si>
  <si>
    <t>M.BENZ/INDUSCAR APAC ESC</t>
  </si>
  <si>
    <t>M.BENZ/INDUSCAR ATILIS E</t>
  </si>
  <si>
    <t>M.BENZ/INDUSCAR FOZ ESC</t>
  </si>
  <si>
    <t>M.BENZ/INDUSCAR FOZ2200U</t>
  </si>
  <si>
    <t>M.BENZ/INDUSCAR FOZ240 R</t>
  </si>
  <si>
    <t>M.BENZ/INDUSCAR MIL EL U</t>
  </si>
  <si>
    <t>M.BENZ/MASCA GRANVIA E O</t>
  </si>
  <si>
    <t>M.BENZ/MPOLO TORINO E</t>
  </si>
  <si>
    <t>M.BENZ/MPOLO TORINO E-GE</t>
  </si>
  <si>
    <t>MBENZ/MPOLO MPOLO PD LD</t>
  </si>
  <si>
    <t>MBENZ/MPOLO VG GVIII R</t>
  </si>
  <si>
    <t>I/PEUGEOT EXPERT GUERRA P</t>
  </si>
  <si>
    <t>I/PEUGEOT EXPERT LEAL P</t>
  </si>
  <si>
    <t>I/PEUGEOT EXPERT SUB PAS</t>
  </si>
  <si>
    <t>I/PEUGEOT EXPERT TRMB PA</t>
  </si>
  <si>
    <t>PEUGEOT/BOXER C330M 23S</t>
  </si>
  <si>
    <t>RENAULT/M REVESCAP L1H1</t>
  </si>
  <si>
    <t>RENAULT/MASTER ALLTECHMC</t>
  </si>
  <si>
    <t>RENAULT/MASTER F L2 SF P</t>
  </si>
  <si>
    <t>RENAULT/MASTER F L3 SF P</t>
  </si>
  <si>
    <t>RENAULT/MASTER FL2 LEALP</t>
  </si>
  <si>
    <t>RENAULT/MASTER FL2 MNP P</t>
  </si>
  <si>
    <t>RENAULT/MASTER FL2 RR P</t>
  </si>
  <si>
    <t>RENAULT/MASTER FL2 VRIOP</t>
  </si>
  <si>
    <t>RENAULT/MASTER FL3 RR P</t>
  </si>
  <si>
    <t>RENAULT/MASTER L2 FUT P</t>
  </si>
  <si>
    <t>RENAULT/MASTER NEI MIC 1</t>
  </si>
  <si>
    <t>RENAULT/MASTER PL3 A6 P</t>
  </si>
  <si>
    <t>RENAULT/MASTER PL3 VIPKP</t>
  </si>
  <si>
    <t>RENAULT/MASTER RONTANESC</t>
  </si>
  <si>
    <t>RENAULT/MASTERFL1 NIKS P</t>
  </si>
  <si>
    <t>RENAULT/MASTERFL3 NIKS P</t>
  </si>
  <si>
    <t>RENAULT/MASTERL3H2VIPKMO</t>
  </si>
  <si>
    <t>I/SCANIA K 360C B6X2 4FT</t>
  </si>
  <si>
    <t>I/SCANIA K 410C B6X2 FT</t>
  </si>
  <si>
    <t>I/SCANIA MPOLO K280 6X2G</t>
  </si>
  <si>
    <t>I/SCANIA MPOLO PARADIS R</t>
  </si>
  <si>
    <t>I/SCANIA MPOLO VIALE U</t>
  </si>
  <si>
    <t>SCANIA/INDUSCAR MONDEG U</t>
  </si>
  <si>
    <t>SCANIA/K280 B4X2CNG 1</t>
  </si>
  <si>
    <t>SCANIA/MASCA GRAN VIA U</t>
  </si>
  <si>
    <t>SCANIA/MPOLO VG GVIII R</t>
  </si>
  <si>
    <t>SCANIA/NEOBUS MEGABRT B</t>
  </si>
  <si>
    <t>TUTTO/IBRAVA TROLEBUS.ON</t>
  </si>
  <si>
    <t>TUTTO/M.POLO TORINO GV</t>
  </si>
  <si>
    <t>VW/17260 EOT NEOBUS SPEC</t>
  </si>
  <si>
    <t>VW/CAIO INTERCITY R</t>
  </si>
  <si>
    <t>VW/E-VOLKSBUS 18T</t>
  </si>
  <si>
    <t>VW/IBRAVA HERCULES</t>
  </si>
  <si>
    <t>VW/INDUSCAR FOZ 2200 U</t>
  </si>
  <si>
    <t>VW/INDUSCAR FOZ 2400 U</t>
  </si>
  <si>
    <t>VW/IRIZAR I6 R</t>
  </si>
  <si>
    <t>VW/ITALBUS NASCERE 2</t>
  </si>
  <si>
    <t>VW/KOMBI VIATURE E</t>
  </si>
  <si>
    <t>VW/MPOLO MPOLO TORINO EU</t>
  </si>
  <si>
    <t>VW/NEOBUS 8.180E</t>
  </si>
  <si>
    <t>I/VOLVO BUSSCAR VBUSS R</t>
  </si>
  <si>
    <t>I/VOLVO INDUSCAR MIL E U</t>
  </si>
  <si>
    <t>I/VOLVO MPOLO ATTIVI E U</t>
  </si>
  <si>
    <t>VOLVO/B12R 380 IRIZAR PB</t>
  </si>
  <si>
    <t>VOLVO/B250R 4X2</t>
  </si>
  <si>
    <t>VOLVO/B9R 380 IRIZAR PB</t>
  </si>
  <si>
    <t>VOLVO/BUSSCAR URBPLUS B</t>
  </si>
  <si>
    <t>VOLVO/CAIO PAPA-FILA B</t>
  </si>
  <si>
    <t>VOLVO/COMIL DOPPIO A</t>
  </si>
  <si>
    <t>VOLVO/MPOLO VG GVIII R</t>
  </si>
  <si>
    <t>Convenção Coletiva de Trabalho 2025/2026 do SINDICATO DOS TRABALHADORES E CONDUTORES DE VEICULOS</t>
  </si>
  <si>
    <t>RODOVIARIOS DE SANTA MARIA-RS E REGIAO (RS002404/2025, registrada no MTE em 01/07/2025)</t>
  </si>
  <si>
    <t>3.1 Licenciamento R$ 109,27 (1/12 avos)</t>
  </si>
  <si>
    <t>FRETAMENTO MICROÔNIBUS</t>
  </si>
  <si>
    <t>225-75 R17,5</t>
  </si>
  <si>
    <t>5W30</t>
  </si>
  <si>
    <t>Detalhamento dos Serviços: Custo relativo ao transporte de passageiros por quilômetro rodado, utilizando veículo tipo "Microônibus", com no mínimo 30 lugares adultos, máximo de 05 anos de uso e deverá conter todos os demais itens de série, além de todos os itens obrigatórios pelo CTB. Veículo deverá ser equipado com Ar condicionado e conduzido por motorista devidamente habilitado e qualificado para o serviço. Mão de obra mensurada através da Convenção Coletiva de Trabalho 2025/2026 do SINDICATO DOS TRABALHADORES E CONDUTORES DE VEICULOS RODOVIARIOS DE SANTA MARIA-RS E REGIAO (RS002404/2025, registrada no MTE em 01/07/2025).</t>
  </si>
  <si>
    <t>CUSTO TRANSPORTE PASSAGEIROS - MICROÔNIBUS</t>
  </si>
  <si>
    <t>Seguro RCFV DAER:</t>
  </si>
  <si>
    <t xml:space="preserve">*cotar o valor da apólice do seguro de responsabilidade civil perante ao DAER </t>
  </si>
  <si>
    <t>1.4 - Custo Total Salários e Encargos</t>
  </si>
  <si>
    <t>1.5 - Média de Km no percurso/mês</t>
  </si>
  <si>
    <t>1.3 - Vale Transporte (Santiago) 2 x 22 dias</t>
  </si>
  <si>
    <t>Vale transporte de 02 passagens a R$ 4,00 cada, por dia para 22 dias no mês.</t>
  </si>
  <si>
    <r>
      <rPr>
        <u/>
        <sz val="8"/>
        <color theme="1"/>
        <rFont val="Arial"/>
        <family val="2"/>
      </rPr>
      <t>Custo Total 1.4 ÷</t>
    </r>
    <r>
      <rPr>
        <sz val="8"/>
        <color theme="1"/>
        <rFont val="Arial"/>
        <family val="2"/>
      </rPr>
      <t xml:space="preserve">
Media Km/Mês 1.5</t>
    </r>
  </si>
  <si>
    <r>
      <rPr>
        <u/>
        <sz val="8"/>
        <color theme="1"/>
        <rFont val="Arial"/>
        <family val="2"/>
      </rPr>
      <t>Custo Deprec. ÷</t>
    </r>
    <r>
      <rPr>
        <sz val="8"/>
        <color theme="1"/>
        <rFont val="Arial"/>
        <family val="2"/>
      </rPr>
      <t xml:space="preserve">
2.800 Km/Mês</t>
    </r>
  </si>
  <si>
    <r>
      <t xml:space="preserve">Custo Licenc/Seg. ÷
</t>
    </r>
    <r>
      <rPr>
        <sz val="8"/>
        <color theme="1"/>
        <rFont val="Arial"/>
        <family val="2"/>
      </rPr>
      <t>2.800 Km/Mês</t>
    </r>
  </si>
  <si>
    <t>3.6 Total Licenciamento e Seguros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</si>
</sst>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R$&quot;\ #,##0.00;[Red]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#,##0.00_ ;\-#,##0.00\ "/>
    <numFmt numFmtId="173" formatCode="#,##0.0_ ;\-#,##0.0\ "/>
    <numFmt numFmtId="174" formatCode="#,##0_ ;\-#,##0\ "/>
    <numFmt numFmtId="175" formatCode="_-&quot;R$&quot;\ * #,##0.00_-;\-&quot;R$&quot;\ * #,##0.00_-;_-&quot;R$&quot;\ * &quot;-&quot;???_-;_-@_-"/>
  </numFmts>
  <fonts count="4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b/>
      <i/>
      <sz val="10"/>
      <name val="Calibri"/>
      <family val="2"/>
    </font>
    <font>
      <b/>
      <sz val="8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Calibri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vertAlign val="superscript"/>
      <sz val="8"/>
      <color theme="1"/>
      <name val="Arial"/>
      <family val="2"/>
    </font>
    <font>
      <sz val="7"/>
      <color theme="1"/>
      <name val="Arial"/>
      <family val="2"/>
    </font>
    <font>
      <u/>
      <sz val="8"/>
      <color theme="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sz val="11"/>
      <color theme="0"/>
      <name val="Calibri"/>
      <family val="2"/>
      <scheme val="minor"/>
    </font>
    <font>
      <sz val="8"/>
      <color theme="0"/>
      <name val="Courier New"/>
      <family val="3"/>
    </font>
    <font>
      <u/>
      <vertAlign val="superscript"/>
      <sz val="8"/>
      <color theme="0"/>
      <name val="Courier New"/>
      <family val="3"/>
    </font>
    <font>
      <b/>
      <sz val="8"/>
      <color theme="0"/>
      <name val="Courier New"/>
      <family val="3"/>
    </font>
    <font>
      <sz val="8"/>
      <color theme="1"/>
      <name val="Courier New"/>
      <family val="3"/>
    </font>
    <font>
      <sz val="8"/>
      <color rgb="FF000000"/>
      <name val="Courier New"/>
      <family val="3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/>
      <right style="thin">
        <color theme="0" tint="-0.14993743705557422"/>
      </right>
      <top/>
      <bottom style="thin">
        <color theme="0" tint="-0.14993743705557422"/>
      </bottom>
      <diagonal/>
    </border>
    <border>
      <left/>
      <right/>
      <top/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/>
      <top/>
      <bottom/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75432599871821"/>
      </left>
      <right/>
      <top style="thin">
        <color theme="0" tint="-0.14975432599871821"/>
      </top>
      <bottom style="thin">
        <color theme="0" tint="-0.14975432599871821"/>
      </bottom>
      <diagonal/>
    </border>
    <border>
      <left/>
      <right style="thin">
        <color theme="0" tint="-0.14975432599871821"/>
      </right>
      <top style="thin">
        <color theme="0" tint="-0.14975432599871821"/>
      </top>
      <bottom style="thin">
        <color theme="0" tint="-0.149754325998718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0" tint="-0.1497848445081942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/>
      <diagonal/>
    </border>
    <border>
      <left/>
      <right style="thin">
        <color theme="0" tint="-0.24994659260841701"/>
      </right>
      <top style="thin">
        <color auto="1"/>
      </top>
      <bottom/>
      <diagonal/>
    </border>
    <border>
      <left style="thin">
        <color theme="0" tint="-0.2499465926084170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/>
      <diagonal/>
    </border>
    <border>
      <left style="thin">
        <color auto="1"/>
      </left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auto="1"/>
      </bottom>
      <diagonal/>
    </border>
    <border>
      <left/>
      <right style="thin">
        <color theme="0" tint="-0.24994659260841701"/>
      </right>
      <top/>
      <bottom style="thin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auto="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/>
      <diagonal/>
    </border>
    <border>
      <left/>
      <right style="thin">
        <color auto="1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2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468">
    <xf numFmtId="0" fontId="0" fillId="0" borderId="0" xfId="0"/>
    <xf numFmtId="0" fontId="11" fillId="4" borderId="0" xfId="0" applyFont="1" applyFill="1" applyAlignment="1">
      <alignment horizontal="left" vertical="top"/>
    </xf>
    <xf numFmtId="0" fontId="12" fillId="0" borderId="0" xfId="0" applyFont="1" applyAlignment="1">
      <alignment horizontal="left" vertical="top"/>
    </xf>
    <xf numFmtId="0" fontId="0" fillId="5" borderId="0" xfId="0" applyFill="1"/>
    <xf numFmtId="0" fontId="0" fillId="6" borderId="10" xfId="0" applyFill="1" applyBorder="1"/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0" xfId="0" applyFill="1"/>
    <xf numFmtId="0" fontId="0" fillId="6" borderId="14" xfId="0" applyFill="1" applyBorder="1"/>
    <xf numFmtId="0" fontId="13" fillId="6" borderId="0" xfId="0" applyFont="1" applyFill="1"/>
    <xf numFmtId="0" fontId="0" fillId="6" borderId="15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0" xfId="0" applyFill="1"/>
    <xf numFmtId="0" fontId="18" fillId="7" borderId="0" xfId="0" applyFont="1" applyFill="1" applyAlignment="1">
      <alignment vertical="center"/>
    </xf>
    <xf numFmtId="0" fontId="19" fillId="7" borderId="0" xfId="0" applyFont="1" applyFill="1"/>
    <xf numFmtId="0" fontId="21" fillId="7" borderId="0" xfId="0" applyFont="1" applyFill="1"/>
    <xf numFmtId="0" fontId="20" fillId="7" borderId="0" xfId="0" applyFont="1" applyFill="1"/>
    <xf numFmtId="0" fontId="16" fillId="7" borderId="0" xfId="0" applyFont="1" applyFill="1" applyAlignment="1">
      <alignment horizontal="right"/>
    </xf>
    <xf numFmtId="0" fontId="16" fillId="7" borderId="0" xfId="0" applyFont="1" applyFill="1" applyAlignment="1">
      <alignment horizontal="left"/>
    </xf>
    <xf numFmtId="0" fontId="22" fillId="7" borderId="0" xfId="0" applyFont="1" applyFill="1" applyAlignment="1">
      <alignment horizontal="left"/>
    </xf>
    <xf numFmtId="0" fontId="22" fillId="7" borderId="0" xfId="0" applyFont="1" applyFill="1" applyAlignment="1">
      <alignment horizontal="right"/>
    </xf>
    <xf numFmtId="0" fontId="22" fillId="7" borderId="0" xfId="0" applyFont="1" applyFill="1"/>
    <xf numFmtId="0" fontId="22" fillId="6" borderId="0" xfId="0" applyFont="1" applyFill="1" applyAlignment="1">
      <alignment vertical="center"/>
    </xf>
    <xf numFmtId="0" fontId="14" fillId="5" borderId="0" xfId="0" applyFont="1" applyFill="1" applyAlignment="1">
      <alignment horizontal="center"/>
    </xf>
    <xf numFmtId="49" fontId="20" fillId="5" borderId="18" xfId="0" applyNumberFormat="1" applyFont="1" applyFill="1" applyBorder="1" applyAlignment="1" applyProtection="1">
      <alignment horizontal="center"/>
      <protection locked="0"/>
    </xf>
    <xf numFmtId="168" fontId="20" fillId="5" borderId="18" xfId="0" applyNumberFormat="1" applyFont="1" applyFill="1" applyBorder="1" applyAlignment="1" applyProtection="1">
      <alignment horizontal="center"/>
      <protection locked="0"/>
    </xf>
    <xf numFmtId="169" fontId="20" fillId="5" borderId="18" xfId="0" applyNumberFormat="1" applyFont="1" applyFill="1" applyBorder="1" applyAlignment="1" applyProtection="1">
      <alignment horizontal="center"/>
      <protection locked="0"/>
    </xf>
    <xf numFmtId="170" fontId="20" fillId="5" borderId="18" xfId="0" applyNumberFormat="1" applyFont="1" applyFill="1" applyBorder="1" applyAlignment="1" applyProtection="1">
      <alignment horizontal="center"/>
      <protection locked="0"/>
    </xf>
    <xf numFmtId="0" fontId="20" fillId="5" borderId="18" xfId="0" applyFont="1" applyFill="1" applyBorder="1" applyAlignment="1" applyProtection="1">
      <alignment horizontal="center"/>
      <protection locked="0"/>
    </xf>
    <xf numFmtId="0" fontId="7" fillId="7" borderId="0" xfId="0" applyFont="1" applyFill="1"/>
    <xf numFmtId="0" fontId="16" fillId="7" borderId="0" xfId="0" applyFont="1" applyFill="1" applyAlignment="1">
      <alignment vertical="center"/>
    </xf>
    <xf numFmtId="0" fontId="16" fillId="7" borderId="0" xfId="0" applyFont="1" applyFill="1"/>
    <xf numFmtId="0" fontId="24" fillId="7" borderId="0" xfId="0" applyFont="1" applyFill="1" applyAlignment="1">
      <alignment vertical="center" wrapText="1"/>
    </xf>
    <xf numFmtId="0" fontId="20" fillId="7" borderId="28" xfId="40" applyNumberFormat="1" applyFont="1" applyFill="1" applyBorder="1" applyAlignment="1" applyProtection="1">
      <alignment horizontal="center" vertical="center"/>
    </xf>
    <xf numFmtId="0" fontId="0" fillId="7" borderId="30" xfId="0" applyFill="1" applyBorder="1"/>
    <xf numFmtId="0" fontId="21" fillId="7" borderId="31" xfId="0" applyFont="1" applyFill="1" applyBorder="1"/>
    <xf numFmtId="0" fontId="20" fillId="7" borderId="31" xfId="0" applyFont="1" applyFill="1" applyBorder="1"/>
    <xf numFmtId="0" fontId="0" fillId="7" borderId="31" xfId="0" applyFill="1" applyBorder="1"/>
    <xf numFmtId="0" fontId="0" fillId="7" borderId="32" xfId="0" applyFill="1" applyBorder="1"/>
    <xf numFmtId="0" fontId="0" fillId="7" borderId="33" xfId="0" applyFill="1" applyBorder="1"/>
    <xf numFmtId="0" fontId="16" fillId="7" borderId="34" xfId="0" applyFont="1" applyFill="1" applyBorder="1" applyAlignment="1">
      <alignment horizontal="left"/>
    </xf>
    <xf numFmtId="0" fontId="0" fillId="7" borderId="35" xfId="0" applyFill="1" applyBorder="1"/>
    <xf numFmtId="0" fontId="21" fillId="7" borderId="36" xfId="0" applyFont="1" applyFill="1" applyBorder="1"/>
    <xf numFmtId="0" fontId="20" fillId="7" borderId="36" xfId="0" applyFont="1" applyFill="1" applyBorder="1"/>
    <xf numFmtId="0" fontId="0" fillId="7" borderId="36" xfId="0" applyFill="1" applyBorder="1"/>
    <xf numFmtId="0" fontId="0" fillId="7" borderId="37" xfId="0" applyFill="1" applyBorder="1"/>
    <xf numFmtId="0" fontId="0" fillId="7" borderId="34" xfId="0" applyFill="1" applyBorder="1"/>
    <xf numFmtId="0" fontId="25" fillId="7" borderId="0" xfId="0" applyFont="1" applyFill="1" applyAlignment="1">
      <alignment horizontal="center"/>
    </xf>
    <xf numFmtId="0" fontId="20" fillId="7" borderId="0" xfId="0" applyFont="1" applyFill="1" applyAlignment="1">
      <alignment horizontal="center"/>
    </xf>
    <xf numFmtId="0" fontId="20" fillId="5" borderId="38" xfId="40" applyNumberFormat="1" applyFont="1" applyFill="1" applyBorder="1" applyAlignment="1" applyProtection="1">
      <alignment horizontal="center" vertical="center"/>
      <protection locked="0"/>
    </xf>
    <xf numFmtId="0" fontId="20" fillId="5" borderId="28" xfId="40" applyNumberFormat="1" applyFont="1" applyFill="1" applyBorder="1" applyAlignment="1" applyProtection="1">
      <alignment horizontal="center" vertical="center"/>
      <protection locked="0"/>
    </xf>
    <xf numFmtId="3" fontId="20" fillId="5" borderId="28" xfId="40" applyNumberFormat="1" applyFont="1" applyFill="1" applyBorder="1" applyAlignment="1" applyProtection="1">
      <alignment horizontal="center" vertical="center"/>
      <protection locked="0"/>
    </xf>
    <xf numFmtId="0" fontId="20" fillId="7" borderId="0" xfId="0" applyFont="1" applyFill="1" applyAlignment="1" applyProtection="1">
      <alignment vertical="center"/>
      <protection locked="0"/>
    </xf>
    <xf numFmtId="0" fontId="20" fillId="7" borderId="41" xfId="0" applyFont="1" applyFill="1" applyBorder="1" applyAlignment="1">
      <alignment vertical="center"/>
    </xf>
    <xf numFmtId="0" fontId="20" fillId="7" borderId="42" xfId="0" applyFont="1" applyFill="1" applyBorder="1" applyAlignment="1">
      <alignment vertical="center"/>
    </xf>
    <xf numFmtId="0" fontId="20" fillId="7" borderId="43" xfId="0" applyFont="1" applyFill="1" applyBorder="1" applyAlignment="1">
      <alignment vertical="center"/>
    </xf>
    <xf numFmtId="4" fontId="20" fillId="5" borderId="38" xfId="40" applyNumberFormat="1" applyFont="1" applyFill="1" applyBorder="1" applyAlignment="1" applyProtection="1">
      <alignment horizontal="center" vertical="center"/>
      <protection locked="0"/>
    </xf>
    <xf numFmtId="0" fontId="20" fillId="7" borderId="0" xfId="0" applyFont="1" applyFill="1" applyAlignment="1">
      <alignment vertical="center"/>
    </xf>
    <xf numFmtId="0" fontId="26" fillId="7" borderId="0" xfId="0" applyFont="1" applyFill="1"/>
    <xf numFmtId="0" fontId="16" fillId="7" borderId="33" xfId="0" applyFont="1" applyFill="1" applyBorder="1"/>
    <xf numFmtId="0" fontId="27" fillId="7" borderId="0" xfId="0" applyFont="1" applyFill="1"/>
    <xf numFmtId="0" fontId="0" fillId="7" borderId="53" xfId="0" applyFill="1" applyBorder="1"/>
    <xf numFmtId="0" fontId="16" fillId="7" borderId="35" xfId="0" applyFont="1" applyFill="1" applyBorder="1"/>
    <xf numFmtId="0" fontId="16" fillId="7" borderId="36" xfId="0" applyFont="1" applyFill="1" applyBorder="1"/>
    <xf numFmtId="0" fontId="26" fillId="7" borderId="31" xfId="0" applyFont="1" applyFill="1" applyBorder="1"/>
    <xf numFmtId="0" fontId="21" fillId="7" borderId="54" xfId="0" applyFont="1" applyFill="1" applyBorder="1"/>
    <xf numFmtId="0" fontId="16" fillId="7" borderId="55" xfId="0" applyFont="1" applyFill="1" applyBorder="1"/>
    <xf numFmtId="0" fontId="26" fillId="7" borderId="55" xfId="0" applyFont="1" applyFill="1" applyBorder="1"/>
    <xf numFmtId="0" fontId="20" fillId="7" borderId="55" xfId="0" applyFont="1" applyFill="1" applyBorder="1"/>
    <xf numFmtId="0" fontId="20" fillId="7" borderId="55" xfId="0" applyFont="1" applyFill="1" applyBorder="1" applyAlignment="1">
      <alignment horizontal="right"/>
    </xf>
    <xf numFmtId="0" fontId="20" fillId="7" borderId="31" xfId="0" applyFont="1" applyFill="1" applyBorder="1" applyAlignment="1">
      <alignment horizontal="right"/>
    </xf>
    <xf numFmtId="0" fontId="28" fillId="7" borderId="31" xfId="0" applyFont="1" applyFill="1" applyBorder="1"/>
    <xf numFmtId="0" fontId="20" fillId="7" borderId="0" xfId="0" applyFont="1" applyFill="1" applyAlignment="1">
      <alignment wrapText="1"/>
    </xf>
    <xf numFmtId="0" fontId="7" fillId="7" borderId="30" xfId="0" applyFont="1" applyFill="1" applyBorder="1"/>
    <xf numFmtId="0" fontId="7" fillId="7" borderId="31" xfId="0" applyFont="1" applyFill="1" applyBorder="1"/>
    <xf numFmtId="0" fontId="7" fillId="7" borderId="33" xfId="0" applyFont="1" applyFill="1" applyBorder="1"/>
    <xf numFmtId="0" fontId="22" fillId="7" borderId="36" xfId="0" applyFont="1" applyFill="1" applyBorder="1"/>
    <xf numFmtId="0" fontId="22" fillId="7" borderId="55" xfId="0" applyFont="1" applyFill="1" applyBorder="1"/>
    <xf numFmtId="0" fontId="14" fillId="5" borderId="0" xfId="0" applyFont="1" applyFill="1"/>
    <xf numFmtId="0" fontId="14" fillId="5" borderId="0" xfId="0" applyFont="1" applyFill="1" applyAlignment="1">
      <alignment vertical="center"/>
    </xf>
    <xf numFmtId="0" fontId="14" fillId="5" borderId="0" xfId="0" applyFont="1" applyFill="1" applyAlignment="1">
      <alignment horizontal="right"/>
    </xf>
    <xf numFmtId="0" fontId="14" fillId="5" borderId="0" xfId="0" applyFont="1" applyFill="1" applyAlignment="1">
      <alignment horizontal="left"/>
    </xf>
    <xf numFmtId="0" fontId="14" fillId="5" borderId="0" xfId="0" applyFont="1" applyFill="1" applyAlignment="1">
      <alignment horizontal="right" vertical="center"/>
    </xf>
    <xf numFmtId="49" fontId="14" fillId="5" borderId="0" xfId="0" applyNumberFormat="1" applyFont="1" applyFill="1" applyAlignment="1">
      <alignment vertical="center"/>
    </xf>
    <xf numFmtId="170" fontId="14" fillId="5" borderId="0" xfId="0" applyNumberFormat="1" applyFont="1" applyFill="1" applyAlignment="1">
      <alignment vertical="center"/>
    </xf>
    <xf numFmtId="0" fontId="22" fillId="5" borderId="0" xfId="0" applyFont="1" applyFill="1"/>
    <xf numFmtId="0" fontId="16" fillId="5" borderId="0" xfId="0" applyFont="1" applyFill="1"/>
    <xf numFmtId="0" fontId="16" fillId="5" borderId="64" xfId="0" applyFont="1" applyFill="1" applyBorder="1" applyAlignment="1">
      <alignment horizontal="left"/>
    </xf>
    <xf numFmtId="0" fontId="16" fillId="5" borderId="65" xfId="0" applyFont="1" applyFill="1" applyBorder="1" applyAlignment="1">
      <alignment horizontal="left"/>
    </xf>
    <xf numFmtId="0" fontId="16" fillId="5" borderId="65" xfId="0" applyFont="1" applyFill="1" applyBorder="1"/>
    <xf numFmtId="0" fontId="16" fillId="5" borderId="65" xfId="0" applyFont="1" applyFill="1" applyBorder="1" applyAlignment="1">
      <alignment horizontal="right"/>
    </xf>
    <xf numFmtId="4" fontId="16" fillId="5" borderId="66" xfId="0" applyNumberFormat="1" applyFont="1" applyFill="1" applyBorder="1"/>
    <xf numFmtId="10" fontId="16" fillId="5" borderId="66" xfId="0" applyNumberFormat="1" applyFont="1" applyFill="1" applyBorder="1"/>
    <xf numFmtId="172" fontId="16" fillId="5" borderId="66" xfId="40" applyNumberFormat="1" applyFont="1" applyFill="1" applyBorder="1" applyAlignment="1" applyProtection="1"/>
    <xf numFmtId="0" fontId="16" fillId="5" borderId="58" xfId="0" applyFont="1" applyFill="1" applyBorder="1" applyAlignment="1">
      <alignment horizontal="left"/>
    </xf>
    <xf numFmtId="0" fontId="16" fillId="5" borderId="58" xfId="0" applyFont="1" applyFill="1" applyBorder="1"/>
    <xf numFmtId="0" fontId="16" fillId="5" borderId="58" xfId="0" applyFont="1" applyFill="1" applyBorder="1" applyAlignment="1">
      <alignment horizontal="right"/>
    </xf>
    <xf numFmtId="0" fontId="16" fillId="5" borderId="58" xfId="0" applyFont="1" applyFill="1" applyBorder="1" applyAlignment="1">
      <alignment horizontal="center" vertical="center"/>
    </xf>
    <xf numFmtId="0" fontId="16" fillId="5" borderId="0" xfId="0" applyFont="1" applyFill="1" applyAlignment="1">
      <alignment horizontal="right"/>
    </xf>
    <xf numFmtId="0" fontId="16" fillId="5" borderId="0" xfId="0" applyFont="1" applyFill="1" applyAlignment="1">
      <alignment horizontal="left"/>
    </xf>
    <xf numFmtId="0" fontId="16" fillId="5" borderId="0" xfId="0" applyFont="1" applyFill="1" applyAlignment="1">
      <alignment horizontal="center"/>
    </xf>
    <xf numFmtId="0" fontId="16" fillId="5" borderId="0" xfId="0" applyFont="1" applyFill="1" applyAlignment="1">
      <alignment horizontal="right" vertical="center"/>
    </xf>
    <xf numFmtId="0" fontId="16" fillId="5" borderId="58" xfId="0" applyFont="1" applyFill="1" applyBorder="1" applyAlignment="1">
      <alignment horizontal="left" vertical="center"/>
    </xf>
    <xf numFmtId="0" fontId="16" fillId="5" borderId="58" xfId="0" applyFont="1" applyFill="1" applyBorder="1" applyAlignment="1">
      <alignment horizontal="right" vertical="center"/>
    </xf>
    <xf numFmtId="0" fontId="32" fillId="5" borderId="58" xfId="0" applyFont="1" applyFill="1" applyBorder="1" applyAlignment="1">
      <alignment horizontal="center"/>
    </xf>
    <xf numFmtId="0" fontId="16" fillId="5" borderId="0" xfId="0" applyFont="1" applyFill="1" applyAlignment="1">
      <alignment horizontal="center" vertical="top"/>
    </xf>
    <xf numFmtId="0" fontId="16" fillId="5" borderId="0" xfId="0" applyFont="1" applyFill="1" applyAlignment="1">
      <alignment horizontal="center" vertical="center"/>
    </xf>
    <xf numFmtId="0" fontId="16" fillId="5" borderId="79" xfId="0" applyFont="1" applyFill="1" applyBorder="1" applyAlignment="1">
      <alignment horizontal="left"/>
    </xf>
    <xf numFmtId="0" fontId="16" fillId="5" borderId="80" xfId="0" applyFont="1" applyFill="1" applyBorder="1" applyAlignment="1">
      <alignment horizontal="left"/>
    </xf>
    <xf numFmtId="0" fontId="16" fillId="5" borderId="80" xfId="0" applyFont="1" applyFill="1" applyBorder="1"/>
    <xf numFmtId="0" fontId="16" fillId="5" borderId="80" xfId="0" applyFont="1" applyFill="1" applyBorder="1" applyAlignment="1">
      <alignment horizontal="right"/>
    </xf>
    <xf numFmtId="4" fontId="16" fillId="5" borderId="81" xfId="0" applyNumberFormat="1" applyFont="1" applyFill="1" applyBorder="1"/>
    <xf numFmtId="0" fontId="16" fillId="5" borderId="86" xfId="0" applyFont="1" applyFill="1" applyBorder="1" applyAlignment="1">
      <alignment horizontal="left"/>
    </xf>
    <xf numFmtId="0" fontId="16" fillId="5" borderId="87" xfId="0" applyFont="1" applyFill="1" applyBorder="1" applyAlignment="1">
      <alignment horizontal="left"/>
    </xf>
    <xf numFmtId="0" fontId="16" fillId="5" borderId="87" xfId="0" applyFont="1" applyFill="1" applyBorder="1"/>
    <xf numFmtId="0" fontId="16" fillId="5" borderId="87" xfId="0" applyFont="1" applyFill="1" applyBorder="1" applyAlignment="1">
      <alignment horizontal="right"/>
    </xf>
    <xf numFmtId="172" fontId="16" fillId="5" borderId="88" xfId="40" applyNumberFormat="1" applyFont="1" applyFill="1" applyBorder="1" applyAlignment="1" applyProtection="1"/>
    <xf numFmtId="0" fontId="31" fillId="5" borderId="4" xfId="0" applyFont="1" applyFill="1" applyBorder="1"/>
    <xf numFmtId="0" fontId="14" fillId="5" borderId="3" xfId="0" applyFont="1" applyFill="1" applyBorder="1"/>
    <xf numFmtId="0" fontId="14" fillId="5" borderId="3" xfId="0" applyFont="1" applyFill="1" applyBorder="1" applyAlignment="1">
      <alignment horizontal="right"/>
    </xf>
    <xf numFmtId="0" fontId="14" fillId="5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center"/>
    </xf>
    <xf numFmtId="10" fontId="16" fillId="5" borderId="88" xfId="0" applyNumberFormat="1" applyFont="1" applyFill="1" applyBorder="1"/>
    <xf numFmtId="0" fontId="16" fillId="5" borderId="94" xfId="0" applyFont="1" applyFill="1" applyBorder="1"/>
    <xf numFmtId="0" fontId="16" fillId="5" borderId="95" xfId="0" applyFont="1" applyFill="1" applyBorder="1"/>
    <xf numFmtId="0" fontId="16" fillId="5" borderId="8" xfId="0" applyFont="1" applyFill="1" applyBorder="1"/>
    <xf numFmtId="0" fontId="16" fillId="5" borderId="7" xfId="0" applyFont="1" applyFill="1" applyBorder="1"/>
    <xf numFmtId="0" fontId="0" fillId="5" borderId="4" xfId="0" applyFill="1" applyBorder="1"/>
    <xf numFmtId="0" fontId="0" fillId="5" borderId="3" xfId="0" applyFill="1" applyBorder="1"/>
    <xf numFmtId="0" fontId="0" fillId="5" borderId="5" xfId="0" applyFill="1" applyBorder="1"/>
    <xf numFmtId="0" fontId="16" fillId="5" borderId="73" xfId="0" applyFont="1" applyFill="1" applyBorder="1" applyAlignment="1">
      <alignment horizontal="right" vertical="center"/>
    </xf>
    <xf numFmtId="0" fontId="22" fillId="5" borderId="55" xfId="0" applyFont="1" applyFill="1" applyBorder="1"/>
    <xf numFmtId="0" fontId="20" fillId="5" borderId="55" xfId="0" applyFont="1" applyFill="1" applyBorder="1"/>
    <xf numFmtId="0" fontId="16" fillId="5" borderId="55" xfId="0" applyFont="1" applyFill="1" applyBorder="1"/>
    <xf numFmtId="0" fontId="22" fillId="5" borderId="36" xfId="0" applyFont="1" applyFill="1" applyBorder="1"/>
    <xf numFmtId="0" fontId="20" fillId="5" borderId="36" xfId="0" applyFont="1" applyFill="1" applyBorder="1"/>
    <xf numFmtId="0" fontId="26" fillId="5" borderId="55" xfId="0" applyFont="1" applyFill="1" applyBorder="1"/>
    <xf numFmtId="0" fontId="21" fillId="5" borderId="54" xfId="0" applyFont="1" applyFill="1" applyBorder="1"/>
    <xf numFmtId="0" fontId="20" fillId="5" borderId="55" xfId="0" applyFont="1" applyFill="1" applyBorder="1" applyAlignment="1">
      <alignment horizontal="right"/>
    </xf>
    <xf numFmtId="0" fontId="26" fillId="5" borderId="31" xfId="0" applyFont="1" applyFill="1" applyBorder="1"/>
    <xf numFmtId="0" fontId="20" fillId="5" borderId="31" xfId="0" applyFont="1" applyFill="1" applyBorder="1"/>
    <xf numFmtId="0" fontId="20" fillId="5" borderId="31" xfId="0" applyFont="1" applyFill="1" applyBorder="1" applyAlignment="1">
      <alignment horizontal="right"/>
    </xf>
    <xf numFmtId="0" fontId="16" fillId="5" borderId="33" xfId="0" applyFont="1" applyFill="1" applyBorder="1"/>
    <xf numFmtId="0" fontId="21" fillId="5" borderId="31" xfId="0" applyFont="1" applyFill="1" applyBorder="1"/>
    <xf numFmtId="0" fontId="28" fillId="5" borderId="31" xfId="0" applyFont="1" applyFill="1" applyBorder="1"/>
    <xf numFmtId="0" fontId="0" fillId="5" borderId="31" xfId="0" applyFill="1" applyBorder="1"/>
    <xf numFmtId="0" fontId="0" fillId="5" borderId="32" xfId="0" applyFill="1" applyBorder="1"/>
    <xf numFmtId="0" fontId="16" fillId="5" borderId="35" xfId="0" applyFont="1" applyFill="1" applyBorder="1"/>
    <xf numFmtId="0" fontId="16" fillId="5" borderId="36" xfId="0" applyFont="1" applyFill="1" applyBorder="1"/>
    <xf numFmtId="0" fontId="0" fillId="5" borderId="36" xfId="0" applyFill="1" applyBorder="1"/>
    <xf numFmtId="0" fontId="0" fillId="5" borderId="37" xfId="0" applyFill="1" applyBorder="1"/>
    <xf numFmtId="0" fontId="7" fillId="5" borderId="30" xfId="0" applyFont="1" applyFill="1" applyBorder="1"/>
    <xf numFmtId="0" fontId="7" fillId="5" borderId="31" xfId="0" applyFont="1" applyFill="1" applyBorder="1"/>
    <xf numFmtId="0" fontId="7" fillId="5" borderId="33" xfId="0" applyFont="1" applyFill="1" applyBorder="1"/>
    <xf numFmtId="0" fontId="0" fillId="5" borderId="34" xfId="0" applyFill="1" applyBorder="1"/>
    <xf numFmtId="0" fontId="0" fillId="5" borderId="33" xfId="0" applyFill="1" applyBorder="1"/>
    <xf numFmtId="0" fontId="0" fillId="5" borderId="35" xfId="0" applyFill="1" applyBorder="1"/>
    <xf numFmtId="0" fontId="21" fillId="5" borderId="36" xfId="0" applyFont="1" applyFill="1" applyBorder="1"/>
    <xf numFmtId="0" fontId="16" fillId="5" borderId="31" xfId="0" applyFont="1" applyFill="1" applyBorder="1"/>
    <xf numFmtId="0" fontId="21" fillId="5" borderId="55" xfId="0" applyFont="1" applyFill="1" applyBorder="1"/>
    <xf numFmtId="0" fontId="21" fillId="5" borderId="56" xfId="0" applyFont="1" applyFill="1" applyBorder="1"/>
    <xf numFmtId="165" fontId="21" fillId="5" borderId="31" xfId="41" applyNumberFormat="1" applyFont="1" applyFill="1" applyBorder="1" applyAlignment="1"/>
    <xf numFmtId="0" fontId="0" fillId="5" borderId="96" xfId="0" applyFill="1" applyBorder="1"/>
    <xf numFmtId="0" fontId="0" fillId="5" borderId="97" xfId="0" applyFill="1" applyBorder="1"/>
    <xf numFmtId="0" fontId="21" fillId="5" borderId="0" xfId="0" applyFont="1" applyFill="1"/>
    <xf numFmtId="0" fontId="20" fillId="5" borderId="0" xfId="0" applyFont="1" applyFill="1"/>
    <xf numFmtId="0" fontId="16" fillId="5" borderId="0" xfId="0" applyFont="1" applyFill="1" applyAlignment="1">
      <alignment vertical="center"/>
    </xf>
    <xf numFmtId="0" fontId="27" fillId="5" borderId="0" xfId="0" applyFont="1" applyFill="1"/>
    <xf numFmtId="0" fontId="20" fillId="5" borderId="0" xfId="0" applyFont="1" applyFill="1" applyAlignment="1">
      <alignment wrapText="1"/>
    </xf>
    <xf numFmtId="0" fontId="7" fillId="5" borderId="0" xfId="0" applyFont="1" applyFill="1"/>
    <xf numFmtId="0" fontId="16" fillId="5" borderId="96" xfId="0" applyFont="1" applyFill="1" applyBorder="1" applyAlignment="1">
      <alignment horizontal="center"/>
    </xf>
    <xf numFmtId="0" fontId="16" fillId="5" borderId="97" xfId="0" applyFont="1" applyFill="1" applyBorder="1" applyAlignment="1">
      <alignment horizontal="center"/>
    </xf>
    <xf numFmtId="0" fontId="16" fillId="5" borderId="96" xfId="0" applyFont="1" applyFill="1" applyBorder="1"/>
    <xf numFmtId="0" fontId="16" fillId="5" borderId="97" xfId="0" applyFont="1" applyFill="1" applyBorder="1"/>
    <xf numFmtId="0" fontId="16" fillId="5" borderId="98" xfId="0" applyFont="1" applyFill="1" applyBorder="1"/>
    <xf numFmtId="0" fontId="16" fillId="5" borderId="99" xfId="0" applyFont="1" applyFill="1" applyBorder="1"/>
    <xf numFmtId="0" fontId="16" fillId="5" borderId="100" xfId="0" applyFont="1" applyFill="1" applyBorder="1"/>
    <xf numFmtId="0" fontId="5" fillId="5" borderId="0" xfId="0" applyFont="1" applyFill="1" applyAlignment="1">
      <alignment horizontal="right"/>
    </xf>
    <xf numFmtId="0" fontId="22" fillId="5" borderId="91" xfId="0" applyFont="1" applyFill="1" applyBorder="1" applyAlignment="1">
      <alignment horizontal="center" vertical="center"/>
    </xf>
    <xf numFmtId="11" fontId="14" fillId="5" borderId="0" xfId="0" applyNumberFormat="1" applyFont="1" applyFill="1" applyAlignment="1">
      <alignment vertical="center"/>
    </xf>
    <xf numFmtId="11" fontId="14" fillId="5" borderId="70" xfId="0" applyNumberFormat="1" applyFont="1" applyFill="1" applyBorder="1" applyAlignment="1">
      <alignment horizontal="left" vertical="center"/>
    </xf>
    <xf numFmtId="0" fontId="14" fillId="5" borderId="71" xfId="0" applyFont="1" applyFill="1" applyBorder="1" applyAlignment="1">
      <alignment horizontal="left"/>
    </xf>
    <xf numFmtId="0" fontId="14" fillId="5" borderId="71" xfId="0" applyFont="1" applyFill="1" applyBorder="1"/>
    <xf numFmtId="0" fontId="14" fillId="5" borderId="71" xfId="0" applyFont="1" applyFill="1" applyBorder="1" applyAlignment="1">
      <alignment horizontal="right"/>
    </xf>
    <xf numFmtId="0" fontId="14" fillId="5" borderId="72" xfId="0" applyFont="1" applyFill="1" applyBorder="1" applyAlignment="1">
      <alignment horizontal="center"/>
    </xf>
    <xf numFmtId="11" fontId="14" fillId="5" borderId="70" xfId="0" applyNumberFormat="1" applyFont="1" applyFill="1" applyBorder="1" applyAlignment="1">
      <alignment vertical="center"/>
    </xf>
    <xf numFmtId="0" fontId="14" fillId="5" borderId="72" xfId="0" applyFont="1" applyFill="1" applyBorder="1"/>
    <xf numFmtId="0" fontId="13" fillId="6" borderId="0" xfId="0" applyFont="1" applyFill="1" applyAlignment="1">
      <alignment horizontal="center" vertical="center" wrapText="1"/>
    </xf>
    <xf numFmtId="0" fontId="16" fillId="7" borderId="0" xfId="0" applyFont="1" applyFill="1" applyAlignment="1">
      <alignment horizontal="center"/>
    </xf>
    <xf numFmtId="0" fontId="16" fillId="7" borderId="31" xfId="0" applyFont="1" applyFill="1" applyBorder="1"/>
    <xf numFmtId="175" fontId="14" fillId="5" borderId="3" xfId="0" applyNumberFormat="1" applyFont="1" applyFill="1" applyBorder="1"/>
    <xf numFmtId="175" fontId="14" fillId="5" borderId="5" xfId="0" applyNumberFormat="1" applyFont="1" applyFill="1" applyBorder="1"/>
    <xf numFmtId="0" fontId="25" fillId="5" borderId="0" xfId="0" applyFont="1" applyFill="1" applyAlignment="1">
      <alignment horizontal="center"/>
    </xf>
    <xf numFmtId="0" fontId="12" fillId="0" borderId="0" xfId="0" applyFont="1"/>
    <xf numFmtId="0" fontId="34" fillId="0" borderId="0" xfId="0" applyFont="1" applyAlignment="1">
      <alignment vertical="center"/>
    </xf>
    <xf numFmtId="0" fontId="38" fillId="0" borderId="0" xfId="0" applyFont="1"/>
    <xf numFmtId="0" fontId="38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0" xfId="0" applyFont="1" applyAlignment="1">
      <alignment horizontal="center" wrapText="1"/>
    </xf>
    <xf numFmtId="0" fontId="38" fillId="0" borderId="1" xfId="0" applyFont="1" applyBorder="1" applyAlignment="1">
      <alignment vertical="center"/>
    </xf>
    <xf numFmtId="43" fontId="38" fillId="0" borderId="1" xfId="40" applyFont="1" applyBorder="1" applyAlignment="1">
      <alignment vertical="center"/>
    </xf>
    <xf numFmtId="10" fontId="38" fillId="0" borderId="1" xfId="0" applyNumberFormat="1" applyFont="1" applyBorder="1" applyAlignment="1">
      <alignment horizontal="center" vertical="center"/>
    </xf>
    <xf numFmtId="43" fontId="38" fillId="0" borderId="1" xfId="40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left" vertical="top"/>
    </xf>
    <xf numFmtId="0" fontId="40" fillId="0" borderId="0" xfId="0" applyFont="1" applyAlignment="1">
      <alignment horizontal="left" vertical="top"/>
    </xf>
    <xf numFmtId="1" fontId="38" fillId="0" borderId="0" xfId="0" applyNumberFormat="1" applyFont="1" applyAlignment="1">
      <alignment horizontal="center" vertical="top" shrinkToFit="1"/>
    </xf>
    <xf numFmtId="0" fontId="38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/>
    <xf numFmtId="0" fontId="12" fillId="0" borderId="0" xfId="0" applyFont="1" applyAlignment="1">
      <alignment horizontal="center"/>
    </xf>
    <xf numFmtId="0" fontId="11" fillId="4" borderId="0" xfId="0" applyFont="1" applyFill="1" applyAlignment="1">
      <alignment horizontal="center" vertical="top"/>
    </xf>
    <xf numFmtId="1" fontId="12" fillId="0" borderId="0" xfId="0" applyNumberFormat="1" applyFont="1" applyAlignment="1">
      <alignment vertical="top" shrinkToFit="1"/>
    </xf>
    <xf numFmtId="0" fontId="12" fillId="0" borderId="0" xfId="0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vertical="top"/>
    </xf>
    <xf numFmtId="0" fontId="41" fillId="0" borderId="0" xfId="0" applyFont="1" applyAlignment="1">
      <alignment horizontal="right"/>
    </xf>
    <xf numFmtId="1" fontId="42" fillId="0" borderId="0" xfId="0" applyNumberFormat="1" applyFont="1" applyAlignment="1">
      <alignment horizontal="right" vertical="top" shrinkToFi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horizontal="left" vertical="top" wrapText="1"/>
    </xf>
    <xf numFmtId="0" fontId="41" fillId="0" borderId="0" xfId="0" applyFont="1" applyAlignment="1">
      <alignment horizontal="right" wrapText="1"/>
    </xf>
    <xf numFmtId="1" fontId="42" fillId="0" borderId="0" xfId="0" applyNumberFormat="1" applyFont="1" applyAlignment="1">
      <alignment horizontal="right" vertical="top" indent="1" shrinkToFit="1"/>
    </xf>
    <xf numFmtId="0" fontId="41" fillId="0" borderId="0" xfId="0" applyFont="1" applyAlignment="1">
      <alignment horizontal="right" vertical="center" wrapText="1"/>
    </xf>
    <xf numFmtId="0" fontId="41" fillId="0" borderId="0" xfId="0" applyFont="1" applyAlignment="1">
      <alignment vertical="top"/>
    </xf>
    <xf numFmtId="0" fontId="41" fillId="0" borderId="0" xfId="0" applyFont="1" applyAlignment="1">
      <alignment horizontal="right" vertical="top"/>
    </xf>
    <xf numFmtId="0" fontId="41" fillId="0" borderId="0" xfId="0" applyFont="1" applyAlignment="1">
      <alignment vertical="top" wrapText="1"/>
    </xf>
    <xf numFmtId="1" fontId="42" fillId="0" borderId="0" xfId="0" applyNumberFormat="1" applyFont="1" applyAlignment="1">
      <alignment vertical="top" shrinkToFit="1"/>
    </xf>
    <xf numFmtId="0" fontId="41" fillId="0" borderId="0" xfId="0" applyFont="1" applyAlignment="1">
      <alignment horizontal="right" vertical="center"/>
    </xf>
    <xf numFmtId="0" fontId="41" fillId="0" borderId="0" xfId="0" applyFont="1" applyAlignment="1">
      <alignment horizontal="left" vertical="top"/>
    </xf>
    <xf numFmtId="0" fontId="16" fillId="5" borderId="84" xfId="0" applyFont="1" applyFill="1" applyBorder="1" applyAlignment="1">
      <alignment horizontal="left"/>
    </xf>
    <xf numFmtId="0" fontId="16" fillId="5" borderId="3" xfId="0" applyFont="1" applyFill="1" applyBorder="1" applyAlignment="1">
      <alignment horizontal="left"/>
    </xf>
    <xf numFmtId="0" fontId="15" fillId="0" borderId="0" xfId="0" applyFont="1" applyAlignment="1">
      <alignment horizontal="justify" vertical="center" wrapText="1"/>
    </xf>
    <xf numFmtId="0" fontId="13" fillId="6" borderId="0" xfId="0" applyFont="1" applyFill="1" applyAlignment="1">
      <alignment horizontal="center" vertical="center" wrapText="1"/>
    </xf>
    <xf numFmtId="0" fontId="35" fillId="6" borderId="0" xfId="0" applyFont="1" applyFill="1" applyAlignment="1">
      <alignment horizontal="center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0" fillId="0" borderId="12" xfId="0" applyBorder="1" applyAlignment="1">
      <alignment horizontal="justify" vertical="center" wrapText="1"/>
    </xf>
    <xf numFmtId="0" fontId="0" fillId="0" borderId="13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36" fillId="9" borderId="0" xfId="0" applyFont="1" applyFill="1" applyAlignment="1">
      <alignment horizontal="center" vertical="center"/>
    </xf>
    <xf numFmtId="0" fontId="16" fillId="7" borderId="0" xfId="0" applyFont="1" applyFill="1" applyAlignment="1">
      <alignment horizontal="justify" vertical="center" wrapText="1"/>
    </xf>
    <xf numFmtId="0" fontId="24" fillId="7" borderId="0" xfId="0" applyFont="1" applyFill="1" applyAlignment="1">
      <alignment horizontal="center" vertical="center" wrapText="1"/>
    </xf>
    <xf numFmtId="0" fontId="24" fillId="7" borderId="24" xfId="0" applyFont="1" applyFill="1" applyBorder="1" applyAlignment="1">
      <alignment horizontal="center" vertical="center" wrapText="1"/>
    </xf>
    <xf numFmtId="49" fontId="20" fillId="5" borderId="19" xfId="0" applyNumberFormat="1" applyFont="1" applyFill="1" applyBorder="1" applyAlignment="1" applyProtection="1">
      <alignment horizontal="left"/>
      <protection locked="0"/>
    </xf>
    <xf numFmtId="49" fontId="20" fillId="5" borderId="20" xfId="0" applyNumberFormat="1" applyFont="1" applyFill="1" applyBorder="1" applyAlignment="1" applyProtection="1">
      <alignment horizontal="left"/>
      <protection locked="0"/>
    </xf>
    <xf numFmtId="49" fontId="20" fillId="5" borderId="21" xfId="0" applyNumberFormat="1" applyFont="1" applyFill="1" applyBorder="1" applyAlignment="1" applyProtection="1">
      <alignment horizontal="left"/>
      <protection locked="0"/>
    </xf>
    <xf numFmtId="0" fontId="17" fillId="8" borderId="0" xfId="0" applyFont="1" applyFill="1" applyAlignment="1">
      <alignment horizontal="center" vertical="center"/>
    </xf>
    <xf numFmtId="49" fontId="20" fillId="5" borderId="22" xfId="0" applyNumberFormat="1" applyFont="1" applyFill="1" applyBorder="1" applyAlignment="1" applyProtection="1">
      <alignment horizontal="center"/>
      <protection locked="0"/>
    </xf>
    <xf numFmtId="49" fontId="20" fillId="5" borderId="23" xfId="0" applyNumberFormat="1" applyFont="1" applyFill="1" applyBorder="1" applyAlignment="1" applyProtection="1">
      <alignment horizontal="center"/>
      <protection locked="0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22" fillId="7" borderId="27" xfId="0" applyFont="1" applyFill="1" applyBorder="1" applyAlignment="1">
      <alignment horizontal="center"/>
    </xf>
    <xf numFmtId="4" fontId="20" fillId="5" borderId="19" xfId="0" applyNumberFormat="1" applyFont="1" applyFill="1" applyBorder="1" applyAlignment="1" applyProtection="1">
      <alignment horizontal="right"/>
      <protection locked="0"/>
    </xf>
    <xf numFmtId="4" fontId="20" fillId="5" borderId="21" xfId="0" applyNumberFormat="1" applyFont="1" applyFill="1" applyBorder="1" applyAlignment="1" applyProtection="1">
      <alignment horizontal="right"/>
      <protection locked="0"/>
    </xf>
    <xf numFmtId="14" fontId="20" fillId="5" borderId="48" xfId="0" applyNumberFormat="1" applyFont="1" applyFill="1" applyBorder="1" applyAlignment="1" applyProtection="1">
      <alignment horizontal="center"/>
      <protection locked="0"/>
    </xf>
    <xf numFmtId="14" fontId="20" fillId="5" borderId="49" xfId="0" applyNumberFormat="1" applyFont="1" applyFill="1" applyBorder="1" applyAlignment="1" applyProtection="1">
      <alignment horizontal="center"/>
      <protection locked="0"/>
    </xf>
    <xf numFmtId="14" fontId="20" fillId="5" borderId="50" xfId="0" applyNumberFormat="1" applyFont="1" applyFill="1" applyBorder="1" applyAlignment="1" applyProtection="1">
      <alignment horizontal="center"/>
      <protection locked="0"/>
    </xf>
    <xf numFmtId="3" fontId="20" fillId="5" borderId="39" xfId="40" applyNumberFormat="1" applyFont="1" applyFill="1" applyBorder="1" applyAlignment="1" applyProtection="1">
      <alignment horizontal="center" vertical="center"/>
      <protection locked="0"/>
    </xf>
    <xf numFmtId="3" fontId="20" fillId="5" borderId="40" xfId="40" applyNumberFormat="1" applyFont="1" applyFill="1" applyBorder="1" applyAlignment="1" applyProtection="1">
      <alignment horizontal="center" vertical="center"/>
      <protection locked="0"/>
    </xf>
    <xf numFmtId="3" fontId="20" fillId="5" borderId="29" xfId="40" applyNumberFormat="1" applyFont="1" applyFill="1" applyBorder="1" applyAlignment="1" applyProtection="1">
      <alignment horizontal="center" vertical="center"/>
      <protection locked="0"/>
    </xf>
    <xf numFmtId="3" fontId="20" fillId="5" borderId="0" xfId="40" applyNumberFormat="1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justify" wrapText="1"/>
    </xf>
    <xf numFmtId="0" fontId="20" fillId="5" borderId="41" xfId="0" applyFont="1" applyFill="1" applyBorder="1" applyAlignment="1" applyProtection="1">
      <alignment horizontal="center" vertical="center"/>
      <protection locked="0"/>
    </xf>
    <xf numFmtId="0" fontId="20" fillId="5" borderId="42" xfId="0" applyFont="1" applyFill="1" applyBorder="1" applyAlignment="1" applyProtection="1">
      <alignment horizontal="center" vertical="center"/>
      <protection locked="0"/>
    </xf>
    <xf numFmtId="0" fontId="20" fillId="5" borderId="43" xfId="0" applyFont="1" applyFill="1" applyBorder="1" applyAlignment="1" applyProtection="1">
      <alignment horizontal="center" vertical="center"/>
      <protection locked="0"/>
    </xf>
    <xf numFmtId="0" fontId="14" fillId="5" borderId="41" xfId="0" applyFont="1" applyFill="1" applyBorder="1" applyAlignment="1" applyProtection="1">
      <alignment horizontal="center"/>
      <protection locked="0"/>
    </xf>
    <xf numFmtId="0" fontId="14" fillId="5" borderId="43" xfId="0" applyFont="1" applyFill="1" applyBorder="1" applyAlignment="1" applyProtection="1">
      <alignment horizontal="center"/>
      <protection locked="0"/>
    </xf>
    <xf numFmtId="11" fontId="20" fillId="5" borderId="41" xfId="0" applyNumberFormat="1" applyFont="1" applyFill="1" applyBorder="1" applyAlignment="1" applyProtection="1">
      <alignment horizontal="left" vertical="center"/>
      <protection locked="0"/>
    </xf>
    <xf numFmtId="11" fontId="20" fillId="5" borderId="42" xfId="0" applyNumberFormat="1" applyFont="1" applyFill="1" applyBorder="1" applyAlignment="1" applyProtection="1">
      <alignment horizontal="left" vertical="center"/>
      <protection locked="0"/>
    </xf>
    <xf numFmtId="11" fontId="20" fillId="5" borderId="43" xfId="0" applyNumberFormat="1" applyFont="1" applyFill="1" applyBorder="1" applyAlignment="1" applyProtection="1">
      <alignment horizontal="left" vertical="center"/>
      <protection locked="0"/>
    </xf>
    <xf numFmtId="43" fontId="20" fillId="5" borderId="41" xfId="40" applyFont="1" applyFill="1" applyBorder="1" applyAlignment="1" applyProtection="1">
      <alignment horizontal="right" vertical="center"/>
    </xf>
    <xf numFmtId="43" fontId="20" fillId="5" borderId="42" xfId="40" applyFont="1" applyFill="1" applyBorder="1" applyAlignment="1" applyProtection="1">
      <alignment horizontal="right" vertical="center"/>
    </xf>
    <xf numFmtId="43" fontId="20" fillId="5" borderId="43" xfId="40" applyFont="1" applyFill="1" applyBorder="1" applyAlignment="1" applyProtection="1">
      <alignment horizontal="right" vertical="center"/>
    </xf>
    <xf numFmtId="170" fontId="20" fillId="7" borderId="19" xfId="0" applyNumberFormat="1" applyFont="1" applyFill="1" applyBorder="1" applyAlignment="1">
      <alignment horizontal="center" vertical="center"/>
    </xf>
    <xf numFmtId="170" fontId="20" fillId="7" borderId="20" xfId="0" applyNumberFormat="1" applyFont="1" applyFill="1" applyBorder="1" applyAlignment="1">
      <alignment horizontal="center" vertical="center"/>
    </xf>
    <xf numFmtId="170" fontId="20" fillId="7" borderId="21" xfId="0" applyNumberFormat="1" applyFont="1" applyFill="1" applyBorder="1" applyAlignment="1">
      <alignment horizontal="center" vertical="center"/>
    </xf>
    <xf numFmtId="8" fontId="16" fillId="7" borderId="0" xfId="0" applyNumberFormat="1" applyFont="1" applyFill="1" applyAlignment="1">
      <alignment horizontal="center"/>
    </xf>
    <xf numFmtId="11" fontId="20" fillId="5" borderId="39" xfId="0" applyNumberFormat="1" applyFont="1" applyFill="1" applyBorder="1" applyAlignment="1" applyProtection="1">
      <alignment horizontal="center" vertical="center"/>
      <protection locked="0"/>
    </xf>
    <xf numFmtId="11" fontId="20" fillId="5" borderId="44" xfId="0" applyNumberFormat="1" applyFont="1" applyFill="1" applyBorder="1" applyAlignment="1" applyProtection="1">
      <alignment horizontal="center" vertical="center"/>
      <protection locked="0"/>
    </xf>
    <xf numFmtId="11" fontId="20" fillId="5" borderId="40" xfId="0" applyNumberFormat="1" applyFont="1" applyFill="1" applyBorder="1" applyAlignment="1" applyProtection="1">
      <alignment horizontal="center" vertical="center"/>
      <protection locked="0"/>
    </xf>
    <xf numFmtId="0" fontId="16" fillId="7" borderId="0" xfId="0" applyFont="1" applyFill="1" applyAlignment="1">
      <alignment horizontal="justify" vertical="center"/>
    </xf>
    <xf numFmtId="0" fontId="16" fillId="7" borderId="34" xfId="0" applyFont="1" applyFill="1" applyBorder="1" applyAlignment="1">
      <alignment horizontal="justify" vertical="center"/>
    </xf>
    <xf numFmtId="4" fontId="20" fillId="5" borderId="45" xfId="40" applyNumberFormat="1" applyFont="1" applyFill="1" applyBorder="1" applyAlignment="1" applyProtection="1">
      <alignment horizontal="right" vertical="center"/>
      <protection locked="0"/>
    </xf>
    <xf numFmtId="4" fontId="20" fillId="5" borderId="46" xfId="40" applyNumberFormat="1" applyFont="1" applyFill="1" applyBorder="1" applyAlignment="1" applyProtection="1">
      <alignment horizontal="right" vertical="center"/>
      <protection locked="0"/>
    </xf>
    <xf numFmtId="4" fontId="20" fillId="5" borderId="47" xfId="40" applyNumberFormat="1" applyFont="1" applyFill="1" applyBorder="1" applyAlignment="1" applyProtection="1">
      <alignment horizontal="right" vertical="center"/>
      <protection locked="0"/>
    </xf>
    <xf numFmtId="1" fontId="20" fillId="5" borderId="51" xfId="40" applyNumberFormat="1" applyFont="1" applyFill="1" applyBorder="1" applyAlignment="1" applyProtection="1">
      <alignment horizontal="center" vertical="center"/>
      <protection locked="0"/>
    </xf>
    <xf numFmtId="1" fontId="20" fillId="5" borderId="52" xfId="40" applyNumberFormat="1" applyFont="1" applyFill="1" applyBorder="1" applyAlignment="1" applyProtection="1">
      <alignment horizontal="center" vertical="center"/>
      <protection locked="0"/>
    </xf>
    <xf numFmtId="0" fontId="16" fillId="7" borderId="57" xfId="0" applyFont="1" applyFill="1" applyBorder="1" applyAlignment="1">
      <alignment horizontal="left"/>
    </xf>
    <xf numFmtId="0" fontId="16" fillId="7" borderId="0" xfId="0" applyFont="1" applyFill="1" applyAlignment="1">
      <alignment horizontal="left"/>
    </xf>
    <xf numFmtId="0" fontId="16" fillId="7" borderId="34" xfId="0" applyFont="1" applyFill="1" applyBorder="1" applyAlignment="1">
      <alignment horizontal="left"/>
    </xf>
    <xf numFmtId="49" fontId="20" fillId="5" borderId="45" xfId="40" applyNumberFormat="1" applyFont="1" applyFill="1" applyBorder="1" applyAlignment="1" applyProtection="1">
      <alignment horizontal="left" vertical="center"/>
      <protection locked="0"/>
    </xf>
    <xf numFmtId="49" fontId="20" fillId="5" borderId="46" xfId="40" applyNumberFormat="1" applyFont="1" applyFill="1" applyBorder="1" applyAlignment="1" applyProtection="1">
      <alignment horizontal="left" vertical="center"/>
      <protection locked="0"/>
    </xf>
    <xf numFmtId="49" fontId="20" fillId="5" borderId="47" xfId="40" applyNumberFormat="1" applyFont="1" applyFill="1" applyBorder="1" applyAlignment="1" applyProtection="1">
      <alignment horizontal="left" vertical="center"/>
      <protection locked="0"/>
    </xf>
    <xf numFmtId="11" fontId="20" fillId="5" borderId="39" xfId="0" applyNumberFormat="1" applyFont="1" applyFill="1" applyBorder="1" applyAlignment="1" applyProtection="1">
      <alignment vertical="center"/>
      <protection locked="0"/>
    </xf>
    <xf numFmtId="11" fontId="20" fillId="5" borderId="44" xfId="0" applyNumberFormat="1" applyFont="1" applyFill="1" applyBorder="1" applyAlignment="1" applyProtection="1">
      <alignment vertical="center"/>
      <protection locked="0"/>
    </xf>
    <xf numFmtId="11" fontId="20" fillId="5" borderId="40" xfId="0" applyNumberFormat="1" applyFont="1" applyFill="1" applyBorder="1" applyAlignment="1" applyProtection="1">
      <alignment vertical="center"/>
      <protection locked="0"/>
    </xf>
    <xf numFmtId="4" fontId="20" fillId="5" borderId="48" xfId="40" applyNumberFormat="1" applyFont="1" applyFill="1" applyBorder="1" applyAlignment="1" applyProtection="1">
      <alignment horizontal="center" vertical="center"/>
      <protection locked="0"/>
    </xf>
    <xf numFmtId="4" fontId="20" fillId="5" borderId="49" xfId="40" applyNumberFormat="1" applyFont="1" applyFill="1" applyBorder="1" applyAlignment="1" applyProtection="1">
      <alignment horizontal="center" vertical="center"/>
      <protection locked="0"/>
    </xf>
    <xf numFmtId="4" fontId="20" fillId="5" borderId="50" xfId="40" applyNumberFormat="1" applyFont="1" applyFill="1" applyBorder="1" applyAlignment="1" applyProtection="1">
      <alignment horizontal="center" vertical="center"/>
      <protection locked="0"/>
    </xf>
    <xf numFmtId="49" fontId="20" fillId="5" borderId="48" xfId="40" applyNumberFormat="1" applyFont="1" applyFill="1" applyBorder="1" applyAlignment="1" applyProtection="1">
      <alignment vertical="center"/>
      <protection locked="0"/>
    </xf>
    <xf numFmtId="49" fontId="20" fillId="5" borderId="49" xfId="40" applyNumberFormat="1" applyFont="1" applyFill="1" applyBorder="1" applyAlignment="1" applyProtection="1">
      <alignment vertical="center"/>
      <protection locked="0"/>
    </xf>
    <xf numFmtId="49" fontId="20" fillId="5" borderId="50" xfId="40" applyNumberFormat="1" applyFont="1" applyFill="1" applyBorder="1" applyAlignment="1" applyProtection="1">
      <alignment vertical="center"/>
      <protection locked="0"/>
    </xf>
    <xf numFmtId="0" fontId="20" fillId="7" borderId="55" xfId="0" applyFont="1" applyFill="1" applyBorder="1" applyAlignment="1">
      <alignment horizontal="center"/>
    </xf>
    <xf numFmtId="9" fontId="21" fillId="7" borderId="31" xfId="41" applyFont="1" applyFill="1" applyBorder="1" applyAlignment="1">
      <alignment horizontal="center"/>
    </xf>
    <xf numFmtId="165" fontId="26" fillId="7" borderId="55" xfId="41" applyNumberFormat="1" applyFont="1" applyFill="1" applyBorder="1" applyAlignment="1">
      <alignment horizontal="right"/>
    </xf>
    <xf numFmtId="165" fontId="26" fillId="7" borderId="31" xfId="41" applyNumberFormat="1" applyFont="1" applyFill="1" applyBorder="1" applyAlignment="1">
      <alignment horizontal="right"/>
    </xf>
    <xf numFmtId="0" fontId="26" fillId="7" borderId="55" xfId="0" applyFont="1" applyFill="1" applyBorder="1" applyAlignment="1">
      <alignment horizontal="center"/>
    </xf>
    <xf numFmtId="0" fontId="21" fillId="7" borderId="55" xfId="0" applyFont="1" applyFill="1" applyBorder="1" applyAlignment="1">
      <alignment horizontal="center"/>
    </xf>
    <xf numFmtId="0" fontId="21" fillId="7" borderId="56" xfId="0" applyFont="1" applyFill="1" applyBorder="1" applyAlignment="1">
      <alignment horizontal="center"/>
    </xf>
    <xf numFmtId="0" fontId="21" fillId="7" borderId="54" xfId="0" applyFont="1" applyFill="1" applyBorder="1" applyAlignment="1">
      <alignment horizontal="center"/>
    </xf>
    <xf numFmtId="2" fontId="26" fillId="5" borderId="55" xfId="41" applyNumberFormat="1" applyFont="1" applyFill="1" applyBorder="1" applyAlignment="1" applyProtection="1">
      <alignment horizontal="right"/>
      <protection locked="0"/>
    </xf>
    <xf numFmtId="165" fontId="21" fillId="7" borderId="31" xfId="41" applyNumberFormat="1" applyFont="1" applyFill="1" applyBorder="1" applyAlignment="1">
      <alignment horizontal="right"/>
    </xf>
    <xf numFmtId="165" fontId="22" fillId="7" borderId="55" xfId="41" applyNumberFormat="1" applyFont="1" applyFill="1" applyBorder="1" applyAlignment="1">
      <alignment horizontal="center"/>
    </xf>
    <xf numFmtId="165" fontId="16" fillId="7" borderId="55" xfId="41" applyNumberFormat="1" applyFont="1" applyFill="1" applyBorder="1" applyAlignment="1">
      <alignment horizontal="center"/>
    </xf>
    <xf numFmtId="0" fontId="16" fillId="7" borderId="31" xfId="0" applyFont="1" applyFill="1" applyBorder="1" applyAlignment="1">
      <alignment horizontal="left"/>
    </xf>
    <xf numFmtId="0" fontId="14" fillId="5" borderId="0" xfId="0" applyFont="1" applyFill="1" applyAlignment="1">
      <alignment horizontal="center" vertical="center"/>
    </xf>
    <xf numFmtId="3" fontId="14" fillId="5" borderId="70" xfId="0" applyNumberFormat="1" applyFont="1" applyFill="1" applyBorder="1" applyAlignment="1">
      <alignment horizontal="center" vertical="center"/>
    </xf>
    <xf numFmtId="3" fontId="14" fillId="5" borderId="71" xfId="0" applyNumberFormat="1" applyFont="1" applyFill="1" applyBorder="1" applyAlignment="1">
      <alignment horizontal="center" vertical="center"/>
    </xf>
    <xf numFmtId="3" fontId="14" fillId="5" borderId="72" xfId="0" applyNumberFormat="1" applyFont="1" applyFill="1" applyBorder="1" applyAlignment="1">
      <alignment horizontal="center" vertical="center"/>
    </xf>
    <xf numFmtId="0" fontId="22" fillId="5" borderId="76" xfId="0" applyFont="1" applyFill="1" applyBorder="1" applyAlignment="1">
      <alignment horizontal="center" vertical="center"/>
    </xf>
    <xf numFmtId="0" fontId="22" fillId="5" borderId="82" xfId="0" applyFont="1" applyFill="1" applyBorder="1" applyAlignment="1">
      <alignment horizontal="center" vertical="center"/>
    </xf>
    <xf numFmtId="0" fontId="22" fillId="5" borderId="83" xfId="0" applyFont="1" applyFill="1" applyBorder="1" applyAlignment="1">
      <alignment horizontal="center" vertical="center"/>
    </xf>
    <xf numFmtId="0" fontId="22" fillId="5" borderId="77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78" xfId="0" applyFont="1" applyFill="1" applyBorder="1" applyAlignment="1">
      <alignment horizontal="center" vertical="center" wrapText="1"/>
    </xf>
    <xf numFmtId="0" fontId="22" fillId="5" borderId="59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22" fillId="5" borderId="60" xfId="0" applyFont="1" applyFill="1" applyBorder="1" applyAlignment="1">
      <alignment horizontal="center" vertical="center" wrapText="1"/>
    </xf>
    <xf numFmtId="0" fontId="22" fillId="5" borderId="84" xfId="0" applyFont="1" applyFill="1" applyBorder="1" applyAlignment="1">
      <alignment horizontal="center" vertical="center" wrapText="1"/>
    </xf>
    <xf numFmtId="0" fontId="22" fillId="5" borderId="3" xfId="0" applyFont="1" applyFill="1" applyBorder="1" applyAlignment="1">
      <alignment horizontal="center" vertical="center" wrapText="1"/>
    </xf>
    <xf numFmtId="0" fontId="22" fillId="5" borderId="85" xfId="0" applyFont="1" applyFill="1" applyBorder="1" applyAlignment="1">
      <alignment horizontal="center" vertical="center" wrapText="1"/>
    </xf>
    <xf numFmtId="43" fontId="16" fillId="5" borderId="79" xfId="0" applyNumberFormat="1" applyFont="1" applyFill="1" applyBorder="1" applyAlignment="1">
      <alignment horizontal="right" vertical="center"/>
    </xf>
    <xf numFmtId="43" fontId="16" fillId="5" borderId="80" xfId="0" applyNumberFormat="1" applyFont="1" applyFill="1" applyBorder="1" applyAlignment="1">
      <alignment horizontal="right" vertical="center"/>
    </xf>
    <xf numFmtId="43" fontId="16" fillId="5" borderId="81" xfId="0" applyNumberFormat="1" applyFont="1" applyFill="1" applyBorder="1" applyAlignment="1">
      <alignment horizontal="right" vertical="center"/>
    </xf>
    <xf numFmtId="0" fontId="16" fillId="5" borderId="77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78" xfId="0" applyFont="1" applyFill="1" applyBorder="1" applyAlignment="1">
      <alignment horizontal="center" vertical="center" wrapText="1"/>
    </xf>
    <xf numFmtId="0" fontId="16" fillId="5" borderId="59" xfId="0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0" fontId="16" fillId="5" borderId="60" xfId="0" applyFont="1" applyFill="1" applyBorder="1" applyAlignment="1">
      <alignment horizontal="center" vertical="center" wrapText="1"/>
    </xf>
    <xf numFmtId="0" fontId="16" fillId="5" borderId="84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85" xfId="0" applyFont="1" applyFill="1" applyBorder="1" applyAlignment="1">
      <alignment horizontal="center" vertical="center" wrapText="1"/>
    </xf>
    <xf numFmtId="175" fontId="16" fillId="5" borderId="77" xfId="0" applyNumberFormat="1" applyFont="1" applyFill="1" applyBorder="1" applyAlignment="1">
      <alignment horizontal="center" vertical="center"/>
    </xf>
    <xf numFmtId="175" fontId="16" fillId="5" borderId="9" xfId="0" applyNumberFormat="1" applyFont="1" applyFill="1" applyBorder="1" applyAlignment="1">
      <alignment horizontal="center" vertical="center"/>
    </xf>
    <xf numFmtId="175" fontId="16" fillId="5" borderId="6" xfId="0" applyNumberFormat="1" applyFont="1" applyFill="1" applyBorder="1" applyAlignment="1">
      <alignment horizontal="center" vertical="center"/>
    </xf>
    <xf numFmtId="175" fontId="16" fillId="5" borderId="59" xfId="0" applyNumberFormat="1" applyFont="1" applyFill="1" applyBorder="1" applyAlignment="1">
      <alignment horizontal="center" vertical="center"/>
    </xf>
    <xf numFmtId="175" fontId="16" fillId="5" borderId="0" xfId="0" applyNumberFormat="1" applyFont="1" applyFill="1" applyAlignment="1">
      <alignment horizontal="center" vertical="center"/>
    </xf>
    <xf numFmtId="175" fontId="16" fillId="5" borderId="7" xfId="0" applyNumberFormat="1" applyFont="1" applyFill="1" applyBorder="1" applyAlignment="1">
      <alignment horizontal="center" vertical="center"/>
    </xf>
    <xf numFmtId="175" fontId="16" fillId="5" borderId="84" xfId="0" applyNumberFormat="1" applyFont="1" applyFill="1" applyBorder="1" applyAlignment="1">
      <alignment horizontal="center" vertical="center"/>
    </xf>
    <xf numFmtId="175" fontId="16" fillId="5" borderId="3" xfId="0" applyNumberFormat="1" applyFont="1" applyFill="1" applyBorder="1" applyAlignment="1">
      <alignment horizontal="center" vertical="center"/>
    </xf>
    <xf numFmtId="175" fontId="16" fillId="5" borderId="5" xfId="0" applyNumberFormat="1" applyFont="1" applyFill="1" applyBorder="1" applyAlignment="1">
      <alignment horizontal="center" vertical="center"/>
    </xf>
    <xf numFmtId="43" fontId="16" fillId="5" borderId="64" xfId="0" applyNumberFormat="1" applyFont="1" applyFill="1" applyBorder="1" applyAlignment="1">
      <alignment horizontal="right"/>
    </xf>
    <xf numFmtId="43" fontId="16" fillId="5" borderId="65" xfId="0" applyNumberFormat="1" applyFont="1" applyFill="1" applyBorder="1" applyAlignment="1">
      <alignment horizontal="right"/>
    </xf>
    <xf numFmtId="43" fontId="16" fillId="5" borderId="66" xfId="0" applyNumberFormat="1" applyFont="1" applyFill="1" applyBorder="1" applyAlignment="1">
      <alignment horizontal="right"/>
    </xf>
    <xf numFmtId="43" fontId="16" fillId="5" borderId="86" xfId="40" applyFont="1" applyFill="1" applyBorder="1" applyAlignment="1" applyProtection="1">
      <alignment horizontal="right"/>
    </xf>
    <xf numFmtId="43" fontId="16" fillId="5" borderId="87" xfId="40" applyFont="1" applyFill="1" applyBorder="1" applyAlignment="1" applyProtection="1">
      <alignment horizontal="right"/>
    </xf>
    <xf numFmtId="43" fontId="16" fillId="5" borderId="88" xfId="40" applyFont="1" applyFill="1" applyBorder="1" applyAlignment="1" applyProtection="1">
      <alignment horizontal="right"/>
    </xf>
    <xf numFmtId="165" fontId="16" fillId="5" borderId="64" xfId="41" applyNumberFormat="1" applyFont="1" applyFill="1" applyBorder="1" applyAlignment="1" applyProtection="1">
      <alignment horizontal="right"/>
    </xf>
    <xf numFmtId="165" fontId="16" fillId="5" borderId="65" xfId="41" applyNumberFormat="1" applyFont="1" applyFill="1" applyBorder="1" applyAlignment="1" applyProtection="1">
      <alignment horizontal="right"/>
    </xf>
    <xf numFmtId="165" fontId="16" fillId="5" borderId="66" xfId="41" applyNumberFormat="1" applyFont="1" applyFill="1" applyBorder="1" applyAlignment="1" applyProtection="1">
      <alignment horizontal="right"/>
    </xf>
    <xf numFmtId="0" fontId="14" fillId="5" borderId="70" xfId="0" applyFont="1" applyFill="1" applyBorder="1" applyAlignment="1">
      <alignment horizontal="center" vertical="center"/>
    </xf>
    <xf numFmtId="0" fontId="14" fillId="5" borderId="72" xfId="0" applyFont="1" applyFill="1" applyBorder="1" applyAlignment="1">
      <alignment horizontal="center" vertical="center"/>
    </xf>
    <xf numFmtId="43" fontId="16" fillId="5" borderId="64" xfId="40" applyFont="1" applyFill="1" applyBorder="1" applyAlignment="1" applyProtection="1">
      <alignment horizontal="right"/>
    </xf>
    <xf numFmtId="43" fontId="16" fillId="5" borderId="65" xfId="40" applyFont="1" applyFill="1" applyBorder="1" applyAlignment="1" applyProtection="1">
      <alignment horizontal="right"/>
    </xf>
    <xf numFmtId="43" fontId="16" fillId="5" borderId="66" xfId="40" applyFont="1" applyFill="1" applyBorder="1" applyAlignment="1" applyProtection="1">
      <alignment horizontal="right"/>
    </xf>
    <xf numFmtId="0" fontId="32" fillId="5" borderId="77" xfId="0" applyFont="1" applyFill="1" applyBorder="1" applyAlignment="1">
      <alignment horizontal="center" vertical="center" wrapText="1"/>
    </xf>
    <xf numFmtId="43" fontId="16" fillId="5" borderId="64" xfId="0" applyNumberFormat="1" applyFont="1" applyFill="1" applyBorder="1" applyAlignment="1">
      <alignment horizontal="right" vertical="center"/>
    </xf>
    <xf numFmtId="43" fontId="16" fillId="5" borderId="65" xfId="0" applyNumberFormat="1" applyFont="1" applyFill="1" applyBorder="1" applyAlignment="1">
      <alignment horizontal="right" vertical="center"/>
    </xf>
    <xf numFmtId="43" fontId="16" fillId="5" borderId="66" xfId="0" applyNumberFormat="1" applyFont="1" applyFill="1" applyBorder="1" applyAlignment="1">
      <alignment horizontal="right" vertical="center"/>
    </xf>
    <xf numFmtId="0" fontId="22" fillId="5" borderId="1" xfId="0" applyFont="1" applyFill="1" applyBorder="1" applyAlignment="1">
      <alignment horizontal="center" vertical="center" wrapText="1"/>
    </xf>
    <xf numFmtId="165" fontId="16" fillId="5" borderId="64" xfId="0" applyNumberFormat="1" applyFont="1" applyFill="1" applyBorder="1" applyAlignment="1">
      <alignment horizontal="center"/>
    </xf>
    <xf numFmtId="165" fontId="16" fillId="5" borderId="65" xfId="0" applyNumberFormat="1" applyFont="1" applyFill="1" applyBorder="1" applyAlignment="1">
      <alignment horizontal="center"/>
    </xf>
    <xf numFmtId="165" fontId="16" fillId="5" borderId="66" xfId="0" applyNumberFormat="1" applyFont="1" applyFill="1" applyBorder="1" applyAlignment="1">
      <alignment horizontal="center"/>
    </xf>
    <xf numFmtId="41" fontId="16" fillId="5" borderId="64" xfId="40" applyNumberFormat="1" applyFont="1" applyFill="1" applyBorder="1" applyAlignment="1" applyProtection="1">
      <alignment horizontal="right"/>
    </xf>
    <xf numFmtId="41" fontId="16" fillId="5" borderId="65" xfId="40" applyNumberFormat="1" applyFont="1" applyFill="1" applyBorder="1" applyAlignment="1" applyProtection="1">
      <alignment horizontal="right"/>
    </xf>
    <xf numFmtId="41" fontId="16" fillId="5" borderId="66" xfId="40" applyNumberFormat="1" applyFont="1" applyFill="1" applyBorder="1" applyAlignment="1" applyProtection="1">
      <alignment horizontal="right"/>
    </xf>
    <xf numFmtId="0" fontId="22" fillId="5" borderId="1" xfId="0" applyFont="1" applyFill="1" applyBorder="1" applyAlignment="1">
      <alignment horizontal="center" vertical="center"/>
    </xf>
    <xf numFmtId="0" fontId="16" fillId="5" borderId="61" xfId="0" applyFont="1" applyFill="1" applyBorder="1" applyAlignment="1">
      <alignment horizontal="center" vertical="center" wrapText="1"/>
    </xf>
    <xf numFmtId="0" fontId="16" fillId="5" borderId="62" xfId="0" applyFont="1" applyFill="1" applyBorder="1" applyAlignment="1">
      <alignment horizontal="center" vertical="center" wrapText="1"/>
    </xf>
    <xf numFmtId="0" fontId="16" fillId="5" borderId="63" xfId="0" applyFont="1" applyFill="1" applyBorder="1" applyAlignment="1">
      <alignment horizontal="center" vertical="center" wrapText="1"/>
    </xf>
    <xf numFmtId="175" fontId="16" fillId="5" borderId="61" xfId="0" applyNumberFormat="1" applyFont="1" applyFill="1" applyBorder="1" applyAlignment="1">
      <alignment horizontal="center" vertical="center"/>
    </xf>
    <xf numFmtId="175" fontId="16" fillId="5" borderId="62" xfId="0" applyNumberFormat="1" applyFont="1" applyFill="1" applyBorder="1" applyAlignment="1">
      <alignment horizontal="center" vertical="center"/>
    </xf>
    <xf numFmtId="175" fontId="16" fillId="5" borderId="90" xfId="0" applyNumberFormat="1" applyFont="1" applyFill="1" applyBorder="1" applyAlignment="1">
      <alignment horizontal="center" vertical="center"/>
    </xf>
    <xf numFmtId="0" fontId="22" fillId="5" borderId="61" xfId="0" applyFont="1" applyFill="1" applyBorder="1" applyAlignment="1">
      <alignment horizontal="center" vertical="center" wrapText="1"/>
    </xf>
    <xf numFmtId="0" fontId="22" fillId="5" borderId="62" xfId="0" applyFont="1" applyFill="1" applyBorder="1" applyAlignment="1">
      <alignment horizontal="center" vertical="center" wrapText="1"/>
    </xf>
    <xf numFmtId="0" fontId="22" fillId="5" borderId="63" xfId="0" applyFont="1" applyFill="1" applyBorder="1" applyAlignment="1">
      <alignment horizontal="center" vertical="center" wrapText="1"/>
    </xf>
    <xf numFmtId="0" fontId="22" fillId="5" borderId="89" xfId="0" applyFont="1" applyFill="1" applyBorder="1" applyAlignment="1">
      <alignment horizontal="center" vertical="center"/>
    </xf>
    <xf numFmtId="169" fontId="26" fillId="5" borderId="67" xfId="0" applyNumberFormat="1" applyFont="1" applyFill="1" applyBorder="1" applyAlignment="1">
      <alignment horizontal="left" vertical="center"/>
    </xf>
    <xf numFmtId="169" fontId="26" fillId="5" borderId="68" xfId="0" applyNumberFormat="1" applyFont="1" applyFill="1" applyBorder="1" applyAlignment="1">
      <alignment horizontal="left" vertical="center"/>
    </xf>
    <xf numFmtId="169" fontId="26" fillId="5" borderId="69" xfId="0" applyNumberFormat="1" applyFont="1" applyFill="1" applyBorder="1" applyAlignment="1">
      <alignment horizontal="left" vertical="center"/>
    </xf>
    <xf numFmtId="0" fontId="26" fillId="5" borderId="67" xfId="0" applyFont="1" applyFill="1" applyBorder="1" applyAlignment="1">
      <alignment horizontal="center" vertical="center"/>
    </xf>
    <xf numFmtId="0" fontId="26" fillId="5" borderId="69" xfId="0" applyFont="1" applyFill="1" applyBorder="1" applyAlignment="1">
      <alignment horizontal="center" vertical="center"/>
    </xf>
    <xf numFmtId="175" fontId="6" fillId="3" borderId="74" xfId="42" applyNumberFormat="1" applyFont="1" applyFill="1" applyBorder="1" applyAlignment="1">
      <alignment horizontal="center" vertical="center"/>
    </xf>
    <xf numFmtId="0" fontId="10" fillId="3" borderId="74" xfId="0" applyFont="1" applyFill="1" applyBorder="1" applyAlignment="1">
      <alignment horizontal="right"/>
    </xf>
    <xf numFmtId="0" fontId="29" fillId="8" borderId="0" xfId="0" applyFont="1" applyFill="1" applyAlignment="1">
      <alignment horizontal="center" vertical="center"/>
    </xf>
    <xf numFmtId="0" fontId="16" fillId="5" borderId="70" xfId="0" applyFont="1" applyFill="1" applyBorder="1" applyAlignment="1">
      <alignment horizontal="justify" vertical="center"/>
    </xf>
    <xf numFmtId="0" fontId="16" fillId="5" borderId="71" xfId="0" applyFont="1" applyFill="1" applyBorder="1" applyAlignment="1">
      <alignment horizontal="justify" vertical="center"/>
    </xf>
    <xf numFmtId="0" fontId="16" fillId="5" borderId="72" xfId="0" applyFont="1" applyFill="1" applyBorder="1" applyAlignment="1">
      <alignment horizontal="justify" vertical="center"/>
    </xf>
    <xf numFmtId="49" fontId="26" fillId="5" borderId="67" xfId="0" applyNumberFormat="1" applyFont="1" applyFill="1" applyBorder="1" applyAlignment="1">
      <alignment horizontal="left" vertical="center"/>
    </xf>
    <xf numFmtId="49" fontId="26" fillId="5" borderId="68" xfId="0" applyNumberFormat="1" applyFont="1" applyFill="1" applyBorder="1" applyAlignment="1">
      <alignment horizontal="left" vertical="center"/>
    </xf>
    <xf numFmtId="49" fontId="26" fillId="5" borderId="69" xfId="0" applyNumberFormat="1" applyFont="1" applyFill="1" applyBorder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170" fontId="26" fillId="5" borderId="67" xfId="0" applyNumberFormat="1" applyFont="1" applyFill="1" applyBorder="1" applyAlignment="1">
      <alignment horizontal="left" vertical="center"/>
    </xf>
    <xf numFmtId="170" fontId="26" fillId="5" borderId="68" xfId="0" applyNumberFormat="1" applyFont="1" applyFill="1" applyBorder="1" applyAlignment="1">
      <alignment horizontal="left" vertical="center"/>
    </xf>
    <xf numFmtId="170" fontId="26" fillId="5" borderId="69" xfId="0" applyNumberFormat="1" applyFont="1" applyFill="1" applyBorder="1" applyAlignment="1">
      <alignment horizontal="left" vertical="center"/>
    </xf>
    <xf numFmtId="49" fontId="26" fillId="5" borderId="67" xfId="0" applyNumberFormat="1" applyFont="1" applyFill="1" applyBorder="1" applyAlignment="1">
      <alignment horizontal="center" vertical="center"/>
    </xf>
    <xf numFmtId="0" fontId="26" fillId="5" borderId="68" xfId="0" applyFont="1" applyFill="1" applyBorder="1" applyAlignment="1">
      <alignment horizontal="center" vertical="center"/>
    </xf>
    <xf numFmtId="0" fontId="26" fillId="5" borderId="68" xfId="0" applyFont="1" applyFill="1" applyBorder="1" applyAlignment="1">
      <alignment horizontal="left" vertical="center"/>
    </xf>
    <xf numFmtId="0" fontId="26" fillId="5" borderId="69" xfId="0" applyFont="1" applyFill="1" applyBorder="1" applyAlignment="1">
      <alignment horizontal="left" vertical="center"/>
    </xf>
    <xf numFmtId="41" fontId="16" fillId="5" borderId="79" xfId="0" applyNumberFormat="1" applyFont="1" applyFill="1" applyBorder="1" applyAlignment="1">
      <alignment horizontal="right" vertical="center"/>
    </xf>
    <xf numFmtId="41" fontId="16" fillId="5" borderId="80" xfId="0" applyNumberFormat="1" applyFont="1" applyFill="1" applyBorder="1" applyAlignment="1">
      <alignment horizontal="right" vertical="center"/>
    </xf>
    <xf numFmtId="41" fontId="16" fillId="5" borderId="81" xfId="0" applyNumberFormat="1" applyFont="1" applyFill="1" applyBorder="1" applyAlignment="1">
      <alignment horizontal="right" vertical="center"/>
    </xf>
    <xf numFmtId="0" fontId="22" fillId="5" borderId="77" xfId="0" applyFont="1" applyFill="1" applyBorder="1" applyAlignment="1">
      <alignment horizontal="center" vertical="center"/>
    </xf>
    <xf numFmtId="0" fontId="22" fillId="5" borderId="9" xfId="0" applyFont="1" applyFill="1" applyBorder="1" applyAlignment="1">
      <alignment horizontal="center" vertical="center"/>
    </xf>
    <xf numFmtId="0" fontId="22" fillId="5" borderId="78" xfId="0" applyFont="1" applyFill="1" applyBorder="1" applyAlignment="1">
      <alignment horizontal="center" vertical="center"/>
    </xf>
    <xf numFmtId="0" fontId="22" fillId="5" borderId="84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2" fillId="5" borderId="85" xfId="0" applyFont="1" applyFill="1" applyBorder="1" applyAlignment="1">
      <alignment horizontal="center" vertical="center"/>
    </xf>
    <xf numFmtId="173" fontId="16" fillId="5" borderId="86" xfId="0" applyNumberFormat="1" applyFont="1" applyFill="1" applyBorder="1" applyAlignment="1">
      <alignment horizontal="right" vertical="center"/>
    </xf>
    <xf numFmtId="173" fontId="16" fillId="5" borderId="87" xfId="0" applyNumberFormat="1" applyFont="1" applyFill="1" applyBorder="1" applyAlignment="1">
      <alignment horizontal="right" vertical="center"/>
    </xf>
    <xf numFmtId="173" fontId="16" fillId="5" borderId="88" xfId="0" applyNumberFormat="1" applyFont="1" applyFill="1" applyBorder="1" applyAlignment="1">
      <alignment horizontal="right" vertical="center"/>
    </xf>
    <xf numFmtId="174" fontId="16" fillId="5" borderId="86" xfId="0" applyNumberFormat="1" applyFont="1" applyFill="1" applyBorder="1" applyAlignment="1">
      <alignment horizontal="right" vertical="center"/>
    </xf>
    <xf numFmtId="174" fontId="16" fillId="5" borderId="87" xfId="0" applyNumberFormat="1" applyFont="1" applyFill="1" applyBorder="1" applyAlignment="1">
      <alignment horizontal="right" vertical="center"/>
    </xf>
    <xf numFmtId="174" fontId="16" fillId="5" borderId="88" xfId="0" applyNumberFormat="1" applyFont="1" applyFill="1" applyBorder="1" applyAlignment="1">
      <alignment horizontal="right" vertical="center"/>
    </xf>
    <xf numFmtId="174" fontId="16" fillId="5" borderId="64" xfId="0" applyNumberFormat="1" applyFont="1" applyFill="1" applyBorder="1" applyAlignment="1">
      <alignment horizontal="right" vertical="center"/>
    </xf>
    <xf numFmtId="174" fontId="16" fillId="5" borderId="65" xfId="0" applyNumberFormat="1" applyFont="1" applyFill="1" applyBorder="1" applyAlignment="1">
      <alignment horizontal="right" vertical="center"/>
    </xf>
    <xf numFmtId="174" fontId="16" fillId="5" borderId="66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/>
    </xf>
    <xf numFmtId="0" fontId="10" fillId="3" borderId="75" xfId="0" applyFont="1" applyFill="1" applyBorder="1" applyAlignment="1">
      <alignment horizontal="right"/>
    </xf>
    <xf numFmtId="175" fontId="6" fillId="3" borderId="75" xfId="42" applyNumberFormat="1" applyFont="1" applyFill="1" applyBorder="1" applyAlignment="1">
      <alignment horizontal="center" vertical="center"/>
    </xf>
    <xf numFmtId="165" fontId="16" fillId="5" borderId="0" xfId="41" applyNumberFormat="1" applyFont="1" applyFill="1" applyAlignment="1">
      <alignment horizontal="right"/>
    </xf>
    <xf numFmtId="165" fontId="16" fillId="5" borderId="0" xfId="41" applyNumberFormat="1" applyFont="1" applyFill="1" applyBorder="1" applyAlignment="1">
      <alignment horizontal="right"/>
    </xf>
    <xf numFmtId="10" fontId="16" fillId="5" borderId="0" xfId="41" applyNumberFormat="1" applyFont="1" applyFill="1" applyBorder="1" applyAlignment="1">
      <alignment horizontal="right"/>
    </xf>
    <xf numFmtId="49" fontId="16" fillId="5" borderId="58" xfId="0" applyNumberFormat="1" applyFont="1" applyFill="1" applyBorder="1" applyAlignment="1">
      <alignment horizontal="center" vertical="center"/>
    </xf>
    <xf numFmtId="49" fontId="16" fillId="5" borderId="0" xfId="0" applyNumberFormat="1" applyFont="1" applyFill="1" applyAlignment="1">
      <alignment horizontal="center" vertical="center"/>
    </xf>
    <xf numFmtId="165" fontId="16" fillId="5" borderId="92" xfId="41" applyNumberFormat="1" applyFont="1" applyFill="1" applyBorder="1" applyAlignment="1">
      <alignment horizontal="right" vertical="center"/>
    </xf>
    <xf numFmtId="0" fontId="16" fillId="5" borderId="92" xfId="0" applyFont="1" applyFill="1" applyBorder="1" applyAlignment="1">
      <alignment horizontal="center" vertical="center"/>
    </xf>
    <xf numFmtId="0" fontId="32" fillId="5" borderId="92" xfId="0" applyFont="1" applyFill="1" applyBorder="1" applyAlignment="1">
      <alignment horizontal="center" vertical="center"/>
    </xf>
    <xf numFmtId="175" fontId="16" fillId="5" borderId="92" xfId="0" applyNumberFormat="1" applyFont="1" applyFill="1" applyBorder="1" applyAlignment="1">
      <alignment horizontal="center" vertical="center"/>
    </xf>
    <xf numFmtId="175" fontId="16" fillId="5" borderId="93" xfId="0" applyNumberFormat="1" applyFont="1" applyFill="1" applyBorder="1" applyAlignment="1">
      <alignment horizontal="center" vertical="center"/>
    </xf>
    <xf numFmtId="0" fontId="22" fillId="5" borderId="79" xfId="0" applyFont="1" applyFill="1" applyBorder="1" applyAlignment="1">
      <alignment horizontal="left" vertical="center"/>
    </xf>
    <xf numFmtId="0" fontId="22" fillId="5" borderId="80" xfId="0" applyFont="1" applyFill="1" applyBorder="1" applyAlignment="1">
      <alignment horizontal="left" vertical="center"/>
    </xf>
    <xf numFmtId="0" fontId="22" fillId="5" borderId="25" xfId="0" applyFont="1" applyFill="1" applyBorder="1" applyAlignment="1">
      <alignment horizontal="center"/>
    </xf>
    <xf numFmtId="0" fontId="22" fillId="5" borderId="26" xfId="0" applyFont="1" applyFill="1" applyBorder="1" applyAlignment="1">
      <alignment horizontal="center"/>
    </xf>
    <xf numFmtId="0" fontId="22" fillId="5" borderId="27" xfId="0" applyFont="1" applyFill="1" applyBorder="1" applyAlignment="1">
      <alignment horizontal="center"/>
    </xf>
    <xf numFmtId="165" fontId="22" fillId="5" borderId="55" xfId="41" applyNumberFormat="1" applyFont="1" applyFill="1" applyBorder="1" applyAlignment="1">
      <alignment horizontal="center"/>
    </xf>
    <xf numFmtId="165" fontId="16" fillId="5" borderId="55" xfId="41" applyNumberFormat="1" applyFont="1" applyFill="1" applyBorder="1" applyAlignment="1">
      <alignment horizontal="center"/>
    </xf>
    <xf numFmtId="0" fontId="16" fillId="5" borderId="97" xfId="0" applyFont="1" applyFill="1" applyBorder="1" applyAlignment="1">
      <alignment horizontal="center"/>
    </xf>
    <xf numFmtId="165" fontId="26" fillId="5" borderId="55" xfId="41" applyNumberFormat="1" applyFont="1" applyFill="1" applyBorder="1" applyAlignment="1">
      <alignment horizontal="right"/>
    </xf>
    <xf numFmtId="165" fontId="21" fillId="5" borderId="31" xfId="41" applyNumberFormat="1" applyFont="1" applyFill="1" applyBorder="1" applyAlignment="1">
      <alignment horizontal="center"/>
    </xf>
    <xf numFmtId="0" fontId="16" fillId="5" borderId="96" xfId="0" applyFont="1" applyFill="1" applyBorder="1" applyAlignment="1">
      <alignment horizontal="center"/>
    </xf>
    <xf numFmtId="9" fontId="21" fillId="5" borderId="31" xfId="41" applyFont="1" applyFill="1" applyBorder="1" applyAlignment="1">
      <alignment horizontal="center"/>
    </xf>
    <xf numFmtId="0" fontId="21" fillId="5" borderId="54" xfId="0" applyFont="1" applyFill="1" applyBorder="1" applyAlignment="1">
      <alignment horizontal="center"/>
    </xf>
    <xf numFmtId="0" fontId="21" fillId="5" borderId="55" xfId="0" applyFont="1" applyFill="1" applyBorder="1" applyAlignment="1">
      <alignment horizontal="center"/>
    </xf>
    <xf numFmtId="0" fontId="21" fillId="5" borderId="56" xfId="0" applyFont="1" applyFill="1" applyBorder="1" applyAlignment="1">
      <alignment horizontal="center"/>
    </xf>
    <xf numFmtId="0" fontId="26" fillId="5" borderId="55" xfId="0" applyFont="1" applyFill="1" applyBorder="1" applyAlignment="1">
      <alignment horizontal="center"/>
    </xf>
    <xf numFmtId="0" fontId="20" fillId="5" borderId="55" xfId="0" applyFont="1" applyFill="1" applyBorder="1" applyAlignment="1">
      <alignment horizontal="center"/>
    </xf>
    <xf numFmtId="0" fontId="16" fillId="5" borderId="0" xfId="0" applyFont="1" applyFill="1" applyAlignment="1">
      <alignment horizontal="justify" vertical="center"/>
    </xf>
    <xf numFmtId="165" fontId="26" fillId="5" borderId="31" xfId="41" applyNumberFormat="1" applyFont="1" applyFill="1" applyBorder="1" applyAlignment="1">
      <alignment horizontal="right"/>
    </xf>
    <xf numFmtId="171" fontId="26" fillId="5" borderId="55" xfId="41" applyNumberFormat="1" applyFont="1" applyFill="1" applyBorder="1" applyAlignment="1">
      <alignment horizontal="right"/>
    </xf>
  </cellXfs>
  <cellStyles count="57">
    <cellStyle name="Euro" xfId="4" xr:uid="{00000000-0005-0000-0000-000000000000}"/>
    <cellStyle name="Moeda" xfId="42" builtinId="4"/>
    <cellStyle name="Moeda 2" xfId="47" xr:uid="{00000000-0005-0000-0000-000002000000}"/>
    <cellStyle name="Moeda 3" xfId="49" xr:uid="{00000000-0005-0000-0000-000003000000}"/>
    <cellStyle name="Moeda 4" xfId="55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3" xr:uid="{00000000-0005-0000-0000-000018000000}"/>
    <cellStyle name="Normal 3 2" xfId="46" xr:uid="{00000000-0005-0000-0000-000019000000}"/>
    <cellStyle name="Normal 4" xfId="50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3" xr:uid="{00000000-0005-0000-0000-00001E000000}"/>
    <cellStyle name="planilhas" xfId="24" xr:uid="{00000000-0005-0000-0000-00001F000000}"/>
    <cellStyle name="Porcentagem" xfId="41" builtinId="5"/>
    <cellStyle name="Porcentagem 2" xfId="45" xr:uid="{00000000-0005-0000-0000-000021000000}"/>
    <cellStyle name="Porcentagem 3" xfId="51" xr:uid="{00000000-0005-0000-0000-000022000000}"/>
    <cellStyle name="Porcentagem 4" xfId="52" xr:uid="{00000000-0005-0000-0000-000023000000}"/>
    <cellStyle name="Porcentagem 5" xfId="56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4" xr:uid="{00000000-0005-0000-0000-000036000000}"/>
    <cellStyle name="Vírgula 3" xfId="48" xr:uid="{00000000-0005-0000-0000-000037000000}"/>
    <cellStyle name="Vírgula 4" xfId="54" xr:uid="{00000000-0005-0000-0000-000038000000}"/>
  </cellStyles>
  <dxfs count="0"/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7" Type="http://schemas.openxmlformats.org/officeDocument/2006/relationships/hyperlink" Target="#dPlanilha!A1"/><Relationship Id="rId2" Type="http://schemas.openxmlformats.org/officeDocument/2006/relationships/hyperlink" Target="#dVeic!A1"/><Relationship Id="rId1" Type="http://schemas.openxmlformats.org/officeDocument/2006/relationships/image" Target="../media/image1.png"/><Relationship Id="rId6" Type="http://schemas.openxmlformats.org/officeDocument/2006/relationships/hyperlink" Target="#dBDI!A1"/><Relationship Id="rId5" Type="http://schemas.openxmlformats.org/officeDocument/2006/relationships/hyperlink" Target="#dFunc!A1"/><Relationship Id="rId4" Type="http://schemas.openxmlformats.org/officeDocument/2006/relationships/hyperlink" Target="#dCotacao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Veic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Func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Veic!A1"/><Relationship Id="rId2" Type="http://schemas.openxmlformats.org/officeDocument/2006/relationships/hyperlink" Target="#dCotacao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Func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Cotacao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69FDCEB2-7863-3242-9492-CC911A11E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57150</xdr:colOff>
      <xdr:row>7</xdr:row>
      <xdr:rowOff>9525</xdr:rowOff>
    </xdr:from>
    <xdr:to>
      <xdr:col>3</xdr:col>
      <xdr:colOff>371475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C1FFB18-0298-4672-8D9C-947A33B5DD1A}"/>
            </a:ext>
          </a:extLst>
        </xdr:cNvPr>
        <xdr:cNvSpPr/>
      </xdr:nvSpPr>
      <xdr:spPr>
        <a:xfrm>
          <a:off x="666750" y="21812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VEÍCULO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5</xdr:row>
      <xdr:rowOff>0</xdr:rowOff>
    </xdr:from>
    <xdr:to>
      <xdr:col>3</xdr:col>
      <xdr:colOff>371475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B45CC23-1C60-40D3-A5A8-70F65ED95181}"/>
            </a:ext>
          </a:extLst>
        </xdr:cNvPr>
        <xdr:cNvSpPr/>
      </xdr:nvSpPr>
      <xdr:spPr>
        <a:xfrm>
          <a:off x="666750" y="1819275"/>
          <a:ext cx="1533525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350225F6-E490-4CA3-BC25-B0D328CBA246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57150</xdr:colOff>
      <xdr:row>11</xdr:row>
      <xdr:rowOff>0</xdr:rowOff>
    </xdr:from>
    <xdr:to>
      <xdr:col>3</xdr:col>
      <xdr:colOff>371475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4210948-EAEE-454C-86AC-88D595A31B52}"/>
            </a:ext>
          </a:extLst>
        </xdr:cNvPr>
        <xdr:cNvSpPr/>
      </xdr:nvSpPr>
      <xdr:spPr>
        <a:xfrm>
          <a:off x="666750" y="30575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VALORES</a:t>
          </a: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B2E51-28AA-4DE4-806C-64DD01B767B1}"/>
            </a:ext>
          </a:extLst>
        </xdr:cNvPr>
        <xdr:cNvSpPr/>
      </xdr:nvSpPr>
      <xdr:spPr>
        <a:xfrm>
          <a:off x="666750" y="23622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</a:t>
          </a:r>
          <a:r>
            <a:rPr lang="pt-BR" sz="1100" baseline="0">
              <a:solidFill>
                <a:sysClr val="windowText" lastClr="000000"/>
              </a:solidFill>
            </a:rPr>
            <a:t>MOTORISTA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12</xdr:row>
      <xdr:rowOff>47625</xdr:rowOff>
    </xdr:from>
    <xdr:to>
      <xdr:col>3</xdr:col>
      <xdr:colOff>361950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5CC1067-F758-4892-BCA3-004C32AEFAC2}"/>
            </a:ext>
          </a:extLst>
        </xdr:cNvPr>
        <xdr:cNvSpPr/>
      </xdr:nvSpPr>
      <xdr:spPr>
        <a:xfrm>
          <a:off x="657225" y="3400425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38100</xdr:colOff>
      <xdr:row>14</xdr:row>
      <xdr:rowOff>28575</xdr:rowOff>
    </xdr:from>
    <xdr:to>
      <xdr:col>3</xdr:col>
      <xdr:colOff>352425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4C81365-8B5C-451F-8970-AB7161B12395}"/>
            </a:ext>
          </a:extLst>
        </xdr:cNvPr>
        <xdr:cNvSpPr/>
      </xdr:nvSpPr>
      <xdr:spPr>
        <a:xfrm>
          <a:off x="647700" y="373380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PLANILHA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592415-B0EB-478B-B75E-EF87594E533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8</xdr:col>
      <xdr:colOff>266700</xdr:colOff>
      <xdr:row>0</xdr:row>
      <xdr:rowOff>28575</xdr:rowOff>
    </xdr:from>
    <xdr:to>
      <xdr:col>9</xdr:col>
      <xdr:colOff>247650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256385F-BC8F-1455-3B68-37B9DA25B614}"/>
            </a:ext>
          </a:extLst>
        </xdr:cNvPr>
        <xdr:cNvSpPr/>
      </xdr:nvSpPr>
      <xdr:spPr>
        <a:xfrm>
          <a:off x="6048375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6</xdr:col>
      <xdr:colOff>219074</xdr:colOff>
      <xdr:row>0</xdr:row>
      <xdr:rowOff>38100</xdr:rowOff>
    </xdr:from>
    <xdr:to>
      <xdr:col>8</xdr:col>
      <xdr:colOff>178307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1458AB-1D31-1E49-ABBE-28FBC92FA410}"/>
            </a:ext>
          </a:extLst>
        </xdr:cNvPr>
        <xdr:cNvSpPr/>
      </xdr:nvSpPr>
      <xdr:spPr>
        <a:xfrm>
          <a:off x="5486399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A3B0DC1-9522-40F3-87A2-C349F9DFF956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11</xdr:col>
      <xdr:colOff>266701</xdr:colOff>
      <xdr:row>0</xdr:row>
      <xdr:rowOff>28575</xdr:rowOff>
    </xdr:from>
    <xdr:to>
      <xdr:col>13</xdr:col>
      <xdr:colOff>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AC68813-2D10-495A-9CD0-B5347CB6621F}"/>
            </a:ext>
          </a:extLst>
        </xdr:cNvPr>
        <xdr:cNvSpPr/>
      </xdr:nvSpPr>
      <xdr:spPr>
        <a:xfrm>
          <a:off x="5314951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9</xdr:col>
      <xdr:colOff>247650</xdr:colOff>
      <xdr:row>0</xdr:row>
      <xdr:rowOff>38100</xdr:rowOff>
    </xdr:from>
    <xdr:to>
      <xdr:col>11</xdr:col>
      <xdr:colOff>178308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42F70AE-67DA-4F8A-B4AF-FD371FE16806}"/>
            </a:ext>
          </a:extLst>
        </xdr:cNvPr>
        <xdr:cNvSpPr/>
      </xdr:nvSpPr>
      <xdr:spPr>
        <a:xfrm>
          <a:off x="4752975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9EABCAC-EFDF-4424-9A3A-D272EE27D41A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781051</xdr:colOff>
      <xdr:row>0</xdr:row>
      <xdr:rowOff>47625</xdr:rowOff>
    </xdr:from>
    <xdr:to>
      <xdr:col>21</xdr:col>
      <xdr:colOff>238126</xdr:colOff>
      <xdr:row>1</xdr:row>
      <xdr:rowOff>142875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7C18A8A-8615-4933-8222-C0DD61EB8993}"/>
            </a:ext>
          </a:extLst>
        </xdr:cNvPr>
        <xdr:cNvSpPr/>
      </xdr:nvSpPr>
      <xdr:spPr>
        <a:xfrm>
          <a:off x="6105526" y="4762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219075</xdr:colOff>
      <xdr:row>0</xdr:row>
      <xdr:rowOff>57150</xdr:rowOff>
    </xdr:from>
    <xdr:to>
      <xdr:col>20</xdr:col>
      <xdr:colOff>692658</xdr:colOff>
      <xdr:row>1</xdr:row>
      <xdr:rowOff>133350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39C5F10-F943-4B9C-94CE-8CF67788B49C}"/>
            </a:ext>
          </a:extLst>
        </xdr:cNvPr>
        <xdr:cNvSpPr/>
      </xdr:nvSpPr>
      <xdr:spPr>
        <a:xfrm>
          <a:off x="5543550" y="5715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2C86F6E-5E6E-4368-869D-D4361599A282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20</xdr:col>
      <xdr:colOff>790576</xdr:colOff>
      <xdr:row>0</xdr:row>
      <xdr:rowOff>38100</xdr:rowOff>
    </xdr:from>
    <xdr:to>
      <xdr:col>21</xdr:col>
      <xdr:colOff>247651</xdr:colOff>
      <xdr:row>1</xdr:row>
      <xdr:rowOff>133350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7ED754-6468-4A3E-99D4-C65006D950F7}"/>
            </a:ext>
          </a:extLst>
        </xdr:cNvPr>
        <xdr:cNvSpPr/>
      </xdr:nvSpPr>
      <xdr:spPr>
        <a:xfrm>
          <a:off x="6115051" y="38100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20</xdr:col>
      <xdr:colOff>228600</xdr:colOff>
      <xdr:row>0</xdr:row>
      <xdr:rowOff>47625</xdr:rowOff>
    </xdr:from>
    <xdr:to>
      <xdr:col>20</xdr:col>
      <xdr:colOff>702183</xdr:colOff>
      <xdr:row>1</xdr:row>
      <xdr:rowOff>123825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1FABEAD-24D4-4079-B0B6-7A7DFD68567B}"/>
            </a:ext>
          </a:extLst>
        </xdr:cNvPr>
        <xdr:cNvSpPr/>
      </xdr:nvSpPr>
      <xdr:spPr>
        <a:xfrm>
          <a:off x="555307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EF2BA9-13B9-455B-BE07-2F96A6AE3753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20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BE19DC56-B12E-40DC-ADCE-2451A11A3705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B6A3423-1EBB-4515-B528-62D6D5E32C48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3A103AE-AA5F-486C-BFAD-DEFED7640A3B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5773A2-D68B-4D54-98A6-BFE07ABD9B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130</xdr:row>
      <xdr:rowOff>47625</xdr:rowOff>
    </xdr:from>
    <xdr:ext cx="1541384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(1+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𝐿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771FBEBC-5E04-4584-B1C0-EA8CD84E6367}"/>
                </a:ext>
              </a:extLst>
            </xdr:cNvPr>
            <xdr:cNvSpPr txBox="1"/>
          </xdr:nvSpPr>
          <xdr:spPr>
            <a:xfrm>
              <a:off x="2514600" y="3448050"/>
              <a:ext cx="1541384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(1+𝐶𝐼+𝐷𝐴)  𝑥 (1+𝐿))/((1−𝑇))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B78B08-45A8-4A92-9130-1748FBCE061B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AA27"/>
  <sheetViews>
    <sheetView showGridLines="0" showRowColHeaders="0" tabSelected="1" workbookViewId="0"/>
  </sheetViews>
  <sheetFormatPr defaultRowHeight="15" x14ac:dyDescent="0.25"/>
  <cols>
    <col min="4" max="4" width="7.28515625" customWidth="1"/>
  </cols>
  <sheetData>
    <row r="1" spans="1:27" x14ac:dyDescent="0.25">
      <c r="A1" s="4"/>
      <c r="B1" s="5"/>
      <c r="C1" s="5"/>
      <c r="D1" s="5"/>
      <c r="E1" s="5"/>
      <c r="F1" s="5"/>
      <c r="G1" s="6"/>
      <c r="H1" s="6"/>
      <c r="I1" s="6"/>
      <c r="J1" s="6"/>
      <c r="K1" s="6"/>
      <c r="L1" s="7"/>
    </row>
    <row r="2" spans="1:27" ht="52.5" customHeight="1" x14ac:dyDescent="0.25">
      <c r="A2" s="8"/>
      <c r="B2" s="9"/>
      <c r="C2" s="235" t="s">
        <v>1446</v>
      </c>
      <c r="D2" s="235"/>
      <c r="E2" s="235"/>
      <c r="F2" s="235"/>
      <c r="G2" s="235"/>
      <c r="H2" s="235"/>
      <c r="I2" s="235"/>
      <c r="J2" s="235"/>
      <c r="K2" s="235"/>
      <c r="L2" s="10"/>
    </row>
    <row r="3" spans="1:27" ht="9.9499999999999993" customHeight="1" x14ac:dyDescent="0.25">
      <c r="A3" s="8"/>
      <c r="B3" s="9"/>
      <c r="C3" s="190"/>
      <c r="D3" s="190"/>
      <c r="E3" s="190"/>
      <c r="F3" s="190"/>
      <c r="G3" s="190"/>
      <c r="H3" s="190"/>
      <c r="I3" s="190"/>
      <c r="J3" s="190"/>
      <c r="K3" s="190"/>
      <c r="L3" s="10"/>
    </row>
    <row r="4" spans="1:27" ht="46.5" customHeight="1" thickBot="1" x14ac:dyDescent="0.3">
      <c r="A4" s="8"/>
      <c r="B4" s="9"/>
      <c r="C4" s="236" t="s">
        <v>1629</v>
      </c>
      <c r="D4" s="236"/>
      <c r="E4" s="236"/>
      <c r="F4" s="236"/>
      <c r="G4" s="236"/>
      <c r="H4" s="236"/>
      <c r="I4" s="236"/>
      <c r="J4" s="236"/>
      <c r="K4" s="236"/>
      <c r="L4" s="10"/>
    </row>
    <row r="5" spans="1:27" x14ac:dyDescent="0.2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N5" s="237" t="s">
        <v>738</v>
      </c>
      <c r="O5" s="238"/>
      <c r="P5" s="238"/>
      <c r="Q5" s="238"/>
      <c r="R5" s="238"/>
      <c r="S5" s="238"/>
      <c r="T5" s="238"/>
      <c r="U5" s="239"/>
    </row>
    <row r="6" spans="1:27" ht="23.25" customHeight="1" x14ac:dyDescent="0.25">
      <c r="A6" s="8"/>
      <c r="B6" s="9"/>
      <c r="C6" s="9"/>
      <c r="D6" s="9"/>
      <c r="E6" s="25" t="s">
        <v>67</v>
      </c>
      <c r="F6" s="9"/>
      <c r="G6" s="9"/>
      <c r="H6" s="9"/>
      <c r="I6" s="9"/>
      <c r="J6" s="9"/>
      <c r="K6" s="9"/>
      <c r="L6" s="10"/>
      <c r="N6" s="240"/>
      <c r="O6" s="241"/>
      <c r="P6" s="241"/>
      <c r="Q6" s="241"/>
      <c r="R6" s="241"/>
      <c r="S6" s="241"/>
      <c r="T6" s="241"/>
      <c r="U6" s="242"/>
      <c r="V6" s="197"/>
      <c r="W6" s="197"/>
      <c r="X6" s="197"/>
      <c r="Y6" s="197"/>
      <c r="Z6" s="197"/>
      <c r="AA6" s="197"/>
    </row>
    <row r="7" spans="1:27" ht="5.0999999999999996" customHeight="1" x14ac:dyDescent="0.25">
      <c r="A7" s="8"/>
      <c r="B7" s="9"/>
      <c r="C7" s="9"/>
      <c r="D7" s="9"/>
      <c r="E7" s="25"/>
      <c r="F7" s="9"/>
      <c r="G7" s="9"/>
      <c r="H7" s="9"/>
      <c r="I7" s="9"/>
      <c r="J7" s="9"/>
      <c r="K7" s="9"/>
      <c r="L7" s="10"/>
      <c r="N7" s="240"/>
      <c r="O7" s="241"/>
      <c r="P7" s="241"/>
      <c r="Q7" s="241"/>
      <c r="R7" s="241"/>
      <c r="S7" s="241"/>
      <c r="T7" s="241"/>
      <c r="U7" s="242"/>
      <c r="V7" s="197"/>
      <c r="W7" s="197"/>
      <c r="X7" s="197"/>
      <c r="Y7" s="197"/>
      <c r="Z7" s="197"/>
      <c r="AA7" s="197"/>
    </row>
    <row r="8" spans="1:27" ht="23.25" customHeight="1" thickBot="1" x14ac:dyDescent="0.4">
      <c r="A8" s="8"/>
      <c r="B8" s="11"/>
      <c r="C8" s="9"/>
      <c r="D8" s="9"/>
      <c r="E8" s="25" t="s">
        <v>85</v>
      </c>
      <c r="F8" s="9"/>
      <c r="G8" s="9"/>
      <c r="H8" s="9"/>
      <c r="I8" s="9"/>
      <c r="J8" s="9"/>
      <c r="K8" s="9"/>
      <c r="L8" s="10"/>
      <c r="N8" s="243"/>
      <c r="O8" s="244"/>
      <c r="P8" s="244"/>
      <c r="Q8" s="244"/>
      <c r="R8" s="244"/>
      <c r="S8" s="244"/>
      <c r="T8" s="244"/>
      <c r="U8" s="245"/>
      <c r="V8" s="197"/>
      <c r="W8" s="197"/>
      <c r="X8" s="197"/>
      <c r="Y8" s="197"/>
      <c r="Z8" s="197"/>
      <c r="AA8" s="197"/>
    </row>
    <row r="9" spans="1:27" ht="5.0999999999999996" customHeight="1" x14ac:dyDescent="0.25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10"/>
    </row>
    <row r="10" spans="1:27" ht="23.25" customHeight="1" x14ac:dyDescent="0.25">
      <c r="A10" s="8"/>
      <c r="B10" s="9"/>
      <c r="C10" s="9"/>
      <c r="D10" s="9"/>
      <c r="E10" s="25" t="s">
        <v>155</v>
      </c>
      <c r="F10" s="9"/>
      <c r="G10" s="9"/>
      <c r="H10" s="9"/>
      <c r="I10" s="9"/>
      <c r="J10" s="9"/>
      <c r="K10" s="9"/>
      <c r="L10" s="10"/>
    </row>
    <row r="11" spans="1:27" ht="5.0999999999999996" customHeight="1" x14ac:dyDescent="0.25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10"/>
    </row>
    <row r="12" spans="1:27" ht="23.25" customHeight="1" x14ac:dyDescent="0.25">
      <c r="A12" s="8"/>
      <c r="B12" s="9"/>
      <c r="C12" s="9"/>
      <c r="D12" s="9"/>
      <c r="E12" s="25" t="s">
        <v>116</v>
      </c>
      <c r="F12" s="9"/>
      <c r="G12" s="9"/>
      <c r="H12" s="9"/>
      <c r="I12" s="9"/>
      <c r="J12" s="9"/>
      <c r="K12" s="9"/>
      <c r="L12" s="10"/>
    </row>
    <row r="13" spans="1:27" ht="5.0999999999999996" customHeight="1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10"/>
    </row>
    <row r="14" spans="1:27" ht="23.25" customHeight="1" x14ac:dyDescent="0.25">
      <c r="A14" s="8"/>
      <c r="B14" s="9"/>
      <c r="C14" s="9"/>
      <c r="D14" s="9"/>
      <c r="E14" s="25" t="s">
        <v>197</v>
      </c>
      <c r="F14" s="9"/>
      <c r="G14" s="9"/>
      <c r="H14" s="9"/>
      <c r="I14" s="9"/>
      <c r="J14" s="9"/>
      <c r="K14" s="9"/>
      <c r="L14" s="10"/>
    </row>
    <row r="15" spans="1:27" ht="5.0999999999999996" customHeight="1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10"/>
    </row>
    <row r="16" spans="1:27" ht="23.25" customHeight="1" x14ac:dyDescent="0.25">
      <c r="A16" s="8"/>
      <c r="B16" s="9"/>
      <c r="C16" s="9"/>
      <c r="D16" s="9"/>
      <c r="E16" s="25" t="s">
        <v>748</v>
      </c>
      <c r="F16" s="9"/>
      <c r="G16" s="9"/>
      <c r="H16" s="9"/>
      <c r="I16" s="9"/>
      <c r="J16" s="9"/>
      <c r="K16" s="9"/>
      <c r="L16" s="10"/>
    </row>
    <row r="17" spans="1:12" ht="23.25" customHeight="1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10"/>
    </row>
    <row r="18" spans="1:12" ht="15.75" thickBot="1" x14ac:dyDescent="0.3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4"/>
    </row>
    <row r="20" spans="1:12" ht="27.75" x14ac:dyDescent="0.25">
      <c r="A20" s="246" t="s">
        <v>1434</v>
      </c>
      <c r="B20" s="246"/>
      <c r="C20" s="246"/>
      <c r="D20" s="246"/>
      <c r="E20" s="246"/>
      <c r="F20" s="246"/>
      <c r="G20" s="246"/>
      <c r="H20" s="246"/>
      <c r="I20" s="246"/>
      <c r="J20" s="246"/>
      <c r="K20" s="246"/>
      <c r="L20" s="246"/>
    </row>
    <row r="22" spans="1:12" ht="15" customHeight="1" x14ac:dyDescent="0.25">
      <c r="A22" s="234" t="s">
        <v>1435</v>
      </c>
      <c r="B22" s="234"/>
      <c r="C22" s="234"/>
      <c r="D22" s="234"/>
      <c r="E22" s="234"/>
      <c r="F22" s="234"/>
      <c r="G22" s="234"/>
      <c r="H22" s="234"/>
      <c r="I22" s="234"/>
      <c r="J22" s="234"/>
      <c r="K22" s="234"/>
      <c r="L22" s="234"/>
    </row>
    <row r="23" spans="1:12" x14ac:dyDescent="0.25">
      <c r="A23" s="234"/>
      <c r="B23" s="234"/>
      <c r="C23" s="234"/>
      <c r="D23" s="234"/>
      <c r="E23" s="234"/>
      <c r="F23" s="234"/>
      <c r="G23" s="234"/>
      <c r="H23" s="234"/>
      <c r="I23" s="234"/>
      <c r="J23" s="234"/>
      <c r="K23" s="234"/>
      <c r="L23" s="234"/>
    </row>
    <row r="24" spans="1:12" x14ac:dyDescent="0.25">
      <c r="A24" s="234"/>
      <c r="B24" s="234"/>
      <c r="C24" s="234"/>
      <c r="D24" s="234"/>
      <c r="E24" s="234"/>
      <c r="F24" s="234"/>
      <c r="G24" s="234"/>
      <c r="H24" s="234"/>
      <c r="I24" s="234"/>
      <c r="J24" s="234"/>
      <c r="K24" s="234"/>
      <c r="L24" s="234"/>
    </row>
    <row r="26" spans="1:12" x14ac:dyDescent="0.25">
      <c r="A26" s="234" t="s">
        <v>1436</v>
      </c>
      <c r="B26" s="234"/>
      <c r="C26" s="234"/>
      <c r="D26" s="234"/>
      <c r="E26" s="234"/>
      <c r="F26" s="234"/>
      <c r="G26" s="234"/>
      <c r="H26" s="234"/>
      <c r="I26" s="234"/>
      <c r="J26" s="234"/>
      <c r="K26" s="234"/>
      <c r="L26" s="234"/>
    </row>
    <row r="27" spans="1:12" x14ac:dyDescent="0.25">
      <c r="A27" s="234"/>
      <c r="B27" s="234"/>
      <c r="C27" s="234"/>
      <c r="D27" s="234"/>
      <c r="E27" s="234"/>
      <c r="F27" s="234"/>
      <c r="G27" s="234"/>
      <c r="H27" s="234"/>
      <c r="I27" s="234"/>
      <c r="J27" s="234"/>
      <c r="K27" s="234"/>
      <c r="L27" s="234"/>
    </row>
  </sheetData>
  <sheetProtection algorithmName="SHA-512" hashValue="OMs6fFhb1Z/usMogLty4pN2EO+9awoAb8j6EZgwvV41YVofeDRXRgF0oBGA3LK83kJbJalRGB3eke7WgW1oPZA==" saltValue="PovQShyp5j0Ngjxru2Nt6A==" spinCount="100000" sheet="1" objects="1" scenarios="1"/>
  <mergeCells count="6">
    <mergeCell ref="A26:L27"/>
    <mergeCell ref="C2:K2"/>
    <mergeCell ref="C4:K4"/>
    <mergeCell ref="N5:U8"/>
    <mergeCell ref="A20:L20"/>
    <mergeCell ref="A22:L2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dimension ref="B1:J878"/>
  <sheetViews>
    <sheetView showRowColHeaders="0" workbookViewId="0">
      <pane ySplit="2" topLeftCell="A3" activePane="bottomLeft" state="frozen"/>
      <selection activeCell="N24" sqref="N24"/>
      <selection pane="bottomLeft" activeCell="G23" sqref="G23"/>
    </sheetView>
  </sheetViews>
  <sheetFormatPr defaultColWidth="12.5703125" defaultRowHeight="15" x14ac:dyDescent="0.25"/>
  <cols>
    <col min="1" max="1" width="5" style="3" customWidth="1"/>
    <col min="2" max="2" width="4.85546875" style="3" customWidth="1"/>
    <col min="3" max="3" width="11.85546875" style="3" customWidth="1"/>
    <col min="4" max="4" width="24.42578125" style="3" customWidth="1"/>
    <col min="5" max="5" width="11.7109375" style="3" customWidth="1"/>
    <col min="6" max="6" width="21.140625" style="3" customWidth="1"/>
    <col min="7" max="7" width="4.7109375" style="3" customWidth="1"/>
    <col min="8" max="8" width="3" style="3" customWidth="1"/>
    <col min="9" max="9" width="8.140625" style="3" customWidth="1"/>
    <col min="10" max="10" width="4.140625" style="3" customWidth="1"/>
    <col min="11" max="16384" width="12.5703125" style="3"/>
  </cols>
  <sheetData>
    <row r="1" spans="2:10" ht="15.75" customHeight="1" x14ac:dyDescent="0.25"/>
    <row r="2" spans="2:10" ht="12.75" customHeight="1" x14ac:dyDescent="0.25"/>
    <row r="3" spans="2:10" ht="12.75" customHeight="1" x14ac:dyDescent="0.25"/>
    <row r="4" spans="2:10" ht="18" customHeight="1" x14ac:dyDescent="0.25">
      <c r="B4" s="253" t="s">
        <v>82</v>
      </c>
      <c r="C4" s="253"/>
      <c r="D4" s="253"/>
      <c r="E4" s="253"/>
      <c r="F4" s="253"/>
      <c r="G4" s="253"/>
      <c r="H4" s="253"/>
      <c r="I4" s="253"/>
      <c r="J4" s="253"/>
    </row>
    <row r="5" spans="2:10" ht="15" customHeight="1" x14ac:dyDescent="0.25">
      <c r="B5" s="15"/>
      <c r="C5" s="15"/>
      <c r="D5" s="16"/>
      <c r="E5" s="16"/>
      <c r="F5" s="17"/>
      <c r="G5" s="35"/>
      <c r="H5" s="35"/>
      <c r="I5" s="35"/>
      <c r="J5" s="17"/>
    </row>
    <row r="6" spans="2:10" ht="15" customHeight="1" x14ac:dyDescent="0.25">
      <c r="B6" s="15"/>
      <c r="C6" s="23" t="s">
        <v>81</v>
      </c>
      <c r="D6" s="27" t="s">
        <v>80</v>
      </c>
      <c r="E6" s="23" t="s">
        <v>79</v>
      </c>
      <c r="F6" s="28"/>
      <c r="G6" s="248" t="s">
        <v>94</v>
      </c>
      <c r="H6" s="248"/>
      <c r="I6" s="248"/>
      <c r="J6" s="15"/>
    </row>
    <row r="7" spans="2:10" ht="5.0999999999999996" customHeight="1" x14ac:dyDescent="0.25">
      <c r="B7" s="15"/>
      <c r="C7" s="24"/>
      <c r="D7" s="19"/>
      <c r="E7" s="19"/>
      <c r="F7" s="15"/>
      <c r="G7" s="249"/>
      <c r="H7" s="249"/>
      <c r="I7" s="249"/>
      <c r="J7" s="15"/>
    </row>
    <row r="8" spans="2:10" ht="15" customHeight="1" x14ac:dyDescent="0.25">
      <c r="B8" s="15"/>
      <c r="C8" s="23" t="s">
        <v>69</v>
      </c>
      <c r="D8" s="250" t="s">
        <v>734</v>
      </c>
      <c r="E8" s="251"/>
      <c r="F8" s="251"/>
      <c r="G8" s="251"/>
      <c r="H8" s="251"/>
      <c r="I8" s="252"/>
      <c r="J8" s="15"/>
    </row>
    <row r="9" spans="2:10" ht="5.0999999999999996" customHeight="1" x14ac:dyDescent="0.25">
      <c r="B9" s="15"/>
      <c r="C9" s="24"/>
      <c r="D9" s="19"/>
      <c r="E9" s="19"/>
      <c r="F9" s="15"/>
      <c r="G9" s="15"/>
      <c r="H9" s="15"/>
      <c r="I9" s="15"/>
      <c r="J9" s="15"/>
    </row>
    <row r="10" spans="2:10" ht="15" customHeight="1" x14ac:dyDescent="0.25">
      <c r="B10" s="15"/>
      <c r="C10" s="23" t="s">
        <v>70</v>
      </c>
      <c r="D10" s="29">
        <v>87897740000150</v>
      </c>
      <c r="E10" s="21" t="s">
        <v>202</v>
      </c>
      <c r="F10" s="15"/>
      <c r="G10" s="15"/>
      <c r="H10" s="15"/>
      <c r="I10" s="15"/>
      <c r="J10" s="15"/>
    </row>
    <row r="11" spans="2:10" ht="5.0999999999999996" customHeight="1" x14ac:dyDescent="0.25">
      <c r="B11" s="15"/>
      <c r="C11" s="24"/>
      <c r="D11" s="19"/>
      <c r="E11" s="19"/>
      <c r="F11" s="15"/>
      <c r="G11" s="15"/>
      <c r="H11" s="15"/>
      <c r="I11" s="15"/>
      <c r="J11" s="15"/>
    </row>
    <row r="12" spans="2:10" ht="15" customHeight="1" x14ac:dyDescent="0.25">
      <c r="B12" s="15"/>
      <c r="C12" s="23" t="s">
        <v>71</v>
      </c>
      <c r="D12" s="30" t="s">
        <v>735</v>
      </c>
      <c r="E12" s="21" t="s">
        <v>72</v>
      </c>
      <c r="F12" s="21"/>
      <c r="G12" s="21"/>
      <c r="H12" s="21"/>
      <c r="I12" s="21"/>
      <c r="J12" s="20"/>
    </row>
    <row r="13" spans="2:10" ht="5.0999999999999996" customHeight="1" x14ac:dyDescent="0.25">
      <c r="B13" s="15"/>
      <c r="C13" s="24"/>
      <c r="D13" s="19"/>
      <c r="E13" s="19"/>
      <c r="F13" s="15"/>
      <c r="G13" s="15"/>
      <c r="H13" s="15"/>
      <c r="I13" s="15"/>
      <c r="J13" s="15"/>
    </row>
    <row r="14" spans="2:10" ht="15" customHeight="1" x14ac:dyDescent="0.25">
      <c r="B14" s="15"/>
      <c r="C14" s="23" t="s">
        <v>73</v>
      </c>
      <c r="D14" s="250" t="s">
        <v>749</v>
      </c>
      <c r="E14" s="251"/>
      <c r="F14" s="252"/>
      <c r="G14" s="15"/>
      <c r="H14" s="22" t="s">
        <v>83</v>
      </c>
      <c r="I14" s="31">
        <v>1754</v>
      </c>
      <c r="J14" s="20"/>
    </row>
    <row r="15" spans="2:10" ht="5.0999999999999996" customHeight="1" x14ac:dyDescent="0.25">
      <c r="B15" s="15"/>
      <c r="C15" s="18"/>
      <c r="D15" s="19"/>
      <c r="E15" s="19"/>
      <c r="F15" s="15"/>
      <c r="G15" s="15"/>
      <c r="H15" s="15"/>
      <c r="I15" s="15"/>
      <c r="J15" s="15"/>
    </row>
    <row r="16" spans="2:10" ht="15" customHeight="1" x14ac:dyDescent="0.25">
      <c r="B16" s="15"/>
      <c r="C16" s="23" t="s">
        <v>74</v>
      </c>
      <c r="D16" s="250" t="s">
        <v>736</v>
      </c>
      <c r="E16" s="252"/>
      <c r="F16" s="23" t="s">
        <v>68</v>
      </c>
      <c r="G16" s="250" t="s">
        <v>737</v>
      </c>
      <c r="H16" s="251"/>
      <c r="I16" s="252"/>
      <c r="J16" s="20"/>
    </row>
    <row r="17" spans="2:10" ht="5.0999999999999996" customHeight="1" x14ac:dyDescent="0.25">
      <c r="B17" s="15"/>
      <c r="C17" s="24"/>
      <c r="D17" s="19"/>
      <c r="E17" s="19"/>
      <c r="F17" s="15"/>
      <c r="G17" s="15"/>
      <c r="H17" s="15"/>
      <c r="I17" s="15"/>
      <c r="J17" s="15"/>
    </row>
    <row r="18" spans="2:10" ht="15" customHeight="1" x14ac:dyDescent="0.25">
      <c r="B18" s="15"/>
      <c r="C18" s="23" t="s">
        <v>216</v>
      </c>
      <c r="D18" s="250"/>
      <c r="E18" s="251"/>
      <c r="F18" s="251"/>
      <c r="G18" s="251"/>
      <c r="H18" s="251"/>
      <c r="I18" s="252"/>
      <c r="J18" s="15"/>
    </row>
    <row r="19" spans="2:10" ht="5.0999999999999996" customHeight="1" x14ac:dyDescent="0.25">
      <c r="B19" s="15"/>
      <c r="C19" s="18"/>
      <c r="D19" s="19"/>
      <c r="E19" s="19"/>
      <c r="F19" s="15"/>
      <c r="G19" s="15"/>
      <c r="H19" s="15"/>
      <c r="I19" s="15"/>
      <c r="J19" s="15"/>
    </row>
    <row r="20" spans="2:10" ht="15" customHeight="1" x14ac:dyDescent="0.25">
      <c r="B20" s="15"/>
      <c r="C20" s="23" t="s">
        <v>79</v>
      </c>
      <c r="D20" s="28"/>
      <c r="E20" s="21" t="s">
        <v>202</v>
      </c>
      <c r="F20" s="15"/>
      <c r="G20" s="15"/>
      <c r="H20" s="15"/>
      <c r="I20" s="15"/>
      <c r="J20" s="15"/>
    </row>
    <row r="21" spans="2:10" ht="5.0999999999999996" customHeight="1" x14ac:dyDescent="0.25">
      <c r="B21" s="15"/>
      <c r="C21" s="18"/>
      <c r="D21" s="19"/>
      <c r="E21" s="19"/>
      <c r="F21" s="15"/>
      <c r="G21" s="15"/>
      <c r="H21" s="15"/>
      <c r="I21" s="15"/>
      <c r="J21" s="15"/>
    </row>
    <row r="22" spans="2:10" ht="15" customHeight="1" x14ac:dyDescent="0.25">
      <c r="B22" s="15"/>
      <c r="C22" s="23"/>
      <c r="D22" s="23" t="s">
        <v>217</v>
      </c>
      <c r="E22" s="31">
        <v>60</v>
      </c>
      <c r="F22" s="21" t="s">
        <v>218</v>
      </c>
      <c r="G22" s="261">
        <v>45993</v>
      </c>
      <c r="H22" s="262"/>
      <c r="I22" s="263"/>
      <c r="J22" s="15"/>
    </row>
    <row r="23" spans="2:10" ht="5.0999999999999996" customHeight="1" x14ac:dyDescent="0.25">
      <c r="B23" s="15"/>
      <c r="C23" s="18"/>
      <c r="D23" s="19"/>
      <c r="E23" s="19"/>
      <c r="F23" s="15"/>
      <c r="G23" s="15"/>
      <c r="H23" s="15"/>
      <c r="I23" s="15"/>
      <c r="J23" s="15"/>
    </row>
    <row r="24" spans="2:10" ht="12.75" customHeight="1" x14ac:dyDescent="0.25">
      <c r="B24" s="15"/>
      <c r="C24" s="18"/>
      <c r="D24" s="256" t="s">
        <v>86</v>
      </c>
      <c r="E24" s="257"/>
      <c r="F24" s="257"/>
      <c r="G24" s="257"/>
      <c r="H24" s="258"/>
      <c r="I24" s="15"/>
      <c r="J24" s="15"/>
    </row>
    <row r="25" spans="2:10" ht="5.0999999999999996" customHeight="1" x14ac:dyDescent="0.25">
      <c r="B25" s="15"/>
      <c r="C25" s="18"/>
      <c r="D25" s="19"/>
      <c r="E25" s="19"/>
      <c r="F25" s="15"/>
      <c r="G25" s="15"/>
      <c r="H25" s="15"/>
      <c r="I25" s="15"/>
      <c r="J25" s="15"/>
    </row>
    <row r="26" spans="2:10" ht="15" customHeight="1" x14ac:dyDescent="0.25">
      <c r="B26" s="15"/>
      <c r="C26" s="23" t="s">
        <v>90</v>
      </c>
      <c r="D26" s="254" t="s">
        <v>88</v>
      </c>
      <c r="E26" s="255"/>
      <c r="F26" s="33" t="s">
        <v>147</v>
      </c>
      <c r="G26" s="33"/>
      <c r="H26" s="33"/>
      <c r="I26" s="33"/>
      <c r="J26" s="20"/>
    </row>
    <row r="27" spans="2:10" ht="5.0999999999999996" customHeight="1" x14ac:dyDescent="0.25">
      <c r="B27" s="15"/>
      <c r="C27" s="18"/>
      <c r="D27" s="19"/>
      <c r="E27" s="19"/>
      <c r="F27" s="33"/>
      <c r="G27" s="33"/>
      <c r="H27" s="33"/>
      <c r="I27" s="33"/>
      <c r="J27" s="15"/>
    </row>
    <row r="28" spans="2:10" ht="15" customHeight="1" x14ac:dyDescent="0.25">
      <c r="B28" s="15"/>
      <c r="C28" s="23" t="s">
        <v>93</v>
      </c>
      <c r="D28" s="259"/>
      <c r="E28" s="260"/>
      <c r="F28" s="33"/>
      <c r="G28" s="33"/>
      <c r="H28" s="33"/>
      <c r="I28" s="33"/>
      <c r="J28" s="15"/>
    </row>
    <row r="29" spans="2:10" ht="5.0999999999999996" customHeight="1" x14ac:dyDescent="0.25">
      <c r="B29" s="15"/>
      <c r="C29" s="18"/>
      <c r="D29" s="19"/>
      <c r="E29" s="19"/>
      <c r="F29" s="33"/>
      <c r="G29" s="33"/>
      <c r="H29" s="33"/>
      <c r="I29" s="33"/>
      <c r="J29" s="15"/>
    </row>
    <row r="30" spans="2:10" ht="15" customHeight="1" x14ac:dyDescent="0.25">
      <c r="B30" s="15"/>
      <c r="C30" s="247" t="s">
        <v>92</v>
      </c>
      <c r="D30" s="247"/>
      <c r="E30" s="247"/>
      <c r="F30" s="247"/>
      <c r="G30" s="247"/>
      <c r="H30" s="247"/>
      <c r="I30" s="247"/>
      <c r="J30" s="15"/>
    </row>
    <row r="31" spans="2:10" ht="5.0999999999999996" customHeight="1" x14ac:dyDescent="0.25">
      <c r="B31" s="15"/>
      <c r="C31" s="247"/>
      <c r="D31" s="247"/>
      <c r="E31" s="247"/>
      <c r="F31" s="247"/>
      <c r="G31" s="247"/>
      <c r="H31" s="247"/>
      <c r="I31" s="247"/>
      <c r="J31" s="15"/>
    </row>
    <row r="32" spans="2:10" ht="5.0999999999999996" customHeight="1" x14ac:dyDescent="0.25">
      <c r="B32" s="15"/>
      <c r="C32" s="247"/>
      <c r="D32" s="247"/>
      <c r="E32" s="247"/>
      <c r="F32" s="247"/>
      <c r="G32" s="247"/>
      <c r="H32" s="247"/>
      <c r="I32" s="247"/>
      <c r="J32" s="15"/>
    </row>
    <row r="33" spans="2:10" ht="5.0999999999999996" customHeight="1" x14ac:dyDescent="0.25">
      <c r="B33" s="15"/>
      <c r="C33" s="18"/>
      <c r="D33" s="19"/>
      <c r="E33" s="19"/>
      <c r="F33" s="33"/>
      <c r="G33" s="33"/>
      <c r="H33" s="33"/>
      <c r="I33" s="33"/>
      <c r="J33" s="15"/>
    </row>
    <row r="34" spans="2:10" ht="12.75" customHeight="1" x14ac:dyDescent="0.25"/>
    <row r="35" spans="2:10" ht="12.75" customHeight="1" x14ac:dyDescent="0.25"/>
    <row r="36" spans="2:10" ht="12.75" customHeight="1" x14ac:dyDescent="0.25"/>
    <row r="37" spans="2:10" ht="12.75" customHeight="1" x14ac:dyDescent="0.25"/>
    <row r="38" spans="2:10" ht="12.75" customHeight="1" x14ac:dyDescent="0.25"/>
    <row r="39" spans="2:10" ht="12.75" customHeight="1" x14ac:dyDescent="0.25"/>
    <row r="40" spans="2:10" ht="12.75" customHeight="1" x14ac:dyDescent="0.25"/>
    <row r="41" spans="2:10" ht="12.75" customHeight="1" x14ac:dyDescent="0.25"/>
    <row r="42" spans="2:10" ht="12.75" customHeight="1" x14ac:dyDescent="0.25"/>
    <row r="43" spans="2:10" ht="12.75" customHeight="1" x14ac:dyDescent="0.25"/>
    <row r="44" spans="2:10" ht="12.75" customHeight="1" x14ac:dyDescent="0.25"/>
    <row r="45" spans="2:10" ht="12.75" customHeight="1" x14ac:dyDescent="0.25"/>
    <row r="46" spans="2:10" ht="12.75" customHeight="1" x14ac:dyDescent="0.25"/>
    <row r="47" spans="2:10" ht="12.75" customHeight="1" x14ac:dyDescent="0.25"/>
    <row r="48" spans="2:1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</sheetData>
  <sheetProtection algorithmName="SHA-512" hashValue="xjPQI0TQDDc/HmwAJVTt1DQpKB7Q4b4oddNflGd3Tchtld/kTZQm6IKjpdaY6i+kOZ/mTjshlFrbTafpoGd+VQ==" saltValue="fsJbWxMExkFeRCo60P/s1g==" spinCount="100000" sheet="1" objects="1" scenarios="1"/>
  <mergeCells count="12">
    <mergeCell ref="B4:J4"/>
    <mergeCell ref="D8:I8"/>
    <mergeCell ref="D26:E26"/>
    <mergeCell ref="D24:H24"/>
    <mergeCell ref="D28:E28"/>
    <mergeCell ref="D18:I18"/>
    <mergeCell ref="G22:I22"/>
    <mergeCell ref="C30:I32"/>
    <mergeCell ref="G6:I7"/>
    <mergeCell ref="D14:F14"/>
    <mergeCell ref="D16:E16"/>
    <mergeCell ref="G16:I16"/>
  </mergeCells>
  <dataValidations count="5">
    <dataValidation type="list" allowBlank="1" showInputMessage="1" showErrorMessage="1" sqref="D6" xr:uid="{CFE642C7-D2D7-4A12-96A6-E3FA1CD98733}">
      <formula1>"--SELECIONE--,Autônomo,Empresa"</formula1>
    </dataValidation>
    <dataValidation type="textLength" operator="lessThanOrEqual" allowBlank="1" showInputMessage="1" showErrorMessage="1" sqref="D10" xr:uid="{0FE09A33-B16D-44FA-B2AA-AC139E67925E}">
      <formula1>14</formula1>
    </dataValidation>
    <dataValidation type="whole" errorStyle="information" operator="lessThanOrEqual" allowBlank="1" showInputMessage="1" showErrorMessage="1" errorTitle="A T E N Ç Ã O!!!!!!" error="Preencher somente se o licitante for autônomo, caso contrário deixar o campo em branco!" sqref="F6" xr:uid="{953D08C1-2D74-480F-85F6-EE59A7F9DE15}">
      <formula1>11</formula1>
    </dataValidation>
    <dataValidation type="textLength" allowBlank="1" showInputMessage="1" showErrorMessage="1" errorTitle="A T E N Ç Ã O!!!!" error="Preencher corretamente o nome do autônomo ou da empresa licitante" sqref="D8 D18" xr:uid="{A99B6514-F7BE-4428-8BDE-00C1EE868A28}">
      <formula1>5</formula1>
      <formula2>50</formula2>
    </dataValidation>
    <dataValidation type="textLength" operator="lessThanOrEqual" allowBlank="1" showInputMessage="1" showErrorMessage="1" sqref="D20" xr:uid="{595838E2-9AB5-4BCF-AD42-6CC512C2ED0A}">
      <formula1>11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7FBF3F3-BF54-4A7D-8A48-7D69BFA5F689}">
          <x14:formula1>
            <xm:f>IF(auxiliar!A2=1,auxiliar!A4,IF(auxiliar!A2=2,auxiliar!B4:B7,0))</xm:f>
          </x14:formula1>
          <xm:sqref>D26:E26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dimension ref="B1:O778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3" customWidth="1"/>
    <col min="2" max="2" width="1.85546875" style="3" customWidth="1"/>
    <col min="3" max="3" width="3.7109375" style="3" customWidth="1"/>
    <col min="4" max="4" width="11.42578125" style="3" customWidth="1"/>
    <col min="5" max="5" width="4.7109375" style="3" customWidth="1"/>
    <col min="6" max="6" width="7.28515625" style="3" customWidth="1"/>
    <col min="7" max="7" width="10.5703125" style="3" customWidth="1"/>
    <col min="8" max="8" width="5.5703125" style="3" customWidth="1"/>
    <col min="9" max="9" width="17.42578125" style="3" customWidth="1"/>
    <col min="10" max="10" width="4.7109375" style="3" customWidth="1"/>
    <col min="11" max="11" width="3.42578125" style="3" customWidth="1"/>
    <col min="12" max="12" width="9.7109375" style="3" customWidth="1"/>
    <col min="13" max="13" width="2.140625" style="3" customWidth="1"/>
    <col min="14" max="14" width="4" style="3" customWidth="1"/>
    <col min="15" max="16384" width="12.5703125" style="3"/>
  </cols>
  <sheetData>
    <row r="1" spans="2:15" ht="15.75" customHeight="1" x14ac:dyDescent="0.25"/>
    <row r="2" spans="2:15" ht="12.75" customHeight="1" x14ac:dyDescent="0.25"/>
    <row r="3" spans="2:15" ht="12.75" customHeight="1" x14ac:dyDescent="0.25"/>
    <row r="4" spans="2:15" ht="18" customHeight="1" x14ac:dyDescent="0.25">
      <c r="B4" s="253" t="s">
        <v>84</v>
      </c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</row>
    <row r="5" spans="2:15" ht="15" customHeight="1" x14ac:dyDescent="0.25">
      <c r="B5" s="15"/>
      <c r="C5" s="32"/>
      <c r="D5" s="15"/>
      <c r="E5" s="16"/>
      <c r="F5" s="16"/>
      <c r="G5" s="16"/>
      <c r="H5" s="16"/>
      <c r="I5" s="17"/>
      <c r="J5" s="17"/>
      <c r="K5" s="17"/>
      <c r="L5" s="17"/>
      <c r="M5" s="17"/>
    </row>
    <row r="6" spans="2:15" ht="15" customHeight="1" x14ac:dyDescent="0.25">
      <c r="B6" s="15"/>
      <c r="C6" s="15"/>
      <c r="D6" s="23" t="s">
        <v>145</v>
      </c>
      <c r="E6" s="269" t="s">
        <v>488</v>
      </c>
      <c r="F6" s="270"/>
      <c r="G6" s="271"/>
      <c r="H6" s="32"/>
      <c r="I6" s="15"/>
      <c r="J6" s="15"/>
      <c r="K6" s="15"/>
      <c r="L6" s="15"/>
      <c r="M6" s="15"/>
    </row>
    <row r="7" spans="2:15" ht="5.0999999999999996" customHeight="1" x14ac:dyDescent="0.25">
      <c r="B7" s="15"/>
      <c r="C7" s="15"/>
      <c r="D7" s="24"/>
      <c r="E7" s="19"/>
      <c r="F7" s="19"/>
      <c r="G7" s="19"/>
      <c r="H7" s="19"/>
      <c r="I7" s="15"/>
      <c r="J7" s="15"/>
      <c r="K7" s="15"/>
      <c r="L7" s="15"/>
      <c r="M7" s="15"/>
    </row>
    <row r="8" spans="2:15" ht="15" customHeight="1" x14ac:dyDescent="0.25">
      <c r="B8" s="15"/>
      <c r="C8" s="15"/>
      <c r="D8" s="23" t="s">
        <v>146</v>
      </c>
      <c r="E8" s="274" t="s">
        <v>444</v>
      </c>
      <c r="F8" s="275"/>
      <c r="G8" s="275"/>
      <c r="H8" s="275"/>
      <c r="I8" s="275"/>
      <c r="J8" s="275"/>
      <c r="K8" s="275"/>
      <c r="L8" s="276"/>
      <c r="M8" s="15"/>
      <c r="N8" s="180" t="s">
        <v>112</v>
      </c>
      <c r="O8" s="81" t="s">
        <v>1433</v>
      </c>
    </row>
    <row r="9" spans="2:15" ht="5.0999999999999996" customHeight="1" x14ac:dyDescent="0.25">
      <c r="B9" s="15"/>
      <c r="C9" s="15"/>
      <c r="D9" s="24"/>
      <c r="E9" s="19"/>
      <c r="F9" s="19"/>
      <c r="G9" s="19"/>
      <c r="H9" s="19"/>
      <c r="I9" s="15"/>
      <c r="J9" s="15"/>
      <c r="K9" s="15"/>
      <c r="L9" s="15"/>
      <c r="M9" s="15"/>
    </row>
    <row r="10" spans="2:15" ht="15" customHeight="1" x14ac:dyDescent="0.25">
      <c r="B10" s="15"/>
      <c r="C10" s="15"/>
      <c r="D10" s="23" t="s">
        <v>75</v>
      </c>
      <c r="E10" s="272">
        <v>2024</v>
      </c>
      <c r="F10" s="273"/>
      <c r="G10" s="15"/>
      <c r="H10" s="15"/>
      <c r="I10" s="23" t="s">
        <v>98</v>
      </c>
      <c r="J10" s="280" t="str">
        <f>VLOOKUP(dVeic!E8,veiculos!B2:D8595,3)</f>
        <v>Diesel</v>
      </c>
      <c r="K10" s="281"/>
      <c r="L10" s="282"/>
      <c r="M10" s="15"/>
    </row>
    <row r="11" spans="2:15" ht="5.0999999999999996" customHeight="1" x14ac:dyDescent="0.25">
      <c r="B11" s="15"/>
      <c r="C11" s="15"/>
      <c r="D11" s="24"/>
      <c r="E11" s="19"/>
      <c r="F11" s="19"/>
      <c r="G11" s="19"/>
      <c r="H11" s="19"/>
      <c r="I11" s="15"/>
      <c r="J11" s="15"/>
      <c r="K11" s="15"/>
      <c r="L11" s="15"/>
      <c r="M11" s="15"/>
    </row>
    <row r="12" spans="2:15" ht="15" customHeight="1" x14ac:dyDescent="0.25">
      <c r="B12" s="15"/>
      <c r="C12" s="15"/>
      <c r="D12" s="23" t="s">
        <v>78</v>
      </c>
      <c r="E12" s="277">
        <f>VLOOKUP(E8,veiculos!B2:X8999,auxiliar!Q2,0)*1.35</f>
        <v>574870.5</v>
      </c>
      <c r="F12" s="278"/>
      <c r="G12" s="279"/>
      <c r="H12" s="21" t="s">
        <v>1431</v>
      </c>
      <c r="I12" s="21"/>
      <c r="J12" s="15"/>
      <c r="K12" s="21"/>
      <c r="L12" s="21"/>
      <c r="M12" s="20"/>
    </row>
    <row r="13" spans="2:15" ht="15" customHeight="1" x14ac:dyDescent="0.25">
      <c r="B13" s="15"/>
      <c r="C13" s="15"/>
      <c r="D13" s="18"/>
      <c r="E13" s="34" t="s">
        <v>1432</v>
      </c>
      <c r="F13" s="19"/>
      <c r="G13" s="19"/>
      <c r="H13" s="19"/>
      <c r="I13" s="15"/>
      <c r="J13" s="15"/>
      <c r="K13" s="15"/>
      <c r="L13" s="15"/>
      <c r="M13" s="15"/>
    </row>
    <row r="14" spans="2:15" ht="5.0999999999999996" customHeight="1" x14ac:dyDescent="0.25">
      <c r="B14" s="15"/>
      <c r="C14" s="15"/>
      <c r="D14" s="18"/>
      <c r="E14" s="19"/>
      <c r="F14" s="19"/>
      <c r="G14" s="19"/>
      <c r="H14" s="19"/>
      <c r="I14" s="15"/>
      <c r="J14" s="15"/>
      <c r="K14" s="15"/>
      <c r="L14" s="15"/>
      <c r="M14" s="15"/>
    </row>
    <row r="15" spans="2:15" ht="12.75" customHeight="1" x14ac:dyDescent="0.25">
      <c r="B15" s="15"/>
      <c r="C15" s="256" t="s">
        <v>99</v>
      </c>
      <c r="D15" s="257"/>
      <c r="E15" s="257"/>
      <c r="F15" s="257"/>
      <c r="G15" s="257"/>
      <c r="H15" s="257"/>
      <c r="I15" s="257"/>
      <c r="J15" s="257"/>
      <c r="K15" s="257"/>
      <c r="L15" s="258"/>
      <c r="M15" s="15"/>
    </row>
    <row r="16" spans="2:15" ht="5.0999999999999996" customHeight="1" x14ac:dyDescent="0.25">
      <c r="B16" s="15"/>
      <c r="C16" s="15"/>
      <c r="D16" s="18"/>
      <c r="E16" s="19"/>
      <c r="F16" s="19"/>
      <c r="G16" s="19"/>
      <c r="H16" s="19"/>
      <c r="I16" s="15"/>
      <c r="J16" s="15"/>
      <c r="K16" s="15"/>
      <c r="L16" s="15"/>
      <c r="M16" s="15"/>
    </row>
    <row r="17" spans="2:13" ht="15" customHeight="1" x14ac:dyDescent="0.25">
      <c r="B17" s="15"/>
      <c r="C17" s="15"/>
      <c r="D17" s="23" t="s">
        <v>100</v>
      </c>
      <c r="E17" s="52">
        <v>4.5999999999999996</v>
      </c>
      <c r="F17" s="21" t="s">
        <v>101</v>
      </c>
      <c r="G17" s="21"/>
      <c r="H17" s="21"/>
      <c r="I17" s="23" t="s">
        <v>103</v>
      </c>
      <c r="J17" s="36">
        <f>E10-(2023-15)</f>
        <v>16</v>
      </c>
      <c r="K17" s="21" t="s">
        <v>142</v>
      </c>
      <c r="L17" s="21"/>
      <c r="M17" s="20"/>
    </row>
    <row r="18" spans="2:13" ht="5.0999999999999996" customHeight="1" x14ac:dyDescent="0.25">
      <c r="B18" s="15"/>
      <c r="C18" s="15"/>
      <c r="D18" s="18"/>
      <c r="E18" s="19"/>
      <c r="F18" s="19"/>
      <c r="G18" s="19"/>
      <c r="H18" s="19"/>
      <c r="I18" s="15"/>
      <c r="J18" s="15"/>
      <c r="K18" s="15"/>
      <c r="L18" s="15"/>
      <c r="M18" s="15"/>
    </row>
    <row r="19" spans="2:13" ht="5.0999999999999996" customHeight="1" x14ac:dyDescent="0.25">
      <c r="B19" s="15"/>
      <c r="C19" s="37"/>
      <c r="D19" s="38"/>
      <c r="E19" s="39"/>
      <c r="F19" s="39"/>
      <c r="G19" s="39"/>
      <c r="H19" s="39"/>
      <c r="I19" s="40"/>
      <c r="J19" s="40"/>
      <c r="K19" s="40"/>
      <c r="L19" s="41"/>
      <c r="M19" s="15"/>
    </row>
    <row r="20" spans="2:13" ht="15" customHeight="1" x14ac:dyDescent="0.25">
      <c r="B20" s="15"/>
      <c r="C20" s="42"/>
      <c r="D20" s="23"/>
      <c r="E20" s="23" t="s">
        <v>105</v>
      </c>
      <c r="F20" s="52">
        <v>18</v>
      </c>
      <c r="G20" s="21" t="s">
        <v>109</v>
      </c>
      <c r="H20" s="21"/>
      <c r="I20" s="23" t="s">
        <v>104</v>
      </c>
      <c r="J20" s="264">
        <v>10000</v>
      </c>
      <c r="K20" s="265"/>
      <c r="L20" s="43" t="s">
        <v>143</v>
      </c>
      <c r="M20" s="15"/>
    </row>
    <row r="21" spans="2:13" ht="5.0999999999999996" customHeight="1" x14ac:dyDescent="0.25">
      <c r="B21" s="15"/>
      <c r="C21" s="44"/>
      <c r="D21" s="45"/>
      <c r="E21" s="46"/>
      <c r="F21" s="46"/>
      <c r="G21" s="46"/>
      <c r="H21" s="46"/>
      <c r="I21" s="47"/>
      <c r="J21" s="47"/>
      <c r="K21" s="47"/>
      <c r="L21" s="48"/>
      <c r="M21" s="15"/>
    </row>
    <row r="22" spans="2:13" ht="5.0999999999999996" customHeight="1" x14ac:dyDescent="0.25">
      <c r="B22" s="15"/>
      <c r="C22" s="15"/>
      <c r="D22" s="18"/>
      <c r="E22" s="19"/>
      <c r="F22" s="19"/>
      <c r="G22" s="19"/>
      <c r="H22" s="19"/>
      <c r="I22" s="15"/>
      <c r="J22" s="15"/>
      <c r="K22" s="15"/>
      <c r="L22" s="15"/>
      <c r="M22" s="15"/>
    </row>
    <row r="23" spans="2:13" ht="5.0999999999999996" customHeight="1" x14ac:dyDescent="0.25">
      <c r="B23" s="15"/>
      <c r="C23" s="37"/>
      <c r="D23" s="38"/>
      <c r="E23" s="39"/>
      <c r="F23" s="39"/>
      <c r="G23" s="39"/>
      <c r="H23" s="39"/>
      <c r="I23" s="40"/>
      <c r="J23" s="40"/>
      <c r="K23" s="40"/>
      <c r="L23" s="41"/>
      <c r="M23" s="15"/>
    </row>
    <row r="24" spans="2:13" ht="15" customHeight="1" x14ac:dyDescent="0.25">
      <c r="B24" s="15"/>
      <c r="C24" s="42"/>
      <c r="D24" s="23"/>
      <c r="E24" s="23" t="s">
        <v>106</v>
      </c>
      <c r="F24" s="53">
        <v>5</v>
      </c>
      <c r="G24" s="21" t="s">
        <v>109</v>
      </c>
      <c r="H24" s="21"/>
      <c r="I24" s="23" t="s">
        <v>104</v>
      </c>
      <c r="J24" s="264">
        <v>50000</v>
      </c>
      <c r="K24" s="265"/>
      <c r="L24" s="43" t="s">
        <v>143</v>
      </c>
      <c r="M24" s="15"/>
    </row>
    <row r="25" spans="2:13" ht="5.0999999999999996" customHeight="1" x14ac:dyDescent="0.25">
      <c r="B25" s="15"/>
      <c r="C25" s="44"/>
      <c r="D25" s="45"/>
      <c r="E25" s="46"/>
      <c r="F25" s="46"/>
      <c r="G25" s="46"/>
      <c r="H25" s="46"/>
      <c r="I25" s="47"/>
      <c r="J25" s="47"/>
      <c r="K25" s="47"/>
      <c r="L25" s="48"/>
      <c r="M25" s="15"/>
    </row>
    <row r="26" spans="2:13" ht="5.0999999999999996" customHeight="1" x14ac:dyDescent="0.25">
      <c r="B26" s="15"/>
      <c r="C26" s="15"/>
      <c r="D26" s="18"/>
      <c r="E26" s="19"/>
      <c r="F26" s="19"/>
      <c r="G26" s="19"/>
      <c r="H26" s="19"/>
      <c r="I26" s="15"/>
      <c r="J26" s="15"/>
      <c r="K26" s="15"/>
      <c r="L26" s="15"/>
      <c r="M26" s="15"/>
    </row>
    <row r="27" spans="2:13" ht="5.0999999999999996" customHeight="1" x14ac:dyDescent="0.25">
      <c r="B27" s="15"/>
      <c r="C27" s="37"/>
      <c r="D27" s="38"/>
      <c r="E27" s="39"/>
      <c r="F27" s="39"/>
      <c r="G27" s="39"/>
      <c r="H27" s="39"/>
      <c r="I27" s="40"/>
      <c r="J27" s="40"/>
      <c r="K27" s="40"/>
      <c r="L27" s="41"/>
      <c r="M27" s="15"/>
    </row>
    <row r="28" spans="2:13" ht="15" customHeight="1" x14ac:dyDescent="0.25">
      <c r="B28" s="15"/>
      <c r="C28" s="42"/>
      <c r="D28" s="23"/>
      <c r="E28" s="23" t="s">
        <v>102</v>
      </c>
      <c r="F28" s="52">
        <v>2</v>
      </c>
      <c r="G28" s="21" t="s">
        <v>110</v>
      </c>
      <c r="H28" s="50" t="s">
        <v>112</v>
      </c>
      <c r="I28" s="23" t="s">
        <v>107</v>
      </c>
      <c r="J28" s="264">
        <v>30000</v>
      </c>
      <c r="K28" s="265"/>
      <c r="L28" s="43" t="s">
        <v>143</v>
      </c>
      <c r="M28" s="20"/>
    </row>
    <row r="29" spans="2:13" ht="5.0999999999999996" customHeight="1" x14ac:dyDescent="0.25">
      <c r="B29" s="15"/>
      <c r="C29" s="42"/>
      <c r="D29" s="18"/>
      <c r="E29" s="19"/>
      <c r="F29" s="19"/>
      <c r="G29" s="19"/>
      <c r="H29" s="51"/>
      <c r="I29" s="15"/>
      <c r="J29" s="15"/>
      <c r="K29" s="15"/>
      <c r="L29" s="49"/>
      <c r="M29" s="15"/>
    </row>
    <row r="30" spans="2:13" ht="15" customHeight="1" x14ac:dyDescent="0.25">
      <c r="B30" s="15"/>
      <c r="C30" s="42"/>
      <c r="D30" s="18"/>
      <c r="E30" s="19"/>
      <c r="F30" s="52">
        <v>4</v>
      </c>
      <c r="G30" s="21" t="s">
        <v>111</v>
      </c>
      <c r="H30" s="50" t="s">
        <v>112</v>
      </c>
      <c r="I30" s="23" t="s">
        <v>107</v>
      </c>
      <c r="J30" s="264">
        <v>30000</v>
      </c>
      <c r="K30" s="265"/>
      <c r="L30" s="43" t="s">
        <v>143</v>
      </c>
      <c r="M30" s="15"/>
    </row>
    <row r="31" spans="2:13" ht="5.0999999999999996" customHeight="1" x14ac:dyDescent="0.25">
      <c r="B31" s="15"/>
      <c r="C31" s="44"/>
      <c r="D31" s="45"/>
      <c r="E31" s="46"/>
      <c r="F31" s="46"/>
      <c r="G31" s="46"/>
      <c r="H31" s="46"/>
      <c r="I31" s="47"/>
      <c r="J31" s="47"/>
      <c r="K31" s="47"/>
      <c r="L31" s="48"/>
      <c r="M31" s="15"/>
    </row>
    <row r="32" spans="2:13" ht="5.0999999999999996" customHeight="1" x14ac:dyDescent="0.25">
      <c r="B32" s="15"/>
      <c r="C32" s="15"/>
      <c r="D32" s="18"/>
      <c r="E32" s="19"/>
      <c r="F32" s="19"/>
      <c r="G32" s="19"/>
      <c r="H32" s="19"/>
      <c r="I32" s="15"/>
      <c r="J32" s="15"/>
      <c r="K32" s="15"/>
      <c r="L32" s="15"/>
      <c r="M32" s="15"/>
    </row>
    <row r="33" spans="2:15" ht="5.0999999999999996" customHeight="1" x14ac:dyDescent="0.25">
      <c r="B33" s="15"/>
      <c r="C33" s="37"/>
      <c r="D33" s="38"/>
      <c r="E33" s="39"/>
      <c r="F33" s="39"/>
      <c r="G33" s="39"/>
      <c r="H33" s="39"/>
      <c r="I33" s="40"/>
      <c r="J33" s="40"/>
      <c r="K33" s="40"/>
      <c r="L33" s="41"/>
      <c r="M33" s="15"/>
    </row>
    <row r="34" spans="2:15" ht="15" customHeight="1" x14ac:dyDescent="0.25">
      <c r="B34" s="15"/>
      <c r="C34" s="42"/>
      <c r="D34" s="23"/>
      <c r="E34" s="23" t="s">
        <v>108</v>
      </c>
      <c r="F34" s="54">
        <v>5000</v>
      </c>
      <c r="G34" s="21" t="s">
        <v>113</v>
      </c>
      <c r="H34" s="21"/>
      <c r="I34" s="23" t="s">
        <v>114</v>
      </c>
      <c r="J34" s="266">
        <v>30000</v>
      </c>
      <c r="K34" s="267"/>
      <c r="L34" s="43" t="s">
        <v>144</v>
      </c>
      <c r="M34" s="15"/>
      <c r="N34" s="180" t="s">
        <v>112</v>
      </c>
      <c r="O34" s="81" t="s">
        <v>751</v>
      </c>
    </row>
    <row r="35" spans="2:15" ht="5.0999999999999996" customHeight="1" x14ac:dyDescent="0.25">
      <c r="B35" s="15"/>
      <c r="C35" s="44"/>
      <c r="D35" s="45"/>
      <c r="E35" s="46"/>
      <c r="F35" s="46"/>
      <c r="G35" s="46"/>
      <c r="H35" s="46"/>
      <c r="I35" s="47"/>
      <c r="J35" s="47"/>
      <c r="K35" s="47"/>
      <c r="L35" s="48"/>
      <c r="M35" s="15"/>
    </row>
    <row r="36" spans="2:15" ht="5.0999999999999996" customHeight="1" x14ac:dyDescent="0.25">
      <c r="B36" s="15"/>
      <c r="C36" s="15"/>
      <c r="D36" s="18"/>
      <c r="E36" s="19"/>
      <c r="F36" s="19"/>
      <c r="G36" s="19"/>
      <c r="H36" s="19"/>
      <c r="I36" s="15"/>
      <c r="J36" s="15"/>
      <c r="K36" s="15"/>
      <c r="L36" s="15"/>
      <c r="M36" s="15"/>
    </row>
    <row r="37" spans="2:15" ht="21.75" customHeight="1" x14ac:dyDescent="0.25">
      <c r="B37" s="15"/>
      <c r="C37" s="268" t="s">
        <v>115</v>
      </c>
      <c r="D37" s="268"/>
      <c r="E37" s="268"/>
      <c r="F37" s="268"/>
      <c r="G37" s="268"/>
      <c r="H37" s="268"/>
      <c r="I37" s="268"/>
      <c r="J37" s="268"/>
      <c r="K37" s="268"/>
      <c r="L37" s="268"/>
      <c r="M37" s="15"/>
    </row>
    <row r="38" spans="2:15" ht="5.0999999999999996" customHeight="1" x14ac:dyDescent="0.25">
      <c r="B38" s="15"/>
      <c r="C38" s="15"/>
      <c r="D38" s="18"/>
      <c r="E38" s="19"/>
      <c r="F38" s="19"/>
      <c r="G38" s="19"/>
      <c r="H38" s="19"/>
      <c r="I38" s="15"/>
      <c r="J38" s="15"/>
      <c r="K38" s="15"/>
      <c r="L38" s="15"/>
      <c r="M38" s="15"/>
    </row>
    <row r="39" spans="2:15" ht="12.75" customHeight="1" x14ac:dyDescent="0.25"/>
    <row r="40" spans="2:15" ht="12.75" customHeight="1" x14ac:dyDescent="0.25"/>
    <row r="41" spans="2:15" ht="12.75" customHeight="1" x14ac:dyDescent="0.25"/>
    <row r="42" spans="2:15" ht="12.75" customHeight="1" x14ac:dyDescent="0.25"/>
    <row r="43" spans="2:15" ht="12.75" customHeight="1" x14ac:dyDescent="0.25"/>
    <row r="44" spans="2:15" ht="12.75" customHeight="1" x14ac:dyDescent="0.25"/>
    <row r="45" spans="2:15" ht="12.75" customHeight="1" x14ac:dyDescent="0.25"/>
    <row r="46" spans="2:15" ht="12.75" customHeight="1" x14ac:dyDescent="0.25"/>
    <row r="47" spans="2:15" ht="12.75" customHeight="1" x14ac:dyDescent="0.25"/>
    <row r="48" spans="2:1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</sheetData>
  <sheetProtection algorithmName="SHA-512" hashValue="oJhmnCWQydaCUGIk7HEcf6sbrNcQFeTCD5CsJIwu6rGcVX6imHYbRmVoD3jTHo4L87rwNodVzJ0gL4OrrfUz4A==" saltValue="Ct1g9NifXJ7T6kucBEJH5Q==" spinCount="100000" sheet="1" objects="1" scenarios="1"/>
  <mergeCells count="13">
    <mergeCell ref="E6:G6"/>
    <mergeCell ref="E10:F10"/>
    <mergeCell ref="J20:K20"/>
    <mergeCell ref="J24:K24"/>
    <mergeCell ref="B4:M4"/>
    <mergeCell ref="E8:L8"/>
    <mergeCell ref="E12:G12"/>
    <mergeCell ref="J10:L10"/>
    <mergeCell ref="J28:K28"/>
    <mergeCell ref="J30:K30"/>
    <mergeCell ref="J34:K34"/>
    <mergeCell ref="C15:L15"/>
    <mergeCell ref="C37:L37"/>
  </mergeCells>
  <dataValidations count="11">
    <dataValidation operator="lessThan" allowBlank="1" showInputMessage="1" showErrorMessage="1" errorTitle="A T E N Ç Ã O!!!" error="Valor muito abaixo ou acima dos limites estimados pelo Município, caso tenha divergências entrar em contato." sqref="J17" xr:uid="{A6D1D333-0DBF-4CB1-AD98-40D9FF3FD8B9}"/>
    <dataValidation type="decimal" allowBlank="1" showInputMessage="1" showErrorMessage="1" errorTitle="A T E N Ç Ã O!!!" error="Valor muito abaixo ou acima dos limites estimados pelo Município, caso tenha divergências entrar em contato." sqref="F24" xr:uid="{7CAC45BE-EA9D-472B-A4AC-17C4F26FA439}">
      <formula1>3</formula1>
      <formula2>10</formula2>
    </dataValidation>
    <dataValidation type="whole" operator="equal" allowBlank="1" showInputMessage="1" showErrorMessage="1" errorTitle="A T E N Ç Ã O!!!" error="Valor muito abaixo ou acima dos limites estimados pelo Município, caso tenha divergências entrar em contato." sqref="F28" xr:uid="{D018E940-E9A1-427E-9E34-86333D53178F}">
      <formula1>2</formula1>
    </dataValidation>
    <dataValidation type="whole" allowBlank="1" showInputMessage="1" showErrorMessage="1" errorTitle="A T E N Ç Ã O!!!" error="Valor muito abaixo ou acima dos limites estimados pelo Município, caso tenha divergências entrar em contato." sqref="F30" xr:uid="{A2B2E15D-EF2B-4F2D-B12C-FA69AEFCB25E}">
      <formula1>2</formula1>
      <formula2>6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0:K20" xr:uid="{CF19D971-8F0E-418E-907A-2C738AF77590}">
      <formula1>5000</formula1>
      <formula2>10000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20" xr:uid="{A796667A-7954-491B-8D81-E63EB7F08E7A}">
      <formula1>4</formula1>
      <formula2>18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24:K24" xr:uid="{09BF6C50-E757-45E2-B39F-882EF072827C}">
      <formula1>20000</formula1>
      <formula2>60000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0:K30 J28:K28" xr:uid="{731CF385-476C-4940-9449-D2208C3BB0FA}">
      <formula1>20000</formula1>
      <formula2>40000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F34" xr:uid="{8B655D8C-ACC4-4A6F-8C09-4AC94EF35662}">
      <formula1>5000</formula1>
      <formula2>10000</formula2>
    </dataValidation>
    <dataValidation type="whole" allowBlank="1" showInputMessage="1" showErrorMessage="1" errorTitle="A T E N Ç Ã O!!!" error="Valor muito abaixo ou acima dos limites estimados pelo Município, caso tenha divergências entrar em contato." sqref="J34:K34" xr:uid="{E6F3BFFF-63FC-48A8-A91C-F7BC2F23B972}">
      <formula1>30000</formula1>
      <formula2>100000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E17" xr:uid="{DB044FD5-A376-4BBB-B3DC-93EB5F36A891}">
      <formula1>3.2</formula1>
      <formula2>10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operator="lessThanOrEqual" allowBlank="1" showInputMessage="1" showErrorMessage="1" xr:uid="{2F965733-1FD7-4A19-8C85-F27D09562522}">
          <x14:formula1>
            <xm:f>auxiliar!$A$30:$A$45</xm:f>
          </x14:formula1>
          <xm:sqref>E10:F10</xm:sqref>
        </x14:dataValidation>
        <x14:dataValidation type="list" allowBlank="1" showInputMessage="1" showErrorMessage="1" xr:uid="{025CEC04-BB8C-457B-A614-B1DD5AD7B45F}">
          <x14:formula1>
            <xm:f>veiculos!$A$2:$A$30</xm:f>
          </x14:formula1>
          <xm:sqref>E6:G6</xm:sqref>
        </x14:dataValidation>
        <x14:dataValidation type="list" allowBlank="1" showInputMessage="1" showErrorMessage="1" errorTitle="A T E N Ç Ã O!!!!" error="Preencher corretamente o nome do autônomo ou da empresa licitante" xr:uid="{7CB7E939-9EB3-4A1B-92D6-998E35F195E0}">
          <x14:formula1>
            <xm:f>OFFSET(veiculos!$B$1:$B$1374,MATCH($E$6,veiculos!$C2:$C$1374,0),,COUNTIF(veiculos!$C2:$C$1374,$E$6))</xm:f>
          </x14:formula1>
          <xm:sqref>E8:L8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FB3A-4F10-49E1-B893-199C9E5C342B}">
  <sheetPr codeName="Planilha3"/>
  <dimension ref="A1:Z1408"/>
  <sheetViews>
    <sheetView workbookViewId="0">
      <pane ySplit="1" topLeftCell="A569" activePane="bottomLeft" state="frozen"/>
      <selection pane="bottomLeft" activeCell="H602" sqref="H602"/>
    </sheetView>
  </sheetViews>
  <sheetFormatPr defaultRowHeight="12.95" customHeight="1" x14ac:dyDescent="0.2"/>
  <cols>
    <col min="1" max="1" width="9.140625" style="196"/>
    <col min="2" max="2" width="25.5703125" style="196" bestFit="1" customWidth="1"/>
    <col min="3" max="3" width="13.7109375" style="213" customWidth="1"/>
    <col min="4" max="4" width="12" style="216" bestFit="1" customWidth="1"/>
    <col min="5" max="5" width="6.42578125" style="196" bestFit="1" customWidth="1"/>
    <col min="6" max="6" width="8.140625" style="196" bestFit="1" customWidth="1"/>
    <col min="7" max="8" width="8" style="196" bestFit="1" customWidth="1"/>
    <col min="9" max="24" width="7.140625" style="196" bestFit="1" customWidth="1"/>
    <col min="25" max="16384" width="9.140625" style="196"/>
  </cols>
  <sheetData>
    <row r="1" spans="1:26" ht="12.95" customHeight="1" x14ac:dyDescent="0.2">
      <c r="A1" s="196" t="s">
        <v>56</v>
      </c>
      <c r="B1" s="1" t="s">
        <v>76</v>
      </c>
      <c r="C1" s="213" t="s">
        <v>56</v>
      </c>
      <c r="D1" s="1" t="s">
        <v>57</v>
      </c>
      <c r="E1" s="214">
        <v>2025</v>
      </c>
      <c r="F1" s="214">
        <f>E1-1</f>
        <v>2024</v>
      </c>
      <c r="G1" s="214">
        <f t="shared" ref="G1:X1" si="0">F1-1</f>
        <v>2023</v>
      </c>
      <c r="H1" s="214">
        <f t="shared" si="0"/>
        <v>2022</v>
      </c>
      <c r="I1" s="214">
        <f t="shared" si="0"/>
        <v>2021</v>
      </c>
      <c r="J1" s="214">
        <f t="shared" si="0"/>
        <v>2020</v>
      </c>
      <c r="K1" s="214">
        <f t="shared" si="0"/>
        <v>2019</v>
      </c>
      <c r="L1" s="214">
        <f t="shared" si="0"/>
        <v>2018</v>
      </c>
      <c r="M1" s="214">
        <f t="shared" si="0"/>
        <v>2017</v>
      </c>
      <c r="N1" s="214">
        <f t="shared" si="0"/>
        <v>2016</v>
      </c>
      <c r="O1" s="214">
        <f t="shared" si="0"/>
        <v>2015</v>
      </c>
      <c r="P1" s="214">
        <f t="shared" si="0"/>
        <v>2014</v>
      </c>
      <c r="Q1" s="214">
        <f t="shared" si="0"/>
        <v>2013</v>
      </c>
      <c r="R1" s="214">
        <f t="shared" si="0"/>
        <v>2012</v>
      </c>
      <c r="S1" s="214">
        <f t="shared" si="0"/>
        <v>2011</v>
      </c>
      <c r="T1" s="214">
        <f t="shared" si="0"/>
        <v>2010</v>
      </c>
      <c r="U1" s="214">
        <f t="shared" si="0"/>
        <v>2009</v>
      </c>
      <c r="V1" s="214">
        <f t="shared" si="0"/>
        <v>2008</v>
      </c>
      <c r="W1" s="214">
        <f t="shared" si="0"/>
        <v>2007</v>
      </c>
      <c r="X1" s="214">
        <f t="shared" si="0"/>
        <v>2006</v>
      </c>
    </row>
    <row r="2" spans="1:26" ht="12.95" customHeight="1" x14ac:dyDescent="0.2">
      <c r="A2" s="215" t="s">
        <v>58</v>
      </c>
      <c r="B2" s="218" t="s">
        <v>239</v>
      </c>
      <c r="C2" s="196" t="s">
        <v>58</v>
      </c>
      <c r="D2" s="2" t="s">
        <v>1453</v>
      </c>
      <c r="E2" s="2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20">
        <v>83870</v>
      </c>
      <c r="T2" s="220">
        <v>79590</v>
      </c>
      <c r="U2" s="220">
        <v>77180</v>
      </c>
      <c r="V2" s="220">
        <v>74760</v>
      </c>
      <c r="W2" s="220">
        <v>69040</v>
      </c>
      <c r="X2" s="220">
        <v>59900</v>
      </c>
      <c r="Z2" s="2"/>
    </row>
    <row r="3" spans="1:26" ht="12.95" customHeight="1" x14ac:dyDescent="0.2">
      <c r="A3" s="196" t="s">
        <v>1450</v>
      </c>
      <c r="B3" s="218" t="s">
        <v>240</v>
      </c>
      <c r="C3" s="196" t="s">
        <v>58</v>
      </c>
      <c r="D3" s="2" t="s">
        <v>1453</v>
      </c>
      <c r="E3" s="2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20">
        <v>137690</v>
      </c>
      <c r="Q3" s="220">
        <v>123370</v>
      </c>
      <c r="R3" s="220">
        <v>120330</v>
      </c>
      <c r="S3" s="220">
        <v>89390</v>
      </c>
      <c r="T3" s="220">
        <v>81100</v>
      </c>
      <c r="U3" s="220">
        <v>78870</v>
      </c>
      <c r="V3" s="220">
        <v>74760</v>
      </c>
      <c r="W3" s="220">
        <v>69040</v>
      </c>
      <c r="X3" s="220">
        <v>59900</v>
      </c>
      <c r="Z3" s="2"/>
    </row>
    <row r="4" spans="1:26" ht="12.95" customHeight="1" x14ac:dyDescent="0.2">
      <c r="A4" s="196" t="s">
        <v>297</v>
      </c>
      <c r="B4" s="218" t="s">
        <v>241</v>
      </c>
      <c r="C4" s="196" t="s">
        <v>58</v>
      </c>
      <c r="D4" s="2" t="s">
        <v>1453</v>
      </c>
      <c r="E4" s="2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20">
        <v>88880</v>
      </c>
      <c r="S4" s="219"/>
      <c r="T4" s="219"/>
      <c r="U4" s="219"/>
      <c r="V4" s="220">
        <v>75570</v>
      </c>
      <c r="W4" s="220">
        <v>70960</v>
      </c>
      <c r="X4" s="220">
        <v>67350</v>
      </c>
      <c r="Z4" s="2"/>
    </row>
    <row r="5" spans="1:26" ht="12.95" customHeight="1" x14ac:dyDescent="0.2">
      <c r="A5" s="196" t="s">
        <v>762</v>
      </c>
      <c r="B5" s="218" t="s">
        <v>242</v>
      </c>
      <c r="C5" s="196" t="s">
        <v>58</v>
      </c>
      <c r="D5" s="2" t="s">
        <v>1453</v>
      </c>
      <c r="E5" s="2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20">
        <v>55250</v>
      </c>
      <c r="Z5" s="2"/>
    </row>
    <row r="6" spans="1:26" ht="12.95" customHeight="1" x14ac:dyDescent="0.2">
      <c r="A6" s="196" t="s">
        <v>763</v>
      </c>
      <c r="B6" s="218" t="s">
        <v>243</v>
      </c>
      <c r="C6" s="196" t="s">
        <v>58</v>
      </c>
      <c r="D6" s="2" t="s">
        <v>1453</v>
      </c>
      <c r="E6" s="2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19"/>
      <c r="T6" s="219"/>
      <c r="U6" s="219"/>
      <c r="V6" s="219"/>
      <c r="W6" s="219"/>
      <c r="X6" s="220">
        <v>75330</v>
      </c>
      <c r="Z6" s="2"/>
    </row>
    <row r="7" spans="1:26" ht="12.95" customHeight="1" x14ac:dyDescent="0.2">
      <c r="A7" s="215" t="s">
        <v>59</v>
      </c>
      <c r="B7" s="218" t="s">
        <v>1454</v>
      </c>
      <c r="C7" s="196" t="s">
        <v>58</v>
      </c>
      <c r="D7" s="2" t="s">
        <v>1453</v>
      </c>
      <c r="E7" s="2"/>
      <c r="F7" s="219"/>
      <c r="G7" s="219"/>
      <c r="H7" s="219"/>
      <c r="I7" s="219"/>
      <c r="J7" s="219"/>
      <c r="K7" s="219"/>
      <c r="L7" s="219"/>
      <c r="M7" s="219"/>
      <c r="N7" s="219"/>
      <c r="O7" s="219"/>
      <c r="P7" s="219"/>
      <c r="Q7" s="219"/>
      <c r="R7" s="219"/>
      <c r="S7" s="219"/>
      <c r="T7" s="219"/>
      <c r="U7" s="219"/>
      <c r="V7" s="219"/>
      <c r="W7" s="219"/>
      <c r="X7" s="220">
        <v>45900</v>
      </c>
      <c r="Z7" s="2"/>
    </row>
    <row r="8" spans="1:26" ht="12.95" customHeight="1" x14ac:dyDescent="0.2">
      <c r="A8" s="215" t="s">
        <v>1451</v>
      </c>
      <c r="B8" s="218" t="s">
        <v>775</v>
      </c>
      <c r="C8" s="196" t="s">
        <v>58</v>
      </c>
      <c r="D8" s="2" t="s">
        <v>1453</v>
      </c>
      <c r="E8" s="2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20">
        <v>72970</v>
      </c>
      <c r="X8" s="219"/>
      <c r="Z8" s="2"/>
    </row>
    <row r="9" spans="1:26" ht="12.95" customHeight="1" x14ac:dyDescent="0.2">
      <c r="A9" s="215" t="s">
        <v>60</v>
      </c>
      <c r="B9" s="218" t="s">
        <v>244</v>
      </c>
      <c r="C9" s="196" t="s">
        <v>58</v>
      </c>
      <c r="D9" s="2" t="s">
        <v>1453</v>
      </c>
      <c r="E9" s="2"/>
      <c r="F9" s="219"/>
      <c r="G9" s="219"/>
      <c r="H9" s="219"/>
      <c r="I9" s="219"/>
      <c r="J9" s="219"/>
      <c r="K9" s="219"/>
      <c r="L9" s="219"/>
      <c r="M9" s="219"/>
      <c r="N9" s="219"/>
      <c r="O9" s="219"/>
      <c r="P9" s="219"/>
      <c r="Q9" s="219"/>
      <c r="R9" s="219"/>
      <c r="S9" s="219"/>
      <c r="T9" s="219"/>
      <c r="U9" s="219"/>
      <c r="V9" s="220">
        <v>86180</v>
      </c>
      <c r="W9" s="219"/>
      <c r="X9" s="219"/>
      <c r="Z9" s="2"/>
    </row>
    <row r="10" spans="1:26" ht="12.95" customHeight="1" x14ac:dyDescent="0.2">
      <c r="A10" s="215" t="s">
        <v>61</v>
      </c>
      <c r="B10" s="218" t="s">
        <v>776</v>
      </c>
      <c r="C10" s="196" t="s">
        <v>58</v>
      </c>
      <c r="D10" s="2" t="s">
        <v>1453</v>
      </c>
      <c r="E10" s="2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20">
        <v>69820</v>
      </c>
      <c r="T10" s="219"/>
      <c r="U10" s="219"/>
      <c r="V10" s="220">
        <v>59970</v>
      </c>
      <c r="W10" s="220">
        <v>53010</v>
      </c>
      <c r="X10" s="219"/>
      <c r="Z10" s="2"/>
    </row>
    <row r="11" spans="1:26" ht="12.95" customHeight="1" x14ac:dyDescent="0.2">
      <c r="A11" s="196" t="s">
        <v>764</v>
      </c>
      <c r="B11" s="218" t="s">
        <v>245</v>
      </c>
      <c r="C11" s="196" t="s">
        <v>58</v>
      </c>
      <c r="D11" s="2" t="s">
        <v>1453</v>
      </c>
      <c r="E11" s="2"/>
      <c r="F11" s="219"/>
      <c r="G11" s="219"/>
      <c r="H11" s="219"/>
      <c r="I11" s="219"/>
      <c r="J11" s="219"/>
      <c r="K11" s="219"/>
      <c r="L11" s="219"/>
      <c r="M11" s="219"/>
      <c r="N11" s="219"/>
      <c r="O11" s="219"/>
      <c r="P11" s="219"/>
      <c r="Q11" s="219"/>
      <c r="R11" s="219"/>
      <c r="S11" s="220">
        <v>82710</v>
      </c>
      <c r="T11" s="220">
        <v>71400</v>
      </c>
      <c r="U11" s="220">
        <v>68000</v>
      </c>
      <c r="V11" s="220">
        <v>66340</v>
      </c>
      <c r="W11" s="220">
        <v>64060</v>
      </c>
      <c r="X11" s="220">
        <v>52650</v>
      </c>
      <c r="Z11" s="2"/>
    </row>
    <row r="12" spans="1:26" ht="12.95" customHeight="1" x14ac:dyDescent="0.2">
      <c r="A12" s="196" t="s">
        <v>765</v>
      </c>
      <c r="B12" s="218" t="s">
        <v>245</v>
      </c>
      <c r="C12" s="196" t="s">
        <v>58</v>
      </c>
      <c r="D12" s="2" t="s">
        <v>1455</v>
      </c>
      <c r="E12" s="2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20">
        <v>68000</v>
      </c>
      <c r="V12" s="219"/>
      <c r="W12" s="219"/>
      <c r="X12" s="219"/>
      <c r="Z12" s="2"/>
    </row>
    <row r="13" spans="1:26" ht="12.95" customHeight="1" x14ac:dyDescent="0.2">
      <c r="A13" s="196" t="s">
        <v>766</v>
      </c>
      <c r="B13" s="218" t="s">
        <v>246</v>
      </c>
      <c r="C13" s="196" t="s">
        <v>58</v>
      </c>
      <c r="D13" s="2" t="s">
        <v>1453</v>
      </c>
      <c r="E13" s="2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20">
        <v>250020</v>
      </c>
      <c r="Q13" s="219"/>
      <c r="R13" s="219"/>
      <c r="S13" s="219"/>
      <c r="T13" s="219"/>
      <c r="U13" s="219"/>
      <c r="V13" s="219"/>
      <c r="W13" s="219"/>
      <c r="X13" s="219"/>
      <c r="Z13" s="2"/>
    </row>
    <row r="14" spans="1:26" ht="12.95" customHeight="1" x14ac:dyDescent="0.2">
      <c r="A14" s="215" t="s">
        <v>62</v>
      </c>
      <c r="B14" s="218" t="s">
        <v>247</v>
      </c>
      <c r="C14" s="196" t="s">
        <v>58</v>
      </c>
      <c r="D14" s="2" t="s">
        <v>1453</v>
      </c>
      <c r="E14" s="2"/>
      <c r="F14" s="219"/>
      <c r="G14" s="219"/>
      <c r="H14" s="219"/>
      <c r="I14" s="219"/>
      <c r="J14" s="219"/>
      <c r="K14" s="219"/>
      <c r="L14" s="219"/>
      <c r="M14" s="220">
        <v>125530</v>
      </c>
      <c r="N14" s="220">
        <v>122860</v>
      </c>
      <c r="O14" s="220">
        <v>121890</v>
      </c>
      <c r="P14" s="219"/>
      <c r="Q14" s="220">
        <v>104700</v>
      </c>
      <c r="R14" s="220">
        <v>96710</v>
      </c>
      <c r="S14" s="220">
        <v>95630</v>
      </c>
      <c r="T14" s="220">
        <v>95160</v>
      </c>
      <c r="U14" s="219"/>
      <c r="V14" s="219"/>
      <c r="W14" s="219"/>
      <c r="X14" s="219"/>
    </row>
    <row r="15" spans="1:26" ht="12.95" customHeight="1" x14ac:dyDescent="0.2">
      <c r="A15" s="196" t="s">
        <v>767</v>
      </c>
      <c r="B15" s="218" t="s">
        <v>777</v>
      </c>
      <c r="C15" s="196" t="s">
        <v>58</v>
      </c>
      <c r="D15" s="2" t="s">
        <v>1453</v>
      </c>
      <c r="E15" s="2"/>
      <c r="F15" s="219"/>
      <c r="G15" s="219"/>
      <c r="H15" s="219"/>
      <c r="I15" s="219"/>
      <c r="J15" s="219"/>
      <c r="K15" s="219"/>
      <c r="L15" s="219"/>
      <c r="M15" s="219"/>
      <c r="N15" s="220">
        <v>101810</v>
      </c>
      <c r="O15" s="220">
        <v>99760</v>
      </c>
      <c r="P15" s="219"/>
      <c r="Q15" s="220">
        <v>86920</v>
      </c>
      <c r="R15" s="220">
        <v>77370</v>
      </c>
      <c r="S15" s="220">
        <v>72240</v>
      </c>
      <c r="T15" s="219"/>
      <c r="U15" s="219"/>
      <c r="V15" s="219"/>
      <c r="W15" s="219"/>
      <c r="X15" s="219"/>
    </row>
    <row r="16" spans="1:26" ht="12.95" customHeight="1" x14ac:dyDescent="0.2">
      <c r="A16" s="215" t="s">
        <v>357</v>
      </c>
      <c r="B16" s="218" t="s">
        <v>248</v>
      </c>
      <c r="C16" s="196" t="s">
        <v>58</v>
      </c>
      <c r="D16" s="2" t="s">
        <v>1453</v>
      </c>
      <c r="E16" s="2"/>
      <c r="F16" s="219"/>
      <c r="G16" s="219"/>
      <c r="H16" s="219"/>
      <c r="I16" s="219"/>
      <c r="J16" s="219"/>
      <c r="K16" s="219"/>
      <c r="L16" s="219"/>
      <c r="M16" s="220">
        <v>183620</v>
      </c>
      <c r="N16" s="220">
        <v>160360</v>
      </c>
      <c r="O16" s="220">
        <v>142520</v>
      </c>
      <c r="P16" s="220">
        <v>137480</v>
      </c>
      <c r="Q16" s="220">
        <v>135230</v>
      </c>
      <c r="R16" s="220">
        <v>134560</v>
      </c>
      <c r="S16" s="220">
        <v>99310</v>
      </c>
      <c r="T16" s="220">
        <v>91830</v>
      </c>
      <c r="U16" s="220">
        <v>88590</v>
      </c>
      <c r="V16" s="220">
        <v>87980</v>
      </c>
      <c r="W16" s="220">
        <v>85460</v>
      </c>
      <c r="X16" s="219"/>
    </row>
    <row r="17" spans="1:24" ht="12.95" customHeight="1" x14ac:dyDescent="0.2">
      <c r="A17" s="215" t="s">
        <v>238</v>
      </c>
      <c r="B17" s="218" t="s">
        <v>778</v>
      </c>
      <c r="C17" s="196" t="s">
        <v>58</v>
      </c>
      <c r="D17" s="2" t="s">
        <v>1453</v>
      </c>
      <c r="E17" s="2"/>
      <c r="F17" s="219"/>
      <c r="G17" s="219"/>
      <c r="H17" s="219"/>
      <c r="I17" s="219"/>
      <c r="J17" s="219"/>
      <c r="K17" s="219"/>
      <c r="L17" s="219"/>
      <c r="M17" s="219"/>
      <c r="N17" s="219"/>
      <c r="O17" s="219"/>
      <c r="P17" s="219"/>
      <c r="Q17" s="219"/>
      <c r="R17" s="219"/>
      <c r="S17" s="220">
        <v>215150</v>
      </c>
      <c r="T17" s="220">
        <v>202200</v>
      </c>
      <c r="U17" s="220">
        <v>189540</v>
      </c>
      <c r="V17" s="220">
        <v>178860</v>
      </c>
      <c r="W17" s="220">
        <v>175340</v>
      </c>
      <c r="X17" s="219"/>
    </row>
    <row r="18" spans="1:24" ht="12.95" customHeight="1" x14ac:dyDescent="0.2">
      <c r="A18" s="196" t="s">
        <v>767</v>
      </c>
      <c r="B18" s="218" t="s">
        <v>779</v>
      </c>
      <c r="C18" s="196" t="s">
        <v>58</v>
      </c>
      <c r="D18" s="2" t="s">
        <v>1453</v>
      </c>
      <c r="E18" s="2"/>
      <c r="F18" s="219"/>
      <c r="G18" s="219"/>
      <c r="H18" s="219"/>
      <c r="I18" s="219"/>
      <c r="J18" s="219"/>
      <c r="K18" s="219"/>
      <c r="L18" s="219"/>
      <c r="M18" s="220">
        <v>261890</v>
      </c>
      <c r="N18" s="219"/>
      <c r="O18" s="219"/>
      <c r="P18" s="220">
        <v>224280</v>
      </c>
      <c r="Q18" s="220">
        <v>211080</v>
      </c>
      <c r="R18" s="220">
        <v>210020</v>
      </c>
      <c r="S18" s="219"/>
      <c r="T18" s="219"/>
      <c r="U18" s="219"/>
      <c r="V18" s="219"/>
      <c r="W18" s="219"/>
      <c r="X18" s="219"/>
    </row>
    <row r="19" spans="1:24" ht="12.95" customHeight="1" x14ac:dyDescent="0.2">
      <c r="A19" s="196" t="s">
        <v>768</v>
      </c>
      <c r="B19" s="218" t="s">
        <v>249</v>
      </c>
      <c r="C19" s="196" t="s">
        <v>58</v>
      </c>
      <c r="D19" s="2" t="s">
        <v>1453</v>
      </c>
      <c r="E19" s="2"/>
      <c r="F19" s="219"/>
      <c r="G19" s="219"/>
      <c r="H19" s="219"/>
      <c r="I19" s="219"/>
      <c r="J19" s="219"/>
      <c r="K19" s="219"/>
      <c r="L19" s="219"/>
      <c r="M19" s="219"/>
      <c r="N19" s="219"/>
      <c r="O19" s="219"/>
      <c r="P19" s="219"/>
      <c r="Q19" s="220">
        <v>95670</v>
      </c>
      <c r="R19" s="220">
        <v>94210</v>
      </c>
      <c r="S19" s="220">
        <v>92430</v>
      </c>
      <c r="T19" s="219"/>
      <c r="U19" s="219"/>
      <c r="V19" s="219"/>
      <c r="W19" s="219"/>
      <c r="X19" s="219"/>
    </row>
    <row r="20" spans="1:24" ht="12.95" customHeight="1" x14ac:dyDescent="0.2">
      <c r="A20" s="215" t="s">
        <v>63</v>
      </c>
      <c r="B20" s="218" t="s">
        <v>250</v>
      </c>
      <c r="C20" s="196" t="s">
        <v>58</v>
      </c>
      <c r="D20" s="2" t="s">
        <v>1453</v>
      </c>
      <c r="E20" s="2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20">
        <v>85260</v>
      </c>
      <c r="Q20" s="220">
        <v>72350</v>
      </c>
      <c r="R20" s="220">
        <v>71460</v>
      </c>
      <c r="S20" s="220">
        <v>70550</v>
      </c>
      <c r="T20" s="219"/>
      <c r="U20" s="220">
        <v>59130</v>
      </c>
      <c r="V20" s="219"/>
      <c r="W20" s="219"/>
      <c r="X20" s="219"/>
    </row>
    <row r="21" spans="1:24" ht="12.95" customHeight="1" x14ac:dyDescent="0.2">
      <c r="A21" s="196" t="s">
        <v>770</v>
      </c>
      <c r="B21" s="218" t="s">
        <v>780</v>
      </c>
      <c r="C21" s="196" t="s">
        <v>58</v>
      </c>
      <c r="D21" s="2" t="s">
        <v>1453</v>
      </c>
      <c r="E21" s="2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20">
        <v>48700</v>
      </c>
      <c r="W21" s="219"/>
      <c r="X21" s="219"/>
    </row>
    <row r="22" spans="1:24" ht="12.95" customHeight="1" x14ac:dyDescent="0.2">
      <c r="A22" s="217" t="s">
        <v>769</v>
      </c>
      <c r="B22" s="218" t="s">
        <v>251</v>
      </c>
      <c r="C22" s="196" t="s">
        <v>58</v>
      </c>
      <c r="D22" s="2" t="s">
        <v>1453</v>
      </c>
      <c r="E22" s="2"/>
      <c r="F22" s="219"/>
      <c r="G22" s="219"/>
      <c r="H22" s="219"/>
      <c r="I22" s="219"/>
      <c r="J22" s="219"/>
      <c r="K22" s="219"/>
      <c r="L22" s="219"/>
      <c r="M22" s="219"/>
      <c r="N22" s="220">
        <v>175350</v>
      </c>
      <c r="O22" s="220">
        <v>163640</v>
      </c>
      <c r="P22" s="220">
        <v>156710</v>
      </c>
      <c r="Q22" s="220">
        <v>147670</v>
      </c>
      <c r="R22" s="220">
        <v>147420</v>
      </c>
      <c r="S22" s="219"/>
      <c r="T22" s="219"/>
      <c r="U22" s="219"/>
      <c r="V22" s="219"/>
      <c r="W22" s="219"/>
      <c r="X22" s="219"/>
    </row>
    <row r="23" spans="1:24" ht="12.95" customHeight="1" x14ac:dyDescent="0.2">
      <c r="A23" s="217" t="s">
        <v>770</v>
      </c>
      <c r="B23" s="218" t="s">
        <v>781</v>
      </c>
      <c r="C23" s="196" t="s">
        <v>58</v>
      </c>
      <c r="D23" s="2" t="s">
        <v>1453</v>
      </c>
      <c r="E23" s="2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20">
        <v>152020</v>
      </c>
      <c r="R23" s="220">
        <v>143870</v>
      </c>
      <c r="S23" s="219"/>
      <c r="T23" s="219"/>
      <c r="U23" s="219"/>
      <c r="V23" s="219"/>
      <c r="W23" s="219"/>
      <c r="X23" s="219"/>
    </row>
    <row r="24" spans="1:24" ht="12.95" customHeight="1" x14ac:dyDescent="0.2">
      <c r="A24" s="215" t="s">
        <v>488</v>
      </c>
      <c r="B24" s="218" t="s">
        <v>782</v>
      </c>
      <c r="C24" s="196" t="s">
        <v>58</v>
      </c>
      <c r="D24" s="2" t="s">
        <v>1453</v>
      </c>
      <c r="E24" s="2"/>
      <c r="F24" s="219"/>
      <c r="G24" s="219"/>
      <c r="H24" s="219"/>
      <c r="I24" s="219"/>
      <c r="J24" s="219"/>
      <c r="K24" s="219"/>
      <c r="L24" s="220">
        <v>173040</v>
      </c>
      <c r="M24" s="220">
        <v>160930</v>
      </c>
      <c r="N24" s="220">
        <v>146620</v>
      </c>
      <c r="O24" s="220">
        <v>145890</v>
      </c>
      <c r="P24" s="220">
        <v>130300</v>
      </c>
      <c r="Q24" s="220">
        <v>120730</v>
      </c>
      <c r="R24" s="219"/>
      <c r="S24" s="220">
        <v>98790</v>
      </c>
      <c r="T24" s="219"/>
      <c r="U24" s="220">
        <v>98300</v>
      </c>
      <c r="V24" s="220">
        <v>75960</v>
      </c>
      <c r="W24" s="220">
        <v>69070</v>
      </c>
      <c r="X24" s="220">
        <v>63390</v>
      </c>
    </row>
    <row r="25" spans="1:24" ht="12.95" customHeight="1" x14ac:dyDescent="0.2">
      <c r="A25" s="215" t="s">
        <v>1527</v>
      </c>
      <c r="B25" s="218" t="s">
        <v>783</v>
      </c>
      <c r="C25" s="196" t="s">
        <v>58</v>
      </c>
      <c r="D25" s="2" t="s">
        <v>1453</v>
      </c>
      <c r="E25" s="2"/>
      <c r="F25" s="219"/>
      <c r="G25" s="219"/>
      <c r="H25" s="219"/>
      <c r="I25" s="219"/>
      <c r="J25" s="219"/>
      <c r="K25" s="219"/>
      <c r="L25" s="219"/>
      <c r="M25" s="220">
        <v>148480</v>
      </c>
      <c r="N25" s="220">
        <v>142620</v>
      </c>
      <c r="O25" s="219"/>
      <c r="P25" s="219"/>
      <c r="Q25" s="220">
        <v>122090</v>
      </c>
      <c r="R25" s="219"/>
      <c r="S25" s="219"/>
      <c r="T25" s="219"/>
      <c r="U25" s="220">
        <v>89830</v>
      </c>
      <c r="V25" s="220">
        <v>84280</v>
      </c>
      <c r="W25" s="220">
        <v>67850</v>
      </c>
      <c r="X25" s="220">
        <v>58770</v>
      </c>
    </row>
    <row r="26" spans="1:24" ht="12.95" customHeight="1" x14ac:dyDescent="0.2">
      <c r="A26" s="196" t="s">
        <v>771</v>
      </c>
      <c r="B26" s="218" t="s">
        <v>784</v>
      </c>
      <c r="C26" s="196" t="s">
        <v>58</v>
      </c>
      <c r="D26" s="2" t="s">
        <v>1453</v>
      </c>
      <c r="E26" s="2"/>
      <c r="F26" s="219"/>
      <c r="G26" s="219"/>
      <c r="H26" s="219"/>
      <c r="I26" s="219"/>
      <c r="J26" s="219"/>
      <c r="K26" s="219"/>
      <c r="L26" s="219"/>
      <c r="M26" s="219"/>
      <c r="N26" s="219"/>
      <c r="O26" s="219"/>
      <c r="P26" s="219"/>
      <c r="Q26" s="219"/>
      <c r="R26" s="219"/>
      <c r="S26" s="219"/>
      <c r="T26" s="220">
        <v>64810</v>
      </c>
      <c r="U26" s="220">
        <v>52620</v>
      </c>
      <c r="V26" s="219"/>
      <c r="W26" s="219"/>
      <c r="X26" s="219"/>
    </row>
    <row r="27" spans="1:24" ht="12.95" customHeight="1" x14ac:dyDescent="0.2">
      <c r="A27" s="196" t="s">
        <v>772</v>
      </c>
      <c r="B27" s="218" t="s">
        <v>785</v>
      </c>
      <c r="C27" s="196" t="s">
        <v>58</v>
      </c>
      <c r="D27" s="2" t="s">
        <v>1453</v>
      </c>
      <c r="E27" s="2"/>
      <c r="F27" s="219"/>
      <c r="G27" s="219"/>
      <c r="H27" s="219"/>
      <c r="I27" s="219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20">
        <v>51890</v>
      </c>
      <c r="X27" s="220">
        <v>51630</v>
      </c>
    </row>
    <row r="28" spans="1:24" ht="12.95" customHeight="1" x14ac:dyDescent="0.2">
      <c r="A28" s="196" t="s">
        <v>773</v>
      </c>
      <c r="B28" s="218" t="s">
        <v>1456</v>
      </c>
      <c r="C28" s="196" t="s">
        <v>58</v>
      </c>
      <c r="D28" s="2" t="s">
        <v>1453</v>
      </c>
      <c r="E28" s="2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20">
        <v>57210</v>
      </c>
      <c r="X28" s="220">
        <v>52920</v>
      </c>
    </row>
    <row r="29" spans="1:24" ht="12.95" customHeight="1" x14ac:dyDescent="0.2">
      <c r="A29" s="196" t="s">
        <v>774</v>
      </c>
      <c r="B29" s="218" t="s">
        <v>1457</v>
      </c>
      <c r="C29" s="196" t="s">
        <v>58</v>
      </c>
      <c r="D29" s="2" t="s">
        <v>1453</v>
      </c>
      <c r="E29" s="2"/>
      <c r="F29" s="219"/>
      <c r="G29" s="219"/>
      <c r="H29" s="219"/>
      <c r="I29" s="219"/>
      <c r="J29" s="219"/>
      <c r="K29" s="219"/>
      <c r="L29" s="219"/>
      <c r="M29" s="219"/>
      <c r="N29" s="219"/>
      <c r="O29" s="219"/>
      <c r="P29" s="219"/>
      <c r="Q29" s="220">
        <v>182040</v>
      </c>
      <c r="R29" s="219"/>
      <c r="S29" s="219"/>
      <c r="T29" s="219"/>
      <c r="U29" s="219"/>
      <c r="V29" s="219"/>
      <c r="W29" s="219"/>
      <c r="X29" s="219"/>
    </row>
    <row r="30" spans="1:24" ht="12.95" customHeight="1" x14ac:dyDescent="0.2">
      <c r="A30" s="215" t="s">
        <v>64</v>
      </c>
      <c r="B30" s="218" t="s">
        <v>1458</v>
      </c>
      <c r="C30" s="196" t="s">
        <v>58</v>
      </c>
      <c r="D30" s="2" t="s">
        <v>1453</v>
      </c>
      <c r="E30" s="2"/>
      <c r="F30" s="219"/>
      <c r="G30" s="219"/>
      <c r="H30" s="219"/>
      <c r="I30" s="219"/>
      <c r="J30" s="219"/>
      <c r="K30" s="219"/>
      <c r="L30" s="219"/>
      <c r="M30" s="219"/>
      <c r="N30" s="220">
        <v>219870</v>
      </c>
      <c r="O30" s="219"/>
      <c r="P30" s="219"/>
      <c r="Q30" s="219"/>
      <c r="R30" s="219"/>
      <c r="S30" s="219"/>
      <c r="T30" s="219"/>
      <c r="U30" s="219"/>
      <c r="V30" s="219"/>
      <c r="W30" s="219"/>
      <c r="X30" s="219"/>
    </row>
    <row r="31" spans="1:24" ht="12.95" customHeight="1" x14ac:dyDescent="0.2">
      <c r="A31" s="215" t="s">
        <v>65</v>
      </c>
      <c r="B31" s="218" t="s">
        <v>252</v>
      </c>
      <c r="C31" s="196" t="s">
        <v>58</v>
      </c>
      <c r="D31" s="2" t="s">
        <v>1453</v>
      </c>
      <c r="E31" s="2"/>
      <c r="F31" s="219"/>
      <c r="G31" s="219"/>
      <c r="H31" s="219"/>
      <c r="I31" s="219"/>
      <c r="J31" s="220">
        <v>350910</v>
      </c>
      <c r="K31" s="220">
        <v>341320</v>
      </c>
      <c r="L31" s="220">
        <v>324240</v>
      </c>
      <c r="M31" s="219"/>
      <c r="N31" s="220">
        <v>291770</v>
      </c>
      <c r="O31" s="220">
        <v>268410</v>
      </c>
      <c r="P31" s="220">
        <v>245410</v>
      </c>
      <c r="Q31" s="220">
        <v>205310</v>
      </c>
      <c r="R31" s="220">
        <v>178100</v>
      </c>
      <c r="S31" s="219"/>
      <c r="T31" s="219"/>
      <c r="U31" s="219"/>
      <c r="V31" s="219"/>
      <c r="W31" s="219"/>
      <c r="X31" s="219"/>
    </row>
    <row r="32" spans="1:24" ht="12.95" customHeight="1" x14ac:dyDescent="0.2">
      <c r="A32" s="215" t="s">
        <v>557</v>
      </c>
      <c r="B32" s="218" t="s">
        <v>253</v>
      </c>
      <c r="C32" s="196" t="s">
        <v>58</v>
      </c>
      <c r="D32" s="2" t="s">
        <v>1453</v>
      </c>
      <c r="E32" s="2"/>
      <c r="F32" s="219"/>
      <c r="G32" s="219"/>
      <c r="H32" s="219"/>
      <c r="I32" s="219"/>
      <c r="J32" s="220">
        <v>254740</v>
      </c>
      <c r="K32" s="220">
        <v>253430</v>
      </c>
      <c r="L32" s="219"/>
      <c r="M32" s="220">
        <v>211330</v>
      </c>
      <c r="N32" s="220">
        <v>205160</v>
      </c>
      <c r="O32" s="220">
        <v>200840</v>
      </c>
      <c r="P32" s="220">
        <v>167460</v>
      </c>
      <c r="Q32" s="220">
        <v>163490</v>
      </c>
      <c r="R32" s="219"/>
      <c r="S32" s="219"/>
      <c r="T32" s="219"/>
      <c r="U32" s="219"/>
      <c r="V32" s="219"/>
      <c r="W32" s="219"/>
      <c r="X32" s="219"/>
    </row>
    <row r="33" spans="1:24" ht="12.95" customHeight="1" x14ac:dyDescent="0.2">
      <c r="A33" s="215" t="s">
        <v>1359</v>
      </c>
      <c r="B33" s="218" t="s">
        <v>732</v>
      </c>
      <c r="C33" s="196" t="s">
        <v>58</v>
      </c>
      <c r="D33" s="2" t="s">
        <v>1453</v>
      </c>
      <c r="E33" s="2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20">
        <v>66540</v>
      </c>
      <c r="X33" s="219"/>
    </row>
    <row r="34" spans="1:24" ht="12.95" customHeight="1" x14ac:dyDescent="0.2">
      <c r="A34" s="215" t="s">
        <v>1452</v>
      </c>
      <c r="B34" s="218" t="s">
        <v>786</v>
      </c>
      <c r="C34" s="196" t="s">
        <v>58</v>
      </c>
      <c r="D34" s="2" t="s">
        <v>1453</v>
      </c>
      <c r="E34" s="2"/>
      <c r="F34" s="219"/>
      <c r="G34" s="219"/>
      <c r="H34" s="219"/>
      <c r="I34" s="219"/>
      <c r="J34" s="219"/>
      <c r="K34" s="219"/>
      <c r="L34" s="219"/>
      <c r="M34" s="219"/>
      <c r="N34" s="219"/>
      <c r="O34" s="219"/>
      <c r="P34" s="219"/>
      <c r="Q34" s="219"/>
      <c r="R34" s="219"/>
      <c r="S34" s="219"/>
      <c r="T34" s="219"/>
      <c r="U34" s="219"/>
      <c r="V34" s="219"/>
      <c r="W34" s="219"/>
      <c r="X34" s="220">
        <v>65250</v>
      </c>
    </row>
    <row r="35" spans="1:24" ht="12.95" customHeight="1" x14ac:dyDescent="0.2">
      <c r="A35" s="215" t="s">
        <v>66</v>
      </c>
      <c r="B35" s="218" t="s">
        <v>254</v>
      </c>
      <c r="C35" s="196" t="s">
        <v>58</v>
      </c>
      <c r="D35" s="2" t="s">
        <v>1455</v>
      </c>
      <c r="E35" s="2"/>
      <c r="F35" s="219"/>
      <c r="G35" s="219"/>
      <c r="H35" s="219"/>
      <c r="I35" s="219"/>
      <c r="J35" s="219"/>
      <c r="K35" s="219"/>
      <c r="L35" s="219"/>
      <c r="M35" s="219"/>
      <c r="N35" s="219"/>
      <c r="O35" s="219"/>
      <c r="P35" s="219"/>
      <c r="Q35" s="219"/>
      <c r="R35" s="219"/>
      <c r="S35" s="219"/>
      <c r="T35" s="220">
        <v>81120</v>
      </c>
      <c r="U35" s="219"/>
      <c r="V35" s="219"/>
      <c r="W35" s="219"/>
      <c r="X35" s="219"/>
    </row>
    <row r="36" spans="1:24" ht="12.95" customHeight="1" x14ac:dyDescent="0.2">
      <c r="A36" s="215" t="s">
        <v>731</v>
      </c>
      <c r="B36" s="218" t="s">
        <v>254</v>
      </c>
      <c r="C36" s="196" t="s">
        <v>58</v>
      </c>
      <c r="D36" s="2" t="s">
        <v>1453</v>
      </c>
      <c r="E36" s="2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20">
        <v>84530</v>
      </c>
      <c r="T36" s="220">
        <v>81120</v>
      </c>
      <c r="U36" s="220">
        <v>78590</v>
      </c>
      <c r="V36" s="220">
        <v>78570</v>
      </c>
      <c r="W36" s="219"/>
      <c r="X36" s="219"/>
    </row>
    <row r="37" spans="1:24" ht="12.95" customHeight="1" x14ac:dyDescent="0.2">
      <c r="B37" s="218" t="s">
        <v>255</v>
      </c>
      <c r="C37" s="196" t="s">
        <v>58</v>
      </c>
      <c r="D37" s="2" t="s">
        <v>1453</v>
      </c>
      <c r="E37" s="2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20">
        <v>100990</v>
      </c>
      <c r="U37" s="220">
        <v>95520</v>
      </c>
      <c r="V37" s="220">
        <v>90060</v>
      </c>
      <c r="W37" s="220">
        <v>65710</v>
      </c>
      <c r="X37" s="219"/>
    </row>
    <row r="38" spans="1:24" ht="12.95" customHeight="1" x14ac:dyDescent="0.2">
      <c r="B38" s="218" t="s">
        <v>256</v>
      </c>
      <c r="C38" s="196" t="s">
        <v>58</v>
      </c>
      <c r="D38" s="2" t="s">
        <v>1453</v>
      </c>
      <c r="E38" s="2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20">
        <v>153170</v>
      </c>
      <c r="S38" s="220">
        <v>117690</v>
      </c>
      <c r="T38" s="220">
        <v>101010</v>
      </c>
      <c r="U38" s="220">
        <v>96310</v>
      </c>
      <c r="V38" s="220">
        <v>95830</v>
      </c>
      <c r="W38" s="220">
        <v>95350</v>
      </c>
      <c r="X38" s="219"/>
    </row>
    <row r="39" spans="1:24" ht="12.95" customHeight="1" x14ac:dyDescent="0.2">
      <c r="B39" s="218" t="s">
        <v>257</v>
      </c>
      <c r="C39" s="196" t="s">
        <v>58</v>
      </c>
      <c r="D39" s="2" t="s">
        <v>1453</v>
      </c>
      <c r="E39" s="2"/>
      <c r="F39" s="219"/>
      <c r="G39" s="219"/>
      <c r="H39" s="219"/>
      <c r="I39" s="219"/>
      <c r="J39" s="219"/>
      <c r="K39" s="219"/>
      <c r="L39" s="219"/>
      <c r="M39" s="219"/>
      <c r="N39" s="219"/>
      <c r="O39" s="219"/>
      <c r="P39" s="219"/>
      <c r="Q39" s="219"/>
      <c r="R39" s="219"/>
      <c r="S39" s="220">
        <v>84930</v>
      </c>
      <c r="T39" s="219"/>
      <c r="U39" s="219"/>
      <c r="V39" s="220">
        <v>69860</v>
      </c>
      <c r="W39" s="220">
        <v>68950</v>
      </c>
      <c r="X39" s="220">
        <v>65670</v>
      </c>
    </row>
    <row r="40" spans="1:24" ht="12.95" customHeight="1" x14ac:dyDescent="0.2">
      <c r="B40" s="218" t="s">
        <v>258</v>
      </c>
      <c r="C40" s="196" t="s">
        <v>58</v>
      </c>
      <c r="D40" s="2" t="s">
        <v>1453</v>
      </c>
      <c r="E40" s="2"/>
      <c r="F40" s="219"/>
      <c r="G40" s="219"/>
      <c r="H40" s="219"/>
      <c r="I40" s="219"/>
      <c r="J40" s="219"/>
      <c r="K40" s="219"/>
      <c r="L40" s="219"/>
      <c r="M40" s="219"/>
      <c r="N40" s="219"/>
      <c r="O40" s="220">
        <v>168800</v>
      </c>
      <c r="P40" s="220">
        <v>137080</v>
      </c>
      <c r="Q40" s="220">
        <v>125310</v>
      </c>
      <c r="R40" s="220">
        <v>124140</v>
      </c>
      <c r="S40" s="220">
        <v>102700</v>
      </c>
      <c r="T40" s="220">
        <v>98070</v>
      </c>
      <c r="U40" s="220">
        <v>92430</v>
      </c>
      <c r="V40" s="220">
        <v>90820</v>
      </c>
      <c r="W40" s="220">
        <v>86910</v>
      </c>
      <c r="X40" s="219"/>
    </row>
    <row r="41" spans="1:24" ht="12.95" customHeight="1" x14ac:dyDescent="0.2">
      <c r="B41" s="218" t="s">
        <v>259</v>
      </c>
      <c r="C41" s="196" t="s">
        <v>58</v>
      </c>
      <c r="D41" s="2" t="s">
        <v>1453</v>
      </c>
      <c r="E41" s="2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20">
        <v>88770</v>
      </c>
      <c r="U41" s="220">
        <v>80330</v>
      </c>
      <c r="V41" s="220">
        <v>76100</v>
      </c>
      <c r="W41" s="219"/>
      <c r="X41" s="219"/>
    </row>
    <row r="42" spans="1:24" ht="12.95" customHeight="1" x14ac:dyDescent="0.2">
      <c r="B42" s="218" t="s">
        <v>787</v>
      </c>
      <c r="C42" s="196" t="s">
        <v>58</v>
      </c>
      <c r="D42" s="2" t="s">
        <v>1453</v>
      </c>
      <c r="E42" s="2"/>
      <c r="F42" s="219"/>
      <c r="G42" s="219"/>
      <c r="H42" s="219"/>
      <c r="I42" s="219"/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20">
        <v>60180</v>
      </c>
      <c r="W42" s="219"/>
      <c r="X42" s="219"/>
    </row>
    <row r="43" spans="1:24" ht="12.95" customHeight="1" x14ac:dyDescent="0.2">
      <c r="B43" s="218" t="s">
        <v>260</v>
      </c>
      <c r="C43" s="196" t="s">
        <v>58</v>
      </c>
      <c r="D43" s="2" t="s">
        <v>1453</v>
      </c>
      <c r="E43" s="2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20">
        <v>83870</v>
      </c>
      <c r="T43" s="220">
        <v>79590</v>
      </c>
      <c r="U43" s="220">
        <v>77180</v>
      </c>
      <c r="V43" s="220">
        <v>74760</v>
      </c>
      <c r="W43" s="220">
        <v>69040</v>
      </c>
      <c r="X43" s="220">
        <v>59900</v>
      </c>
    </row>
    <row r="44" spans="1:24" ht="12.95" customHeight="1" x14ac:dyDescent="0.2">
      <c r="B44" s="218" t="s">
        <v>261</v>
      </c>
      <c r="C44" s="196" t="s">
        <v>58</v>
      </c>
      <c r="D44" s="2" t="s">
        <v>1453</v>
      </c>
      <c r="E44" s="2"/>
      <c r="F44" s="219"/>
      <c r="G44" s="219"/>
      <c r="H44" s="219"/>
      <c r="I44" s="219"/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20">
        <v>51790</v>
      </c>
      <c r="V44" s="220">
        <v>48890</v>
      </c>
      <c r="W44" s="220">
        <v>47380</v>
      </c>
      <c r="X44" s="220">
        <v>45840</v>
      </c>
    </row>
    <row r="45" spans="1:24" ht="12.95" customHeight="1" x14ac:dyDescent="0.2">
      <c r="B45" s="218" t="s">
        <v>788</v>
      </c>
      <c r="C45" s="196" t="s">
        <v>58</v>
      </c>
      <c r="D45" s="2" t="s">
        <v>1453</v>
      </c>
      <c r="E45" s="2"/>
      <c r="F45" s="219"/>
      <c r="G45" s="219"/>
      <c r="H45" s="219"/>
      <c r="I45" s="219"/>
      <c r="J45" s="219"/>
      <c r="K45" s="219"/>
      <c r="L45" s="219"/>
      <c r="M45" s="219"/>
      <c r="N45" s="219"/>
      <c r="O45" s="219"/>
      <c r="P45" s="219"/>
      <c r="Q45" s="219"/>
      <c r="R45" s="220">
        <v>93050</v>
      </c>
      <c r="S45" s="220">
        <v>91110</v>
      </c>
      <c r="T45" s="220">
        <v>85520</v>
      </c>
      <c r="U45" s="219"/>
      <c r="V45" s="220">
        <v>77560</v>
      </c>
      <c r="W45" s="219"/>
      <c r="X45" s="219"/>
    </row>
    <row r="46" spans="1:24" ht="12.95" customHeight="1" x14ac:dyDescent="0.2">
      <c r="B46" s="218" t="s">
        <v>262</v>
      </c>
      <c r="C46" s="196" t="s">
        <v>58</v>
      </c>
      <c r="D46" s="2" t="s">
        <v>1453</v>
      </c>
      <c r="E46" s="2"/>
      <c r="F46" s="219"/>
      <c r="G46" s="219"/>
      <c r="H46" s="219"/>
      <c r="I46" s="219"/>
      <c r="J46" s="219"/>
      <c r="K46" s="219"/>
      <c r="L46" s="219"/>
      <c r="M46" s="219"/>
      <c r="N46" s="219"/>
      <c r="O46" s="219"/>
      <c r="P46" s="219"/>
      <c r="Q46" s="220">
        <v>89200</v>
      </c>
      <c r="R46" s="220">
        <v>86670</v>
      </c>
      <c r="S46" s="220">
        <v>85210</v>
      </c>
      <c r="T46" s="220">
        <v>84780</v>
      </c>
      <c r="U46" s="220">
        <v>69030</v>
      </c>
      <c r="V46" s="220">
        <v>67680</v>
      </c>
      <c r="W46" s="220">
        <v>61850</v>
      </c>
      <c r="X46" s="220">
        <v>57480</v>
      </c>
    </row>
    <row r="47" spans="1:24" ht="12.95" customHeight="1" x14ac:dyDescent="0.2">
      <c r="B47" s="218" t="s">
        <v>789</v>
      </c>
      <c r="C47" s="196" t="s">
        <v>58</v>
      </c>
      <c r="D47" s="2" t="s">
        <v>1453</v>
      </c>
      <c r="E47" s="2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  <c r="V47" s="220">
        <v>63660</v>
      </c>
      <c r="W47" s="219"/>
      <c r="X47" s="219"/>
    </row>
    <row r="48" spans="1:24" ht="12.95" customHeight="1" x14ac:dyDescent="0.2">
      <c r="B48" s="218" t="s">
        <v>263</v>
      </c>
      <c r="C48" s="196" t="s">
        <v>58</v>
      </c>
      <c r="D48" s="2" t="s">
        <v>1453</v>
      </c>
      <c r="E48" s="2"/>
      <c r="F48" s="219"/>
      <c r="G48" s="219"/>
      <c r="H48" s="220">
        <v>319630</v>
      </c>
      <c r="I48" s="220">
        <v>296210</v>
      </c>
      <c r="J48" s="220">
        <v>272880</v>
      </c>
      <c r="K48" s="220">
        <v>219170</v>
      </c>
      <c r="L48" s="220">
        <v>190460</v>
      </c>
      <c r="M48" s="220">
        <v>147660</v>
      </c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</row>
    <row r="49" spans="2:24" ht="12.95" customHeight="1" x14ac:dyDescent="0.2">
      <c r="B49" s="218" t="s">
        <v>1459</v>
      </c>
      <c r="C49" s="196" t="s">
        <v>58</v>
      </c>
      <c r="D49" s="2" t="s">
        <v>1453</v>
      </c>
      <c r="E49" s="2"/>
      <c r="F49" s="220">
        <v>573130</v>
      </c>
      <c r="G49" s="220">
        <v>498040</v>
      </c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</row>
    <row r="50" spans="2:24" ht="12.95" customHeight="1" x14ac:dyDescent="0.2">
      <c r="B50" s="218" t="s">
        <v>790</v>
      </c>
      <c r="C50" s="196" t="s">
        <v>58</v>
      </c>
      <c r="D50" s="2" t="s">
        <v>1453</v>
      </c>
      <c r="E50" s="2"/>
      <c r="F50" s="219"/>
      <c r="G50" s="219"/>
      <c r="H50" s="219"/>
      <c r="I50" s="219"/>
      <c r="J50" s="219"/>
      <c r="K50" s="219"/>
      <c r="L50" s="219"/>
      <c r="M50" s="219"/>
      <c r="N50" s="219"/>
      <c r="O50" s="220">
        <v>167910</v>
      </c>
      <c r="P50" s="219"/>
      <c r="Q50" s="219"/>
      <c r="R50" s="219"/>
      <c r="S50" s="219"/>
      <c r="T50" s="219"/>
      <c r="U50" s="219"/>
      <c r="V50" s="219"/>
      <c r="W50" s="219"/>
      <c r="X50" s="219"/>
    </row>
    <row r="51" spans="2:24" ht="12.95" customHeight="1" x14ac:dyDescent="0.2">
      <c r="B51" s="218" t="s">
        <v>791</v>
      </c>
      <c r="C51" s="196" t="s">
        <v>58</v>
      </c>
      <c r="D51" s="2" t="s">
        <v>1453</v>
      </c>
      <c r="E51" s="2"/>
      <c r="F51" s="219"/>
      <c r="G51" s="219"/>
      <c r="H51" s="219"/>
      <c r="I51" s="220">
        <v>261740</v>
      </c>
      <c r="J51" s="219"/>
      <c r="K51" s="219"/>
      <c r="L51" s="219"/>
      <c r="M51" s="219"/>
      <c r="N51" s="219"/>
      <c r="O51" s="219"/>
      <c r="P51" s="219"/>
      <c r="Q51" s="219"/>
      <c r="R51" s="219"/>
      <c r="S51" s="219"/>
      <c r="T51" s="220">
        <v>120540</v>
      </c>
      <c r="U51" s="219"/>
      <c r="V51" s="219"/>
      <c r="W51" s="219"/>
      <c r="X51" s="219"/>
    </row>
    <row r="52" spans="2:24" ht="12.95" customHeight="1" x14ac:dyDescent="0.2">
      <c r="B52" s="218" t="s">
        <v>792</v>
      </c>
      <c r="C52" s="196" t="s">
        <v>58</v>
      </c>
      <c r="D52" s="2" t="s">
        <v>1453</v>
      </c>
      <c r="E52" s="2"/>
      <c r="F52" s="219"/>
      <c r="G52" s="219"/>
      <c r="H52" s="219"/>
      <c r="I52" s="219"/>
      <c r="J52" s="219"/>
      <c r="K52" s="219"/>
      <c r="L52" s="219"/>
      <c r="M52" s="219"/>
      <c r="N52" s="220">
        <v>223590</v>
      </c>
      <c r="O52" s="219"/>
      <c r="P52" s="219"/>
      <c r="Q52" s="219"/>
      <c r="R52" s="219"/>
      <c r="S52" s="219"/>
      <c r="T52" s="219"/>
      <c r="U52" s="219"/>
      <c r="V52" s="219"/>
      <c r="W52" s="219"/>
      <c r="X52" s="219"/>
    </row>
    <row r="53" spans="2:24" ht="12.95" customHeight="1" x14ac:dyDescent="0.2">
      <c r="B53" s="218" t="s">
        <v>264</v>
      </c>
      <c r="C53" s="196" t="s">
        <v>58</v>
      </c>
      <c r="D53" s="2" t="s">
        <v>1453</v>
      </c>
      <c r="E53" s="2"/>
      <c r="F53" s="219"/>
      <c r="G53" s="219"/>
      <c r="H53" s="219"/>
      <c r="I53" s="219"/>
      <c r="J53" s="219"/>
      <c r="K53" s="219"/>
      <c r="L53" s="219"/>
      <c r="M53" s="219"/>
      <c r="N53" s="219"/>
      <c r="O53" s="220">
        <v>225730</v>
      </c>
      <c r="P53" s="220">
        <v>224610</v>
      </c>
      <c r="Q53" s="219"/>
      <c r="R53" s="219"/>
      <c r="S53" s="219"/>
      <c r="T53" s="219"/>
      <c r="U53" s="219"/>
      <c r="V53" s="219"/>
      <c r="W53" s="219"/>
      <c r="X53" s="219"/>
    </row>
    <row r="54" spans="2:24" ht="12.95" customHeight="1" x14ac:dyDescent="0.2">
      <c r="B54" s="218" t="s">
        <v>264</v>
      </c>
      <c r="C54" s="196" t="s">
        <v>58</v>
      </c>
      <c r="D54" s="2" t="s">
        <v>1453</v>
      </c>
      <c r="E54" s="2"/>
      <c r="F54" s="219"/>
      <c r="G54" s="219"/>
      <c r="H54" s="219"/>
      <c r="I54" s="219"/>
      <c r="J54" s="219"/>
      <c r="K54" s="219"/>
      <c r="L54" s="219"/>
      <c r="M54" s="219"/>
      <c r="N54" s="219"/>
      <c r="O54" s="220">
        <v>201670</v>
      </c>
      <c r="P54" s="219"/>
      <c r="Q54" s="219"/>
      <c r="R54" s="219"/>
      <c r="S54" s="220">
        <v>60500</v>
      </c>
      <c r="T54" s="219"/>
      <c r="U54" s="219"/>
      <c r="V54" s="219"/>
      <c r="W54" s="219"/>
      <c r="X54" s="219"/>
    </row>
    <row r="55" spans="2:24" ht="12.95" customHeight="1" x14ac:dyDescent="0.2">
      <c r="B55" s="218" t="s">
        <v>265</v>
      </c>
      <c r="C55" s="196" t="s">
        <v>58</v>
      </c>
      <c r="D55" s="2" t="s">
        <v>1453</v>
      </c>
      <c r="E55" s="2"/>
      <c r="F55" s="219"/>
      <c r="G55" s="220">
        <v>276830</v>
      </c>
      <c r="H55" s="219"/>
      <c r="I55" s="220">
        <v>251090</v>
      </c>
      <c r="J55" s="219"/>
      <c r="K55" s="219"/>
      <c r="L55" s="219"/>
      <c r="M55" s="220">
        <v>192660</v>
      </c>
      <c r="N55" s="220">
        <v>164070</v>
      </c>
      <c r="O55" s="220">
        <v>146170</v>
      </c>
      <c r="P55" s="220">
        <v>138430</v>
      </c>
      <c r="Q55" s="220">
        <v>138140</v>
      </c>
      <c r="R55" s="219"/>
      <c r="S55" s="220">
        <v>137450</v>
      </c>
      <c r="T55" s="219"/>
      <c r="U55" s="219"/>
      <c r="V55" s="219"/>
      <c r="W55" s="219"/>
      <c r="X55" s="219"/>
    </row>
    <row r="56" spans="2:24" ht="12.95" customHeight="1" x14ac:dyDescent="0.2">
      <c r="B56" s="218" t="s">
        <v>265</v>
      </c>
      <c r="C56" s="196" t="s">
        <v>58</v>
      </c>
      <c r="D56" s="2" t="s">
        <v>1453</v>
      </c>
      <c r="E56" s="2"/>
      <c r="F56" s="219"/>
      <c r="G56" s="219"/>
      <c r="H56" s="219"/>
      <c r="I56" s="219"/>
      <c r="J56" s="219"/>
      <c r="K56" s="219"/>
      <c r="L56" s="219"/>
      <c r="M56" s="220">
        <v>196320</v>
      </c>
      <c r="N56" s="220">
        <v>177960</v>
      </c>
      <c r="O56" s="220">
        <v>176440</v>
      </c>
      <c r="P56" s="220">
        <v>146870</v>
      </c>
      <c r="Q56" s="220">
        <v>143240</v>
      </c>
      <c r="R56" s="220">
        <v>128270</v>
      </c>
      <c r="S56" s="220">
        <v>124700</v>
      </c>
      <c r="T56" s="219"/>
      <c r="U56" s="219"/>
      <c r="V56" s="219"/>
      <c r="W56" s="219"/>
      <c r="X56" s="219"/>
    </row>
    <row r="57" spans="2:24" ht="12.95" customHeight="1" x14ac:dyDescent="0.2">
      <c r="B57" s="218" t="s">
        <v>793</v>
      </c>
      <c r="C57" s="196" t="s">
        <v>58</v>
      </c>
      <c r="D57" s="2" t="s">
        <v>1453</v>
      </c>
      <c r="E57" s="2"/>
      <c r="F57" s="220">
        <v>566190</v>
      </c>
      <c r="G57" s="220">
        <v>516520</v>
      </c>
      <c r="H57" s="220">
        <v>491930</v>
      </c>
      <c r="I57" s="219"/>
      <c r="J57" s="219"/>
      <c r="K57" s="219"/>
      <c r="L57" s="219"/>
      <c r="M57" s="220">
        <v>198510</v>
      </c>
      <c r="N57" s="220">
        <v>188180</v>
      </c>
      <c r="O57" s="220">
        <v>167970</v>
      </c>
      <c r="P57" s="219"/>
      <c r="Q57" s="219"/>
      <c r="R57" s="219"/>
      <c r="S57" s="219"/>
      <c r="T57" s="219"/>
      <c r="U57" s="219"/>
      <c r="V57" s="219"/>
      <c r="W57" s="219"/>
      <c r="X57" s="219"/>
    </row>
    <row r="58" spans="2:24" ht="12.95" customHeight="1" x14ac:dyDescent="0.2">
      <c r="B58" s="218" t="s">
        <v>266</v>
      </c>
      <c r="C58" s="196" t="s">
        <v>58</v>
      </c>
      <c r="D58" s="2" t="s">
        <v>1453</v>
      </c>
      <c r="E58" s="2"/>
      <c r="F58" s="219"/>
      <c r="G58" s="219"/>
      <c r="H58" s="219"/>
      <c r="I58" s="219"/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20">
        <v>56570</v>
      </c>
      <c r="V58" s="220">
        <v>50170</v>
      </c>
      <c r="W58" s="220">
        <v>48900</v>
      </c>
      <c r="X58" s="220">
        <v>47140</v>
      </c>
    </row>
    <row r="59" spans="2:24" ht="12.95" customHeight="1" x14ac:dyDescent="0.2">
      <c r="B59" s="218" t="s">
        <v>267</v>
      </c>
      <c r="C59" s="196" t="s">
        <v>58</v>
      </c>
      <c r="D59" s="2" t="s">
        <v>1453</v>
      </c>
      <c r="E59" s="2"/>
      <c r="F59" s="219"/>
      <c r="G59" s="219"/>
      <c r="H59" s="219"/>
      <c r="I59" s="219"/>
      <c r="J59" s="219"/>
      <c r="K59" s="219"/>
      <c r="L59" s="220">
        <v>125140</v>
      </c>
      <c r="M59" s="220">
        <v>124510</v>
      </c>
      <c r="N59" s="219"/>
      <c r="O59" s="220">
        <v>113440</v>
      </c>
      <c r="P59" s="220">
        <v>81030</v>
      </c>
      <c r="Q59" s="220">
        <v>74540</v>
      </c>
      <c r="R59" s="220">
        <v>66920</v>
      </c>
      <c r="S59" s="220">
        <v>66900</v>
      </c>
      <c r="T59" s="220">
        <v>66570</v>
      </c>
      <c r="U59" s="219"/>
      <c r="V59" s="220">
        <v>59710</v>
      </c>
      <c r="W59" s="219"/>
      <c r="X59" s="220">
        <v>47820</v>
      </c>
    </row>
    <row r="60" spans="2:24" ht="12.95" customHeight="1" x14ac:dyDescent="0.2">
      <c r="B60" s="218" t="s">
        <v>268</v>
      </c>
      <c r="C60" s="196" t="s">
        <v>58</v>
      </c>
      <c r="D60" s="2" t="s">
        <v>1453</v>
      </c>
      <c r="E60" s="2"/>
      <c r="F60" s="219"/>
      <c r="G60" s="219"/>
      <c r="H60" s="219"/>
      <c r="I60" s="219"/>
      <c r="J60" s="219"/>
      <c r="K60" s="219"/>
      <c r="L60" s="219"/>
      <c r="M60" s="219"/>
      <c r="N60" s="219"/>
      <c r="O60" s="219"/>
      <c r="P60" s="219"/>
      <c r="Q60" s="219"/>
      <c r="R60" s="220">
        <v>102730</v>
      </c>
      <c r="S60" s="219"/>
      <c r="T60" s="219"/>
      <c r="U60" s="219"/>
      <c r="V60" s="220">
        <v>77360</v>
      </c>
      <c r="W60" s="220">
        <v>76930</v>
      </c>
      <c r="X60" s="220">
        <v>62750</v>
      </c>
    </row>
    <row r="61" spans="2:24" ht="12.95" customHeight="1" x14ac:dyDescent="0.2">
      <c r="B61" s="218" t="s">
        <v>269</v>
      </c>
      <c r="C61" s="196" t="s">
        <v>58</v>
      </c>
      <c r="D61" s="2" t="s">
        <v>1453</v>
      </c>
      <c r="E61" s="2"/>
      <c r="F61" s="219"/>
      <c r="G61" s="219"/>
      <c r="H61" s="219"/>
      <c r="I61" s="219"/>
      <c r="J61" s="219"/>
      <c r="K61" s="219"/>
      <c r="L61" s="219"/>
      <c r="M61" s="219"/>
      <c r="N61" s="220">
        <v>125980</v>
      </c>
      <c r="O61" s="219"/>
      <c r="P61" s="219"/>
      <c r="Q61" s="219"/>
      <c r="R61" s="220">
        <v>97910</v>
      </c>
      <c r="S61" s="220">
        <v>80140</v>
      </c>
      <c r="T61" s="220">
        <v>73220</v>
      </c>
      <c r="U61" s="220">
        <v>69550</v>
      </c>
      <c r="V61" s="220">
        <v>60000</v>
      </c>
      <c r="W61" s="220">
        <v>52300</v>
      </c>
      <c r="X61" s="220">
        <v>50400</v>
      </c>
    </row>
    <row r="62" spans="2:24" ht="12.95" customHeight="1" x14ac:dyDescent="0.2">
      <c r="B62" s="218" t="s">
        <v>794</v>
      </c>
      <c r="C62" s="196" t="s">
        <v>58</v>
      </c>
      <c r="D62" s="2" t="s">
        <v>1453</v>
      </c>
      <c r="E62" s="2"/>
      <c r="F62" s="219"/>
      <c r="G62" s="219"/>
      <c r="H62" s="219"/>
      <c r="I62" s="220">
        <v>219040</v>
      </c>
      <c r="J62" s="219"/>
      <c r="K62" s="219"/>
      <c r="L62" s="219"/>
      <c r="M62" s="219"/>
      <c r="N62" s="219"/>
      <c r="O62" s="219"/>
      <c r="P62" s="220">
        <v>139240</v>
      </c>
      <c r="Q62" s="219"/>
      <c r="R62" s="219"/>
      <c r="S62" s="219"/>
      <c r="T62" s="219"/>
      <c r="U62" s="219"/>
      <c r="V62" s="219"/>
      <c r="W62" s="219"/>
      <c r="X62" s="219"/>
    </row>
    <row r="63" spans="2:24" ht="12.95" customHeight="1" x14ac:dyDescent="0.2">
      <c r="B63" s="218" t="s">
        <v>270</v>
      </c>
      <c r="C63" s="196" t="s">
        <v>58</v>
      </c>
      <c r="D63" s="2" t="s">
        <v>1453</v>
      </c>
      <c r="E63" s="2"/>
      <c r="F63" s="219"/>
      <c r="G63" s="219"/>
      <c r="H63" s="220">
        <v>290840</v>
      </c>
      <c r="I63" s="220">
        <v>276990</v>
      </c>
      <c r="J63" s="219"/>
      <c r="K63" s="219"/>
      <c r="L63" s="220">
        <v>196520</v>
      </c>
      <c r="M63" s="219"/>
      <c r="N63" s="219"/>
      <c r="O63" s="220">
        <v>178220</v>
      </c>
      <c r="P63" s="219"/>
      <c r="Q63" s="219"/>
      <c r="R63" s="219"/>
      <c r="S63" s="220">
        <v>79570</v>
      </c>
      <c r="T63" s="220">
        <v>71380</v>
      </c>
      <c r="U63" s="220">
        <v>68100</v>
      </c>
      <c r="V63" s="220">
        <v>62160</v>
      </c>
      <c r="W63" s="220">
        <v>55510</v>
      </c>
      <c r="X63" s="220">
        <v>55230</v>
      </c>
    </row>
    <row r="64" spans="2:24" ht="12.95" customHeight="1" x14ac:dyDescent="0.2">
      <c r="B64" s="218" t="s">
        <v>271</v>
      </c>
      <c r="C64" s="196" t="s">
        <v>58</v>
      </c>
      <c r="D64" s="2" t="s">
        <v>1453</v>
      </c>
      <c r="E64" s="2"/>
      <c r="F64" s="219"/>
      <c r="G64" s="219"/>
      <c r="H64" s="219"/>
      <c r="I64" s="219"/>
      <c r="J64" s="219"/>
      <c r="K64" s="219"/>
      <c r="L64" s="219"/>
      <c r="M64" s="220">
        <v>121650</v>
      </c>
      <c r="N64" s="220">
        <v>99330</v>
      </c>
      <c r="O64" s="220">
        <v>92420</v>
      </c>
      <c r="P64" s="220">
        <v>82850</v>
      </c>
      <c r="Q64" s="220">
        <v>64690</v>
      </c>
      <c r="R64" s="220">
        <v>62520</v>
      </c>
      <c r="S64" s="220">
        <v>61310</v>
      </c>
      <c r="T64" s="220">
        <v>48650</v>
      </c>
      <c r="U64" s="220">
        <v>47260</v>
      </c>
      <c r="V64" s="220">
        <v>44290</v>
      </c>
      <c r="W64" s="220">
        <v>41550</v>
      </c>
      <c r="X64" s="220">
        <v>40360</v>
      </c>
    </row>
    <row r="65" spans="2:24" ht="12.95" customHeight="1" x14ac:dyDescent="0.2">
      <c r="B65" s="218" t="s">
        <v>272</v>
      </c>
      <c r="C65" s="196" t="s">
        <v>58</v>
      </c>
      <c r="D65" s="2" t="s">
        <v>1453</v>
      </c>
      <c r="E65" s="2"/>
      <c r="F65" s="219"/>
      <c r="G65" s="219"/>
      <c r="H65" s="219"/>
      <c r="I65" s="219"/>
      <c r="J65" s="219"/>
      <c r="K65" s="219"/>
      <c r="L65" s="219"/>
      <c r="M65" s="219"/>
      <c r="N65" s="219"/>
      <c r="O65" s="220">
        <v>142620</v>
      </c>
      <c r="P65" s="220">
        <v>141810</v>
      </c>
      <c r="Q65" s="220">
        <v>141100</v>
      </c>
      <c r="R65" s="219"/>
      <c r="S65" s="219"/>
      <c r="T65" s="219"/>
      <c r="U65" s="219"/>
      <c r="V65" s="219"/>
      <c r="W65" s="219"/>
      <c r="X65" s="219"/>
    </row>
    <row r="66" spans="2:24" ht="12.95" customHeight="1" x14ac:dyDescent="0.2">
      <c r="B66" s="218" t="s">
        <v>273</v>
      </c>
      <c r="C66" s="196" t="s">
        <v>58</v>
      </c>
      <c r="D66" s="2" t="s">
        <v>1453</v>
      </c>
      <c r="E66" s="2"/>
      <c r="F66" s="220">
        <v>333520</v>
      </c>
      <c r="G66" s="220">
        <v>317290</v>
      </c>
      <c r="H66" s="220">
        <v>304200</v>
      </c>
      <c r="I66" s="220">
        <v>287790</v>
      </c>
      <c r="J66" s="220">
        <v>234450</v>
      </c>
      <c r="K66" s="220">
        <v>221220</v>
      </c>
      <c r="L66" s="220">
        <v>210690</v>
      </c>
      <c r="M66" s="220">
        <v>200660</v>
      </c>
      <c r="N66" s="220">
        <v>195670</v>
      </c>
      <c r="O66" s="220">
        <v>178770</v>
      </c>
      <c r="P66" s="220">
        <v>164190</v>
      </c>
      <c r="Q66" s="220">
        <v>150790</v>
      </c>
      <c r="R66" s="220">
        <v>143950</v>
      </c>
      <c r="S66" s="220">
        <v>136690</v>
      </c>
      <c r="T66" s="220">
        <v>120530</v>
      </c>
      <c r="U66" s="220">
        <v>108350</v>
      </c>
      <c r="V66" s="219"/>
      <c r="W66" s="219"/>
      <c r="X66" s="219"/>
    </row>
    <row r="67" spans="2:24" ht="12.95" customHeight="1" x14ac:dyDescent="0.2">
      <c r="B67" s="218" t="s">
        <v>274</v>
      </c>
      <c r="C67" s="196" t="s">
        <v>58</v>
      </c>
      <c r="D67" s="2" t="s">
        <v>1453</v>
      </c>
      <c r="E67" s="2"/>
      <c r="F67" s="219"/>
      <c r="G67" s="219"/>
      <c r="H67" s="219"/>
      <c r="I67" s="219"/>
      <c r="J67" s="219"/>
      <c r="K67" s="219"/>
      <c r="L67" s="219"/>
      <c r="M67" s="219"/>
      <c r="N67" s="219"/>
      <c r="O67" s="219"/>
      <c r="P67" s="220">
        <v>172970</v>
      </c>
      <c r="Q67" s="219"/>
      <c r="R67" s="219"/>
      <c r="S67" s="220">
        <v>163240</v>
      </c>
      <c r="T67" s="220">
        <v>143940</v>
      </c>
      <c r="U67" s="220">
        <v>141710</v>
      </c>
      <c r="V67" s="219"/>
      <c r="W67" s="219"/>
      <c r="X67" s="219"/>
    </row>
    <row r="68" spans="2:24" ht="12.95" customHeight="1" x14ac:dyDescent="0.2">
      <c r="B68" s="218" t="s">
        <v>275</v>
      </c>
      <c r="C68" s="196" t="s">
        <v>58</v>
      </c>
      <c r="D68" s="2" t="s">
        <v>1453</v>
      </c>
      <c r="E68" s="2"/>
      <c r="F68" s="219"/>
      <c r="G68" s="219"/>
      <c r="H68" s="219"/>
      <c r="I68" s="219"/>
      <c r="J68" s="219"/>
      <c r="K68" s="219"/>
      <c r="L68" s="219"/>
      <c r="M68" s="219"/>
      <c r="N68" s="219"/>
      <c r="O68" s="220">
        <v>309550</v>
      </c>
      <c r="P68" s="220">
        <v>287060</v>
      </c>
      <c r="Q68" s="220">
        <v>280930</v>
      </c>
      <c r="R68" s="220">
        <v>251700</v>
      </c>
      <c r="S68" s="220">
        <v>239140</v>
      </c>
      <c r="T68" s="220">
        <v>238450</v>
      </c>
      <c r="U68" s="219"/>
      <c r="V68" s="219"/>
      <c r="W68" s="219"/>
      <c r="X68" s="219"/>
    </row>
    <row r="69" spans="2:24" ht="12.95" customHeight="1" x14ac:dyDescent="0.2">
      <c r="B69" s="218" t="s">
        <v>276</v>
      </c>
      <c r="C69" s="196" t="s">
        <v>58</v>
      </c>
      <c r="D69" s="2" t="s">
        <v>1453</v>
      </c>
      <c r="E69" s="2"/>
      <c r="F69" s="219"/>
      <c r="G69" s="220">
        <v>499800</v>
      </c>
      <c r="H69" s="219"/>
      <c r="I69" s="219"/>
      <c r="J69" s="219"/>
      <c r="K69" s="219"/>
      <c r="L69" s="220">
        <v>291360</v>
      </c>
      <c r="M69" s="220">
        <v>256170</v>
      </c>
      <c r="N69" s="220">
        <v>247420</v>
      </c>
      <c r="O69" s="220">
        <v>237930</v>
      </c>
      <c r="P69" s="220">
        <v>230030</v>
      </c>
      <c r="Q69" s="220">
        <v>217610</v>
      </c>
      <c r="R69" s="219"/>
      <c r="S69" s="219"/>
      <c r="T69" s="219"/>
      <c r="U69" s="219"/>
      <c r="V69" s="219"/>
      <c r="W69" s="219"/>
      <c r="X69" s="219"/>
    </row>
    <row r="70" spans="2:24" ht="12.95" customHeight="1" x14ac:dyDescent="0.2">
      <c r="B70" s="218" t="s">
        <v>795</v>
      </c>
      <c r="C70" s="196" t="s">
        <v>58</v>
      </c>
      <c r="D70" s="2" t="s">
        <v>1453</v>
      </c>
      <c r="E70" s="2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20">
        <v>102530</v>
      </c>
      <c r="R70" s="220">
        <v>100430</v>
      </c>
      <c r="S70" s="220">
        <v>92200</v>
      </c>
      <c r="T70" s="220">
        <v>91750</v>
      </c>
      <c r="U70" s="219"/>
      <c r="V70" s="219"/>
      <c r="W70" s="219"/>
      <c r="X70" s="219"/>
    </row>
    <row r="71" spans="2:24" ht="12.95" customHeight="1" x14ac:dyDescent="0.2">
      <c r="B71" s="218" t="s">
        <v>795</v>
      </c>
      <c r="C71" s="196" t="s">
        <v>58</v>
      </c>
      <c r="D71" s="2" t="s">
        <v>1453</v>
      </c>
      <c r="E71" s="2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20">
        <v>90830</v>
      </c>
      <c r="R71" s="219"/>
      <c r="S71" s="219"/>
      <c r="T71" s="219"/>
      <c r="U71" s="219"/>
      <c r="V71" s="219"/>
      <c r="W71" s="219"/>
      <c r="X71" s="219"/>
    </row>
    <row r="72" spans="2:24" ht="12.95" customHeight="1" x14ac:dyDescent="0.2">
      <c r="B72" s="218" t="s">
        <v>733</v>
      </c>
      <c r="C72" s="196" t="s">
        <v>58</v>
      </c>
      <c r="D72" s="2" t="s">
        <v>1453</v>
      </c>
      <c r="E72" s="2"/>
      <c r="F72" s="219"/>
      <c r="G72" s="219"/>
      <c r="H72" s="219"/>
      <c r="I72" s="219"/>
      <c r="J72" s="219"/>
      <c r="K72" s="219"/>
      <c r="L72" s="219"/>
      <c r="M72" s="219"/>
      <c r="N72" s="219"/>
      <c r="O72" s="219"/>
      <c r="P72" s="219"/>
      <c r="Q72" s="219"/>
      <c r="R72" s="219"/>
      <c r="S72" s="219"/>
      <c r="T72" s="219"/>
      <c r="U72" s="219"/>
      <c r="V72" s="220">
        <v>105380</v>
      </c>
      <c r="W72" s="219"/>
      <c r="X72" s="219"/>
    </row>
    <row r="73" spans="2:24" ht="12.95" customHeight="1" x14ac:dyDescent="0.2">
      <c r="B73" s="218" t="s">
        <v>277</v>
      </c>
      <c r="C73" s="196" t="s">
        <v>58</v>
      </c>
      <c r="D73" s="2" t="s">
        <v>1453</v>
      </c>
      <c r="E73" s="2"/>
      <c r="F73" s="219"/>
      <c r="G73" s="219"/>
      <c r="H73" s="219"/>
      <c r="I73" s="219"/>
      <c r="J73" s="220">
        <v>144660</v>
      </c>
      <c r="K73" s="220">
        <v>123850</v>
      </c>
      <c r="L73" s="220">
        <v>121980</v>
      </c>
      <c r="M73" s="219"/>
      <c r="N73" s="219"/>
      <c r="O73" s="219"/>
      <c r="P73" s="220">
        <v>74890</v>
      </c>
      <c r="Q73" s="220">
        <v>65930</v>
      </c>
      <c r="R73" s="220">
        <v>62200</v>
      </c>
      <c r="S73" s="220">
        <v>60890</v>
      </c>
      <c r="T73" s="219"/>
      <c r="U73" s="219"/>
      <c r="V73" s="219"/>
      <c r="W73" s="219"/>
      <c r="X73" s="219"/>
    </row>
    <row r="74" spans="2:24" ht="12.95" customHeight="1" x14ac:dyDescent="0.2">
      <c r="B74" s="218" t="s">
        <v>278</v>
      </c>
      <c r="C74" s="196" t="s">
        <v>58</v>
      </c>
      <c r="D74" s="2" t="s">
        <v>1453</v>
      </c>
      <c r="E74" s="2"/>
      <c r="F74" s="219"/>
      <c r="G74" s="219"/>
      <c r="H74" s="219"/>
      <c r="I74" s="219"/>
      <c r="J74" s="220">
        <v>209370</v>
      </c>
      <c r="K74" s="219"/>
      <c r="L74" s="219"/>
      <c r="M74" s="219"/>
      <c r="N74" s="219"/>
      <c r="O74" s="219"/>
      <c r="P74" s="220">
        <v>142980</v>
      </c>
      <c r="Q74" s="220">
        <v>119200</v>
      </c>
      <c r="R74" s="220">
        <v>116950</v>
      </c>
      <c r="S74" s="220">
        <v>116100</v>
      </c>
      <c r="T74" s="219"/>
      <c r="U74" s="219"/>
      <c r="V74" s="219"/>
      <c r="W74" s="219"/>
      <c r="X74" s="219"/>
    </row>
    <row r="75" spans="2:24" ht="12.95" customHeight="1" x14ac:dyDescent="0.2">
      <c r="B75" s="218" t="s">
        <v>279</v>
      </c>
      <c r="C75" s="196" t="s">
        <v>58</v>
      </c>
      <c r="D75" s="2" t="s">
        <v>1453</v>
      </c>
      <c r="E75" s="2"/>
      <c r="F75" s="219"/>
      <c r="G75" s="219"/>
      <c r="H75" s="219"/>
      <c r="I75" s="219"/>
      <c r="J75" s="219"/>
      <c r="K75" s="219"/>
      <c r="L75" s="219"/>
      <c r="M75" s="219"/>
      <c r="N75" s="219"/>
      <c r="O75" s="219"/>
      <c r="P75" s="220">
        <v>135450</v>
      </c>
      <c r="Q75" s="220">
        <v>131660</v>
      </c>
      <c r="R75" s="220">
        <v>128760</v>
      </c>
      <c r="S75" s="219"/>
      <c r="T75" s="219"/>
      <c r="U75" s="219"/>
      <c r="V75" s="219"/>
      <c r="W75" s="219"/>
      <c r="X75" s="219"/>
    </row>
    <row r="76" spans="2:24" ht="12.95" customHeight="1" x14ac:dyDescent="0.2">
      <c r="B76" s="218" t="s">
        <v>280</v>
      </c>
      <c r="C76" s="196" t="s">
        <v>58</v>
      </c>
      <c r="D76" s="2" t="s">
        <v>1453</v>
      </c>
      <c r="E76" s="2"/>
      <c r="F76" s="219"/>
      <c r="G76" s="219"/>
      <c r="H76" s="219"/>
      <c r="I76" s="219"/>
      <c r="J76" s="219"/>
      <c r="K76" s="219"/>
      <c r="L76" s="219"/>
      <c r="M76" s="219"/>
      <c r="N76" s="219"/>
      <c r="O76" s="219"/>
      <c r="P76" s="219"/>
      <c r="Q76" s="219"/>
      <c r="R76" s="219"/>
      <c r="S76" s="220">
        <v>70670</v>
      </c>
      <c r="T76" s="220">
        <v>56140</v>
      </c>
      <c r="U76" s="220">
        <v>55860</v>
      </c>
      <c r="V76" s="220">
        <v>55580</v>
      </c>
      <c r="W76" s="219"/>
      <c r="X76" s="219"/>
    </row>
    <row r="77" spans="2:24" ht="12.95" customHeight="1" x14ac:dyDescent="0.2">
      <c r="B77" s="218" t="s">
        <v>281</v>
      </c>
      <c r="C77" s="196" t="s">
        <v>58</v>
      </c>
      <c r="D77" s="2" t="s">
        <v>1453</v>
      </c>
      <c r="E77" s="2"/>
      <c r="F77" s="219"/>
      <c r="G77" s="219"/>
      <c r="H77" s="219"/>
      <c r="I77" s="219"/>
      <c r="J77" s="219"/>
      <c r="K77" s="219"/>
      <c r="L77" s="219"/>
      <c r="M77" s="219"/>
      <c r="N77" s="219"/>
      <c r="O77" s="219"/>
      <c r="P77" s="219"/>
      <c r="Q77" s="219"/>
      <c r="R77" s="219"/>
      <c r="S77" s="220">
        <v>78980</v>
      </c>
      <c r="T77" s="220">
        <v>58060</v>
      </c>
      <c r="U77" s="220">
        <v>52880</v>
      </c>
      <c r="V77" s="220">
        <v>51470</v>
      </c>
      <c r="W77" s="220">
        <v>51210</v>
      </c>
      <c r="X77" s="219"/>
    </row>
    <row r="78" spans="2:24" ht="12.95" customHeight="1" x14ac:dyDescent="0.2">
      <c r="B78" s="218" t="s">
        <v>281</v>
      </c>
      <c r="C78" s="196" t="s">
        <v>58</v>
      </c>
      <c r="D78" s="2" t="s">
        <v>1455</v>
      </c>
      <c r="E78" s="2"/>
      <c r="F78" s="219"/>
      <c r="G78" s="219"/>
      <c r="H78" s="219"/>
      <c r="I78" s="219"/>
      <c r="J78" s="219"/>
      <c r="K78" s="219"/>
      <c r="L78" s="219"/>
      <c r="M78" s="219"/>
      <c r="N78" s="219"/>
      <c r="O78" s="219"/>
      <c r="P78" s="219"/>
      <c r="Q78" s="219"/>
      <c r="R78" s="219"/>
      <c r="S78" s="220">
        <v>72680</v>
      </c>
      <c r="T78" s="220">
        <v>58060</v>
      </c>
      <c r="U78" s="220">
        <v>54520</v>
      </c>
      <c r="V78" s="219"/>
      <c r="W78" s="220">
        <v>50470</v>
      </c>
      <c r="X78" s="219"/>
    </row>
    <row r="79" spans="2:24" ht="12.95" customHeight="1" x14ac:dyDescent="0.2">
      <c r="B79" s="218" t="s">
        <v>282</v>
      </c>
      <c r="C79" s="196" t="s">
        <v>58</v>
      </c>
      <c r="D79" s="2" t="s">
        <v>1453</v>
      </c>
      <c r="E79" s="2"/>
      <c r="F79" s="219"/>
      <c r="G79" s="219"/>
      <c r="H79" s="219"/>
      <c r="I79" s="219"/>
      <c r="J79" s="219"/>
      <c r="K79" s="219"/>
      <c r="L79" s="219"/>
      <c r="M79" s="219"/>
      <c r="N79" s="219"/>
      <c r="O79" s="220">
        <v>213890</v>
      </c>
      <c r="P79" s="220">
        <v>200280</v>
      </c>
      <c r="Q79" s="220">
        <v>184740</v>
      </c>
      <c r="R79" s="220">
        <v>175410</v>
      </c>
      <c r="S79" s="220">
        <v>167260</v>
      </c>
      <c r="T79" s="220">
        <v>163460</v>
      </c>
      <c r="U79" s="220">
        <v>151360</v>
      </c>
      <c r="V79" s="220">
        <v>140320</v>
      </c>
      <c r="W79" s="220">
        <v>133990</v>
      </c>
      <c r="X79" s="219"/>
    </row>
    <row r="80" spans="2:24" ht="12.95" customHeight="1" x14ac:dyDescent="0.2">
      <c r="B80" s="218" t="s">
        <v>283</v>
      </c>
      <c r="C80" s="196" t="s">
        <v>58</v>
      </c>
      <c r="D80" s="2" t="s">
        <v>1453</v>
      </c>
      <c r="E80" s="2"/>
      <c r="F80" s="219"/>
      <c r="G80" s="219"/>
      <c r="H80" s="219"/>
      <c r="I80" s="219"/>
      <c r="J80" s="219"/>
      <c r="K80" s="219"/>
      <c r="L80" s="219"/>
      <c r="M80" s="219"/>
      <c r="N80" s="219"/>
      <c r="O80" s="219"/>
      <c r="P80" s="219"/>
      <c r="Q80" s="219"/>
      <c r="R80" s="219"/>
      <c r="S80" s="220">
        <v>155580</v>
      </c>
      <c r="T80" s="219"/>
      <c r="U80" s="219"/>
      <c r="V80" s="219"/>
      <c r="W80" s="219"/>
      <c r="X80" s="219"/>
    </row>
    <row r="81" spans="2:24" ht="12.95" customHeight="1" x14ac:dyDescent="0.2">
      <c r="B81" s="218" t="s">
        <v>284</v>
      </c>
      <c r="C81" s="196" t="s">
        <v>58</v>
      </c>
      <c r="D81" s="2" t="s">
        <v>1453</v>
      </c>
      <c r="E81" s="2"/>
      <c r="F81" s="219"/>
      <c r="G81" s="219"/>
      <c r="H81" s="219"/>
      <c r="I81" s="219"/>
      <c r="J81" s="219"/>
      <c r="K81" s="219"/>
      <c r="L81" s="219"/>
      <c r="M81" s="219"/>
      <c r="N81" s="219"/>
      <c r="O81" s="219"/>
      <c r="P81" s="220">
        <v>166860</v>
      </c>
      <c r="Q81" s="219"/>
      <c r="R81" s="219"/>
      <c r="S81" s="219"/>
      <c r="T81" s="219"/>
      <c r="U81" s="219"/>
      <c r="V81" s="219"/>
      <c r="W81" s="219"/>
      <c r="X81" s="219"/>
    </row>
    <row r="82" spans="2:24" ht="12.95" customHeight="1" x14ac:dyDescent="0.2">
      <c r="B82" s="218" t="s">
        <v>285</v>
      </c>
      <c r="C82" s="196" t="s">
        <v>58</v>
      </c>
      <c r="D82" s="2" t="s">
        <v>1453</v>
      </c>
      <c r="E82" s="2"/>
      <c r="F82" s="219"/>
      <c r="G82" s="219"/>
      <c r="H82" s="219"/>
      <c r="I82" s="219"/>
      <c r="J82" s="219"/>
      <c r="K82" s="219"/>
      <c r="L82" s="219"/>
      <c r="M82" s="219"/>
      <c r="N82" s="220">
        <v>184550</v>
      </c>
      <c r="O82" s="220">
        <v>176880</v>
      </c>
      <c r="P82" s="220">
        <v>147120</v>
      </c>
      <c r="Q82" s="220">
        <v>135330</v>
      </c>
      <c r="R82" s="220">
        <v>129110</v>
      </c>
      <c r="S82" s="220">
        <v>122820</v>
      </c>
      <c r="T82" s="220">
        <v>108710</v>
      </c>
      <c r="U82" s="220">
        <v>102520</v>
      </c>
      <c r="V82" s="220">
        <v>97940</v>
      </c>
      <c r="W82" s="220">
        <v>96070</v>
      </c>
      <c r="X82" s="220">
        <v>82670</v>
      </c>
    </row>
    <row r="83" spans="2:24" ht="12.95" customHeight="1" x14ac:dyDescent="0.2">
      <c r="B83" s="218" t="s">
        <v>286</v>
      </c>
      <c r="C83" s="196" t="s">
        <v>58</v>
      </c>
      <c r="D83" s="2" t="s">
        <v>1453</v>
      </c>
      <c r="E83" s="2"/>
      <c r="F83" s="219"/>
      <c r="G83" s="219"/>
      <c r="H83" s="219"/>
      <c r="I83" s="219"/>
      <c r="J83" s="219"/>
      <c r="K83" s="219"/>
      <c r="L83" s="219"/>
      <c r="M83" s="219"/>
      <c r="N83" s="219"/>
      <c r="O83" s="219"/>
      <c r="P83" s="220">
        <v>159770</v>
      </c>
      <c r="Q83" s="219"/>
      <c r="R83" s="219"/>
      <c r="S83" s="219"/>
      <c r="T83" s="219"/>
      <c r="U83" s="219"/>
      <c r="V83" s="219"/>
      <c r="W83" s="219"/>
      <c r="X83" s="219"/>
    </row>
    <row r="84" spans="2:24" ht="12.95" customHeight="1" x14ac:dyDescent="0.2">
      <c r="B84" s="218" t="s">
        <v>287</v>
      </c>
      <c r="C84" s="196" t="s">
        <v>58</v>
      </c>
      <c r="D84" s="2" t="s">
        <v>1453</v>
      </c>
      <c r="E84" s="2"/>
      <c r="F84" s="219"/>
      <c r="G84" s="219"/>
      <c r="H84" s="219"/>
      <c r="I84" s="219"/>
      <c r="J84" s="219"/>
      <c r="K84" s="219"/>
      <c r="L84" s="219"/>
      <c r="M84" s="219"/>
      <c r="N84" s="219"/>
      <c r="O84" s="219"/>
      <c r="P84" s="219"/>
      <c r="Q84" s="219"/>
      <c r="R84" s="219"/>
      <c r="S84" s="219"/>
      <c r="T84" s="219"/>
      <c r="U84" s="219"/>
      <c r="V84" s="219"/>
      <c r="W84" s="219"/>
      <c r="X84" s="220">
        <v>48910</v>
      </c>
    </row>
    <row r="85" spans="2:24" ht="12.95" customHeight="1" x14ac:dyDescent="0.2">
      <c r="B85" s="218" t="s">
        <v>288</v>
      </c>
      <c r="C85" s="196" t="s">
        <v>58</v>
      </c>
      <c r="D85" s="2" t="s">
        <v>1453</v>
      </c>
      <c r="E85" s="2"/>
      <c r="F85" s="219"/>
      <c r="G85" s="219"/>
      <c r="H85" s="219"/>
      <c r="I85" s="219"/>
      <c r="J85" s="219"/>
      <c r="K85" s="219"/>
      <c r="L85" s="219"/>
      <c r="M85" s="219"/>
      <c r="N85" s="219"/>
      <c r="O85" s="219"/>
      <c r="P85" s="220">
        <v>115990</v>
      </c>
      <c r="Q85" s="219"/>
      <c r="R85" s="219"/>
      <c r="S85" s="220">
        <v>97800</v>
      </c>
      <c r="T85" s="220">
        <v>97320</v>
      </c>
      <c r="U85" s="219"/>
      <c r="V85" s="219"/>
      <c r="W85" s="220">
        <v>75740</v>
      </c>
      <c r="X85" s="219"/>
    </row>
    <row r="86" spans="2:24" ht="12.95" customHeight="1" x14ac:dyDescent="0.2">
      <c r="B86" s="218" t="s">
        <v>289</v>
      </c>
      <c r="C86" s="196" t="s">
        <v>58</v>
      </c>
      <c r="D86" s="2" t="s">
        <v>1453</v>
      </c>
      <c r="E86" s="2"/>
      <c r="F86" s="219"/>
      <c r="G86" s="219"/>
      <c r="H86" s="219"/>
      <c r="I86" s="219"/>
      <c r="J86" s="219"/>
      <c r="K86" s="219"/>
      <c r="L86" s="220">
        <v>121110</v>
      </c>
      <c r="M86" s="220">
        <v>110180</v>
      </c>
      <c r="N86" s="220">
        <v>104330</v>
      </c>
      <c r="O86" s="220">
        <v>97750</v>
      </c>
      <c r="P86" s="220">
        <v>91250</v>
      </c>
      <c r="Q86" s="220">
        <v>84670</v>
      </c>
      <c r="R86" s="220">
        <v>78450</v>
      </c>
      <c r="S86" s="220">
        <v>75360</v>
      </c>
      <c r="T86" s="220">
        <v>71370</v>
      </c>
      <c r="U86" s="220">
        <v>67070</v>
      </c>
      <c r="V86" s="220">
        <v>55780</v>
      </c>
      <c r="W86" s="220">
        <v>51020</v>
      </c>
      <c r="X86" s="220">
        <v>47640</v>
      </c>
    </row>
    <row r="87" spans="2:24" ht="12.95" customHeight="1" x14ac:dyDescent="0.2">
      <c r="B87" s="218" t="s">
        <v>290</v>
      </c>
      <c r="C87" s="196" t="s">
        <v>58</v>
      </c>
      <c r="D87" s="2" t="s">
        <v>1453</v>
      </c>
      <c r="E87" s="2"/>
      <c r="F87" s="219"/>
      <c r="G87" s="219"/>
      <c r="H87" s="220">
        <v>268600</v>
      </c>
      <c r="I87" s="219"/>
      <c r="J87" s="220">
        <v>215670</v>
      </c>
      <c r="K87" s="220">
        <v>183280</v>
      </c>
      <c r="L87" s="219"/>
      <c r="M87" s="219"/>
      <c r="N87" s="219"/>
      <c r="O87" s="219"/>
      <c r="P87" s="219"/>
      <c r="Q87" s="219"/>
      <c r="R87" s="219"/>
      <c r="S87" s="219"/>
      <c r="T87" s="219"/>
      <c r="U87" s="219"/>
      <c r="V87" s="219"/>
      <c r="W87" s="219"/>
      <c r="X87" s="219"/>
    </row>
    <row r="88" spans="2:24" ht="12.95" customHeight="1" x14ac:dyDescent="0.2">
      <c r="B88" s="218" t="s">
        <v>291</v>
      </c>
      <c r="C88" s="196" t="s">
        <v>58</v>
      </c>
      <c r="D88" s="2" t="s">
        <v>1453</v>
      </c>
      <c r="E88" s="2"/>
      <c r="F88" s="219"/>
      <c r="G88" s="219"/>
      <c r="H88" s="219"/>
      <c r="I88" s="219"/>
      <c r="J88" s="219"/>
      <c r="K88" s="220">
        <v>149970</v>
      </c>
      <c r="L88" s="219"/>
      <c r="M88" s="219"/>
      <c r="N88" s="219"/>
      <c r="O88" s="219"/>
      <c r="P88" s="219"/>
      <c r="Q88" s="219"/>
      <c r="R88" s="219"/>
      <c r="S88" s="219"/>
      <c r="T88" s="219"/>
      <c r="U88" s="219"/>
      <c r="V88" s="219"/>
      <c r="W88" s="219"/>
      <c r="X88" s="219"/>
    </row>
    <row r="89" spans="2:24" ht="12.95" customHeight="1" x14ac:dyDescent="0.2">
      <c r="B89" s="218" t="s">
        <v>292</v>
      </c>
      <c r="C89" s="196" t="s">
        <v>58</v>
      </c>
      <c r="D89" s="2" t="s">
        <v>1453</v>
      </c>
      <c r="E89" s="2"/>
      <c r="F89" s="219"/>
      <c r="G89" s="219"/>
      <c r="H89" s="219"/>
      <c r="I89" s="219"/>
      <c r="J89" s="219"/>
      <c r="K89" s="219"/>
      <c r="L89" s="220">
        <v>189320</v>
      </c>
      <c r="M89" s="220">
        <v>180990</v>
      </c>
      <c r="N89" s="220">
        <v>180080</v>
      </c>
      <c r="O89" s="220">
        <v>163270</v>
      </c>
      <c r="P89" s="220">
        <v>162460</v>
      </c>
      <c r="Q89" s="220">
        <v>144380</v>
      </c>
      <c r="R89" s="220">
        <v>144010</v>
      </c>
      <c r="S89" s="219"/>
      <c r="T89" s="219"/>
      <c r="U89" s="219"/>
      <c r="V89" s="219"/>
      <c r="W89" s="219"/>
      <c r="X89" s="219"/>
    </row>
    <row r="90" spans="2:24" ht="12.95" customHeight="1" x14ac:dyDescent="0.2">
      <c r="B90" s="218" t="s">
        <v>796</v>
      </c>
      <c r="C90" s="196" t="s">
        <v>58</v>
      </c>
      <c r="D90" s="2" t="s">
        <v>1453</v>
      </c>
      <c r="E90" s="2"/>
      <c r="F90" s="219"/>
      <c r="G90" s="219"/>
      <c r="H90" s="219"/>
      <c r="I90" s="219"/>
      <c r="J90" s="219"/>
      <c r="K90" s="219"/>
      <c r="L90" s="219"/>
      <c r="M90" s="219"/>
      <c r="N90" s="219"/>
      <c r="O90" s="219"/>
      <c r="P90" s="219"/>
      <c r="Q90" s="220">
        <v>202470</v>
      </c>
      <c r="R90" s="219"/>
      <c r="S90" s="219"/>
      <c r="T90" s="219"/>
      <c r="U90" s="219"/>
      <c r="V90" s="219"/>
      <c r="W90" s="219"/>
      <c r="X90" s="219"/>
    </row>
    <row r="91" spans="2:24" ht="12.95" customHeight="1" x14ac:dyDescent="0.2">
      <c r="B91" s="218" t="s">
        <v>797</v>
      </c>
      <c r="C91" s="196" t="s">
        <v>58</v>
      </c>
      <c r="D91" s="2" t="s">
        <v>1455</v>
      </c>
      <c r="E91" s="2"/>
      <c r="F91" s="219"/>
      <c r="G91" s="219"/>
      <c r="H91" s="220">
        <v>293230</v>
      </c>
      <c r="I91" s="219"/>
      <c r="J91" s="219"/>
      <c r="K91" s="219"/>
      <c r="L91" s="219"/>
      <c r="M91" s="219"/>
      <c r="N91" s="219"/>
      <c r="O91" s="219"/>
      <c r="P91" s="219"/>
      <c r="Q91" s="219"/>
      <c r="R91" s="219"/>
      <c r="S91" s="219"/>
      <c r="T91" s="219"/>
      <c r="U91" s="219"/>
      <c r="V91" s="219"/>
      <c r="W91" s="219"/>
      <c r="X91" s="219"/>
    </row>
    <row r="92" spans="2:24" ht="12.95" customHeight="1" x14ac:dyDescent="0.2">
      <c r="B92" s="218" t="s">
        <v>293</v>
      </c>
      <c r="C92" s="196" t="s">
        <v>58</v>
      </c>
      <c r="D92" s="2" t="s">
        <v>1453</v>
      </c>
      <c r="E92" s="2"/>
      <c r="F92" s="219"/>
      <c r="G92" s="219"/>
      <c r="H92" s="219"/>
      <c r="I92" s="219"/>
      <c r="J92" s="219"/>
      <c r="K92" s="219"/>
      <c r="L92" s="219"/>
      <c r="M92" s="219"/>
      <c r="N92" s="219"/>
      <c r="O92" s="219"/>
      <c r="P92" s="219"/>
      <c r="Q92" s="219"/>
      <c r="R92" s="220">
        <v>154040</v>
      </c>
      <c r="S92" s="219"/>
      <c r="T92" s="219"/>
      <c r="U92" s="219"/>
      <c r="V92" s="219"/>
      <c r="W92" s="219"/>
      <c r="X92" s="219"/>
    </row>
    <row r="93" spans="2:24" ht="12.95" customHeight="1" x14ac:dyDescent="0.2">
      <c r="B93" s="218" t="s">
        <v>798</v>
      </c>
      <c r="C93" s="196" t="s">
        <v>58</v>
      </c>
      <c r="D93" s="2" t="s">
        <v>1453</v>
      </c>
      <c r="E93" s="2"/>
      <c r="F93" s="219"/>
      <c r="G93" s="219"/>
      <c r="H93" s="219"/>
      <c r="I93" s="219"/>
      <c r="J93" s="219"/>
      <c r="K93" s="219"/>
      <c r="L93" s="219"/>
      <c r="M93" s="219"/>
      <c r="N93" s="219"/>
      <c r="O93" s="219"/>
      <c r="P93" s="219"/>
      <c r="Q93" s="219"/>
      <c r="R93" s="219"/>
      <c r="S93" s="219"/>
      <c r="T93" s="219"/>
      <c r="U93" s="219"/>
      <c r="V93" s="219"/>
      <c r="W93" s="219"/>
      <c r="X93" s="220">
        <v>63420</v>
      </c>
    </row>
    <row r="94" spans="2:24" ht="12.95" customHeight="1" x14ac:dyDescent="0.2">
      <c r="B94" s="218" t="s">
        <v>294</v>
      </c>
      <c r="C94" s="196" t="s">
        <v>58</v>
      </c>
      <c r="D94" s="2" t="s">
        <v>1453</v>
      </c>
      <c r="E94" s="2"/>
      <c r="F94" s="219"/>
      <c r="G94" s="219"/>
      <c r="H94" s="219"/>
      <c r="I94" s="219"/>
      <c r="J94" s="219"/>
      <c r="K94" s="219"/>
      <c r="L94" s="219"/>
      <c r="M94" s="220">
        <v>184670</v>
      </c>
      <c r="N94" s="219"/>
      <c r="O94" s="220">
        <v>160250</v>
      </c>
      <c r="P94" s="219"/>
      <c r="Q94" s="220">
        <v>141180</v>
      </c>
      <c r="R94" s="220">
        <v>137610</v>
      </c>
      <c r="S94" s="219"/>
      <c r="T94" s="219"/>
      <c r="U94" s="219"/>
      <c r="V94" s="219"/>
      <c r="W94" s="219"/>
      <c r="X94" s="219"/>
    </row>
    <row r="95" spans="2:24" ht="12.95" customHeight="1" x14ac:dyDescent="0.2">
      <c r="B95" s="218" t="s">
        <v>799</v>
      </c>
      <c r="C95" s="196" t="s">
        <v>58</v>
      </c>
      <c r="D95" s="2" t="s">
        <v>1453</v>
      </c>
      <c r="E95" s="2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20">
        <v>134490</v>
      </c>
      <c r="S95" s="219"/>
      <c r="T95" s="219"/>
      <c r="U95" s="219"/>
      <c r="V95" s="219"/>
      <c r="W95" s="219"/>
      <c r="X95" s="219"/>
    </row>
    <row r="96" spans="2:24" ht="12.95" customHeight="1" x14ac:dyDescent="0.2">
      <c r="B96" s="218" t="s">
        <v>295</v>
      </c>
      <c r="C96" s="196" t="s">
        <v>58</v>
      </c>
      <c r="D96" s="2" t="s">
        <v>1453</v>
      </c>
      <c r="E96" s="2"/>
      <c r="F96" s="219"/>
      <c r="G96" s="219"/>
      <c r="H96" s="219"/>
      <c r="I96" s="219"/>
      <c r="J96" s="220">
        <v>194760</v>
      </c>
      <c r="K96" s="220">
        <v>194010</v>
      </c>
      <c r="L96" s="220">
        <v>176290</v>
      </c>
      <c r="M96" s="220">
        <v>167890</v>
      </c>
      <c r="N96" s="220">
        <v>139240</v>
      </c>
      <c r="O96" s="220">
        <v>134780</v>
      </c>
      <c r="P96" s="220">
        <v>128060</v>
      </c>
      <c r="Q96" s="220">
        <v>121310</v>
      </c>
      <c r="R96" s="220">
        <v>112090</v>
      </c>
      <c r="S96" s="220">
        <v>72890</v>
      </c>
      <c r="T96" s="219"/>
      <c r="U96" s="219"/>
      <c r="V96" s="219"/>
      <c r="W96" s="219"/>
      <c r="X96" s="219"/>
    </row>
    <row r="97" spans="2:24" ht="12.95" customHeight="1" x14ac:dyDescent="0.2">
      <c r="B97" s="218" t="s">
        <v>800</v>
      </c>
      <c r="C97" s="196" t="s">
        <v>58</v>
      </c>
      <c r="D97" s="2" t="s">
        <v>1453</v>
      </c>
      <c r="E97" s="2"/>
      <c r="F97" s="219"/>
      <c r="G97" s="219"/>
      <c r="H97" s="219"/>
      <c r="I97" s="219"/>
      <c r="J97" s="219"/>
      <c r="K97" s="219"/>
      <c r="L97" s="219"/>
      <c r="M97" s="219"/>
      <c r="N97" s="219"/>
      <c r="O97" s="219"/>
      <c r="P97" s="219"/>
      <c r="Q97" s="219"/>
      <c r="R97" s="219"/>
      <c r="S97" s="220">
        <v>87820</v>
      </c>
      <c r="T97" s="220">
        <v>82020</v>
      </c>
      <c r="U97" s="220">
        <v>80330</v>
      </c>
      <c r="V97" s="220">
        <v>74760</v>
      </c>
      <c r="W97" s="220">
        <v>69040</v>
      </c>
      <c r="X97" s="220">
        <v>59900</v>
      </c>
    </row>
    <row r="98" spans="2:24" ht="12.95" customHeight="1" x14ac:dyDescent="0.2">
      <c r="B98" s="218" t="s">
        <v>801</v>
      </c>
      <c r="C98" s="196" t="s">
        <v>58</v>
      </c>
      <c r="D98" s="2" t="s">
        <v>1453</v>
      </c>
      <c r="E98" s="2"/>
      <c r="F98" s="219"/>
      <c r="G98" s="219"/>
      <c r="H98" s="219"/>
      <c r="I98" s="219"/>
      <c r="J98" s="219"/>
      <c r="K98" s="219"/>
      <c r="L98" s="219"/>
      <c r="M98" s="219"/>
      <c r="N98" s="219"/>
      <c r="O98" s="219"/>
      <c r="P98" s="220">
        <v>124260</v>
      </c>
      <c r="Q98" s="220">
        <v>123640</v>
      </c>
      <c r="R98" s="220">
        <v>101300</v>
      </c>
      <c r="S98" s="220">
        <v>94450</v>
      </c>
      <c r="T98" s="220">
        <v>93980</v>
      </c>
      <c r="U98" s="220">
        <v>83250</v>
      </c>
      <c r="V98" s="220">
        <v>81150</v>
      </c>
      <c r="W98" s="219"/>
      <c r="X98" s="220">
        <v>80750</v>
      </c>
    </row>
    <row r="99" spans="2:24" ht="12.95" customHeight="1" x14ac:dyDescent="0.2">
      <c r="B99" s="218" t="s">
        <v>1460</v>
      </c>
      <c r="C99" s="218" t="s">
        <v>1450</v>
      </c>
      <c r="D99" s="2" t="s">
        <v>1455</v>
      </c>
      <c r="E99" s="2"/>
      <c r="F99" s="219"/>
      <c r="G99" s="220">
        <v>461220</v>
      </c>
      <c r="H99" s="219"/>
      <c r="I99" s="219"/>
      <c r="J99" s="219"/>
      <c r="K99" s="219"/>
      <c r="L99" s="219"/>
      <c r="M99" s="219"/>
      <c r="N99" s="219"/>
      <c r="O99" s="219"/>
      <c r="P99" s="219"/>
      <c r="Q99" s="219"/>
      <c r="R99" s="219"/>
      <c r="S99" s="219"/>
      <c r="T99" s="219"/>
      <c r="U99" s="219"/>
      <c r="V99" s="219"/>
      <c r="W99" s="219"/>
      <c r="X99" s="219"/>
    </row>
    <row r="100" spans="2:24" ht="12.95" customHeight="1" x14ac:dyDescent="0.2">
      <c r="B100" s="218" t="s">
        <v>1461</v>
      </c>
      <c r="C100" s="218" t="s">
        <v>1450</v>
      </c>
      <c r="D100" s="2" t="s">
        <v>1455</v>
      </c>
      <c r="E100" s="2"/>
      <c r="F100" s="219"/>
      <c r="G100" s="220">
        <v>511650</v>
      </c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19"/>
      <c r="S100" s="219"/>
      <c r="T100" s="219"/>
      <c r="U100" s="219"/>
      <c r="V100" s="219"/>
      <c r="W100" s="219"/>
      <c r="X100" s="219"/>
    </row>
    <row r="101" spans="2:24" ht="12.95" customHeight="1" x14ac:dyDescent="0.2">
      <c r="B101" s="218" t="s">
        <v>1462</v>
      </c>
      <c r="C101" s="218" t="s">
        <v>1450</v>
      </c>
      <c r="D101" s="2" t="s">
        <v>1455</v>
      </c>
      <c r="E101" s="2"/>
      <c r="F101" s="219"/>
      <c r="G101" s="220">
        <v>234060</v>
      </c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19"/>
      <c r="S101" s="219"/>
      <c r="T101" s="219"/>
      <c r="U101" s="219"/>
      <c r="V101" s="219"/>
      <c r="W101" s="219"/>
      <c r="X101" s="219"/>
    </row>
    <row r="102" spans="2:24" ht="12.95" customHeight="1" x14ac:dyDescent="0.2">
      <c r="B102" s="218" t="s">
        <v>1463</v>
      </c>
      <c r="C102" s="218" t="s">
        <v>1450</v>
      </c>
      <c r="D102" s="2" t="s">
        <v>1455</v>
      </c>
      <c r="E102" s="2"/>
      <c r="F102" s="219"/>
      <c r="G102" s="220">
        <v>343010</v>
      </c>
      <c r="H102" s="219"/>
      <c r="I102" s="219"/>
      <c r="J102" s="219"/>
      <c r="K102" s="219"/>
      <c r="L102" s="219"/>
      <c r="M102" s="219"/>
      <c r="N102" s="219"/>
      <c r="O102" s="219"/>
      <c r="P102" s="219"/>
      <c r="Q102" s="219"/>
      <c r="R102" s="219"/>
      <c r="S102" s="219"/>
      <c r="T102" s="219"/>
      <c r="U102" s="219"/>
      <c r="V102" s="219"/>
      <c r="W102" s="219"/>
      <c r="X102" s="219"/>
    </row>
    <row r="103" spans="2:24" ht="12.95" customHeight="1" x14ac:dyDescent="0.2">
      <c r="B103" s="221" t="s">
        <v>296</v>
      </c>
      <c r="C103" s="218" t="s">
        <v>802</v>
      </c>
      <c r="D103" s="222" t="s">
        <v>1453</v>
      </c>
      <c r="E103" s="222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4">
        <v>191450</v>
      </c>
      <c r="T103" s="224">
        <v>190500</v>
      </c>
      <c r="U103" s="223"/>
      <c r="V103" s="220">
        <v>167460</v>
      </c>
      <c r="W103" s="223"/>
      <c r="X103" s="223"/>
    </row>
    <row r="104" spans="2:24" ht="12.95" customHeight="1" x14ac:dyDescent="0.2">
      <c r="B104" s="221" t="s">
        <v>1464</v>
      </c>
      <c r="C104" s="218" t="s">
        <v>802</v>
      </c>
      <c r="D104" s="222" t="s">
        <v>1453</v>
      </c>
      <c r="E104" s="222"/>
      <c r="F104" s="223"/>
      <c r="G104" s="223"/>
      <c r="H104" s="223"/>
      <c r="I104" s="223"/>
      <c r="J104" s="223"/>
      <c r="K104" s="223"/>
      <c r="L104" s="223"/>
      <c r="M104" s="223"/>
      <c r="N104" s="223"/>
      <c r="O104" s="223"/>
      <c r="P104" s="223"/>
      <c r="Q104" s="223"/>
      <c r="R104" s="223"/>
      <c r="S104" s="223"/>
      <c r="T104" s="223"/>
      <c r="U104" s="223"/>
      <c r="V104" s="220">
        <v>54780</v>
      </c>
      <c r="W104" s="220">
        <v>52210</v>
      </c>
      <c r="X104" s="220"/>
    </row>
    <row r="105" spans="2:24" ht="12.95" customHeight="1" x14ac:dyDescent="0.2">
      <c r="B105" s="221" t="s">
        <v>803</v>
      </c>
      <c r="C105" s="218" t="s">
        <v>802</v>
      </c>
      <c r="D105" s="222" t="s">
        <v>1455</v>
      </c>
      <c r="E105" s="222"/>
      <c r="F105" s="223"/>
      <c r="G105" s="223"/>
      <c r="H105" s="223"/>
      <c r="I105" s="223"/>
      <c r="J105" s="223"/>
      <c r="K105" s="223"/>
      <c r="L105" s="223"/>
      <c r="M105" s="223"/>
      <c r="N105" s="223"/>
      <c r="O105" s="223"/>
      <c r="P105" s="223"/>
      <c r="Q105" s="220">
        <v>247090</v>
      </c>
      <c r="R105" s="220"/>
      <c r="S105" s="223"/>
      <c r="T105" s="223"/>
      <c r="U105" s="224">
        <v>202840</v>
      </c>
      <c r="V105" s="223"/>
      <c r="W105" s="223"/>
      <c r="X105" s="223"/>
    </row>
    <row r="106" spans="2:24" ht="12.95" customHeight="1" x14ac:dyDescent="0.2">
      <c r="B106" s="218" t="s">
        <v>804</v>
      </c>
      <c r="C106" s="218" t="s">
        <v>802</v>
      </c>
      <c r="D106" s="222" t="s">
        <v>1453</v>
      </c>
      <c r="E106" s="222"/>
      <c r="F106" s="224">
        <v>708510</v>
      </c>
      <c r="G106" s="224">
        <v>671580</v>
      </c>
      <c r="H106" s="220">
        <v>505240</v>
      </c>
      <c r="I106" s="220"/>
      <c r="J106" s="220"/>
      <c r="K106" s="220"/>
      <c r="L106" s="220"/>
      <c r="M106" s="220"/>
      <c r="N106" s="220"/>
      <c r="O106" s="220"/>
      <c r="P106" s="220"/>
      <c r="Q106" s="225"/>
      <c r="R106" s="225"/>
      <c r="S106" s="225"/>
      <c r="T106" s="225"/>
      <c r="U106" s="225"/>
      <c r="V106" s="225"/>
      <c r="W106" s="225"/>
      <c r="X106" s="225"/>
    </row>
    <row r="107" spans="2:24" ht="12.95" customHeight="1" x14ac:dyDescent="0.2">
      <c r="B107" s="221" t="s">
        <v>805</v>
      </c>
      <c r="C107" s="226" t="s">
        <v>762</v>
      </c>
      <c r="D107" s="222" t="s">
        <v>1455</v>
      </c>
      <c r="E107" s="222"/>
      <c r="F107" s="219"/>
      <c r="G107" s="219"/>
      <c r="H107" s="219"/>
      <c r="I107" s="219"/>
      <c r="J107" s="220">
        <v>787030</v>
      </c>
      <c r="K107" s="219"/>
      <c r="L107" s="219"/>
      <c r="M107" s="219"/>
      <c r="N107" s="219"/>
      <c r="O107" s="219"/>
      <c r="P107" s="227"/>
      <c r="Q107" s="227"/>
      <c r="R107" s="227"/>
      <c r="S107" s="227"/>
      <c r="T107" s="227"/>
      <c r="U107" s="227"/>
      <c r="V107" s="227"/>
      <c r="W107" s="227"/>
      <c r="X107" s="227"/>
    </row>
    <row r="108" spans="2:24" ht="12.95" customHeight="1" x14ac:dyDescent="0.2">
      <c r="B108" s="221" t="s">
        <v>1465</v>
      </c>
      <c r="C108" s="226" t="s">
        <v>762</v>
      </c>
      <c r="D108" s="222" t="s">
        <v>1453</v>
      </c>
      <c r="E108" s="222"/>
      <c r="F108" s="219"/>
      <c r="G108" s="219"/>
      <c r="H108" s="219"/>
      <c r="I108" s="220">
        <v>1804800</v>
      </c>
      <c r="J108" s="220">
        <v>1450050</v>
      </c>
      <c r="K108" s="219"/>
      <c r="L108" s="219"/>
      <c r="M108" s="219"/>
      <c r="N108" s="219"/>
      <c r="O108" s="219"/>
      <c r="P108" s="227"/>
      <c r="Q108" s="227"/>
      <c r="R108" s="227"/>
      <c r="S108" s="227"/>
      <c r="T108" s="227"/>
      <c r="U108" s="227"/>
      <c r="V108" s="227"/>
      <c r="W108" s="227"/>
      <c r="X108" s="227"/>
    </row>
    <row r="109" spans="2:24" ht="12.95" customHeight="1" x14ac:dyDescent="0.2">
      <c r="B109" s="221" t="s">
        <v>806</v>
      </c>
      <c r="C109" s="226" t="s">
        <v>762</v>
      </c>
      <c r="D109" s="222" t="s">
        <v>1455</v>
      </c>
      <c r="E109" s="222"/>
      <c r="F109" s="227"/>
      <c r="G109" s="220">
        <v>646190</v>
      </c>
      <c r="H109" s="220">
        <v>604490</v>
      </c>
      <c r="I109" s="219"/>
      <c r="J109" s="220">
        <v>377170</v>
      </c>
      <c r="K109" s="220">
        <v>375290</v>
      </c>
      <c r="L109" s="220">
        <v>268500</v>
      </c>
      <c r="M109" s="220">
        <v>262890</v>
      </c>
      <c r="N109" s="220">
        <v>261580</v>
      </c>
      <c r="O109" s="219"/>
      <c r="P109" s="227"/>
      <c r="Q109" s="227"/>
      <c r="R109" s="227"/>
      <c r="S109" s="227"/>
      <c r="T109" s="227"/>
      <c r="U109" s="227"/>
      <c r="V109" s="227"/>
      <c r="W109" s="227"/>
      <c r="X109" s="227"/>
    </row>
    <row r="110" spans="2:24" ht="12.95" customHeight="1" x14ac:dyDescent="0.2">
      <c r="B110" s="221" t="s">
        <v>1466</v>
      </c>
      <c r="C110" s="226" t="s">
        <v>762</v>
      </c>
      <c r="D110" s="222" t="s">
        <v>1453</v>
      </c>
      <c r="E110" s="222"/>
      <c r="F110" s="219"/>
      <c r="G110" s="219"/>
      <c r="H110" s="219"/>
      <c r="I110" s="219"/>
      <c r="J110" s="219"/>
      <c r="K110" s="219"/>
      <c r="L110" s="219"/>
      <c r="M110" s="219"/>
      <c r="N110" s="220">
        <v>190960</v>
      </c>
      <c r="O110" s="219"/>
      <c r="P110" s="227"/>
      <c r="Q110" s="227"/>
      <c r="R110" s="227"/>
      <c r="S110" s="227"/>
      <c r="T110" s="227"/>
      <c r="U110" s="227"/>
      <c r="V110" s="227"/>
      <c r="W110" s="227"/>
      <c r="X110" s="227"/>
    </row>
    <row r="111" spans="2:24" ht="12.95" customHeight="1" x14ac:dyDescent="0.2">
      <c r="B111" s="221" t="s">
        <v>1467</v>
      </c>
      <c r="C111" s="226" t="s">
        <v>762</v>
      </c>
      <c r="D111" s="222" t="s">
        <v>1453</v>
      </c>
      <c r="E111" s="222"/>
      <c r="F111" s="219"/>
      <c r="G111" s="219"/>
      <c r="H111" s="219"/>
      <c r="I111" s="219"/>
      <c r="J111" s="219"/>
      <c r="K111" s="219"/>
      <c r="L111" s="220">
        <v>922410</v>
      </c>
      <c r="M111" s="219"/>
      <c r="N111" s="219"/>
      <c r="O111" s="219"/>
      <c r="P111" s="227"/>
      <c r="Q111" s="227"/>
      <c r="R111" s="227"/>
      <c r="S111" s="227"/>
      <c r="T111" s="227"/>
      <c r="U111" s="227"/>
      <c r="V111" s="227"/>
      <c r="W111" s="227"/>
      <c r="X111" s="227"/>
    </row>
    <row r="112" spans="2:24" ht="12.95" customHeight="1" x14ac:dyDescent="0.2">
      <c r="B112" s="221" t="s">
        <v>1468</v>
      </c>
      <c r="C112" s="226" t="s">
        <v>762</v>
      </c>
      <c r="D112" s="222" t="s">
        <v>1455</v>
      </c>
      <c r="E112" s="222"/>
      <c r="F112" s="227"/>
      <c r="G112" s="220">
        <v>2516860</v>
      </c>
      <c r="H112" s="219"/>
      <c r="I112" s="219"/>
      <c r="J112" s="219"/>
      <c r="K112" s="219"/>
      <c r="L112" s="219"/>
      <c r="M112" s="219"/>
      <c r="N112" s="219"/>
      <c r="O112" s="219"/>
      <c r="P112" s="227"/>
      <c r="Q112" s="227"/>
      <c r="R112" s="227"/>
      <c r="S112" s="227"/>
      <c r="T112" s="227"/>
      <c r="U112" s="227"/>
      <c r="V112" s="227"/>
      <c r="W112" s="227"/>
      <c r="X112" s="227"/>
    </row>
    <row r="113" spans="2:24" ht="12.95" customHeight="1" x14ac:dyDescent="0.2">
      <c r="B113" s="221" t="s">
        <v>807</v>
      </c>
      <c r="C113" s="226" t="s">
        <v>762</v>
      </c>
      <c r="D113" s="222" t="s">
        <v>1455</v>
      </c>
      <c r="E113" s="222"/>
      <c r="F113" s="219"/>
      <c r="G113" s="219"/>
      <c r="H113" s="220">
        <v>1000410</v>
      </c>
      <c r="I113" s="219"/>
      <c r="J113" s="219"/>
      <c r="K113" s="220">
        <v>869920</v>
      </c>
      <c r="L113" s="220">
        <v>789190</v>
      </c>
      <c r="M113" s="220">
        <v>785260</v>
      </c>
      <c r="N113" s="220">
        <v>771940</v>
      </c>
      <c r="O113" s="219"/>
      <c r="P113" s="227"/>
      <c r="Q113" s="227"/>
      <c r="R113" s="227"/>
      <c r="S113" s="227"/>
      <c r="T113" s="227"/>
      <c r="U113" s="227"/>
      <c r="V113" s="227"/>
      <c r="W113" s="227"/>
      <c r="X113" s="227"/>
    </row>
    <row r="114" spans="2:24" ht="12.95" customHeight="1" x14ac:dyDescent="0.2">
      <c r="B114" s="221" t="s">
        <v>808</v>
      </c>
      <c r="C114" s="226" t="s">
        <v>762</v>
      </c>
      <c r="D114" s="222" t="s">
        <v>1455</v>
      </c>
      <c r="E114" s="222"/>
      <c r="F114" s="219"/>
      <c r="G114" s="219"/>
      <c r="H114" s="220">
        <v>897290</v>
      </c>
      <c r="I114" s="219"/>
      <c r="J114" s="220">
        <v>790210</v>
      </c>
      <c r="K114" s="220">
        <v>477400</v>
      </c>
      <c r="L114" s="220">
        <v>471040</v>
      </c>
      <c r="M114" s="219"/>
      <c r="N114" s="219"/>
      <c r="O114" s="219"/>
      <c r="P114" s="227"/>
      <c r="Q114" s="227"/>
      <c r="R114" s="227"/>
      <c r="S114" s="227"/>
      <c r="T114" s="227"/>
      <c r="U114" s="227"/>
      <c r="V114" s="227"/>
      <c r="W114" s="227"/>
      <c r="X114" s="227"/>
    </row>
    <row r="115" spans="2:24" ht="12.95" customHeight="1" x14ac:dyDescent="0.2">
      <c r="B115" s="221" t="s">
        <v>1469</v>
      </c>
      <c r="C115" s="226" t="s">
        <v>762</v>
      </c>
      <c r="D115" s="222" t="s">
        <v>1453</v>
      </c>
      <c r="E115" s="222"/>
      <c r="F115" s="219"/>
      <c r="G115" s="219"/>
      <c r="H115" s="219"/>
      <c r="I115" s="219"/>
      <c r="J115" s="219"/>
      <c r="K115" s="219"/>
      <c r="L115" s="219"/>
      <c r="M115" s="219"/>
      <c r="N115" s="219"/>
      <c r="O115" s="220">
        <v>200630</v>
      </c>
      <c r="P115" s="227"/>
      <c r="Q115" s="227"/>
      <c r="R115" s="227"/>
      <c r="S115" s="227"/>
      <c r="T115" s="227"/>
      <c r="U115" s="227"/>
      <c r="V115" s="227"/>
      <c r="W115" s="227"/>
      <c r="X115" s="227"/>
    </row>
    <row r="116" spans="2:24" ht="12.95" customHeight="1" x14ac:dyDescent="0.2">
      <c r="B116" s="221" t="s">
        <v>1470</v>
      </c>
      <c r="C116" s="226" t="s">
        <v>762</v>
      </c>
      <c r="D116" s="222" t="s">
        <v>1453</v>
      </c>
      <c r="E116" s="222"/>
      <c r="F116" s="219"/>
      <c r="G116" s="219"/>
      <c r="H116" s="219"/>
      <c r="I116" s="219"/>
      <c r="J116" s="219"/>
      <c r="K116" s="219"/>
      <c r="L116" s="219"/>
      <c r="M116" s="219"/>
      <c r="N116" s="219"/>
      <c r="O116" s="220">
        <v>185600</v>
      </c>
      <c r="P116" s="219"/>
      <c r="Q116" s="219"/>
      <c r="R116" s="219"/>
      <c r="S116" s="219"/>
      <c r="T116" s="219"/>
      <c r="U116" s="219"/>
      <c r="V116" s="219"/>
      <c r="W116" s="219"/>
      <c r="X116" s="219"/>
    </row>
    <row r="117" spans="2:24" ht="12.95" customHeight="1" x14ac:dyDescent="0.2">
      <c r="B117" s="221" t="s">
        <v>1471</v>
      </c>
      <c r="C117" s="226" t="s">
        <v>762</v>
      </c>
      <c r="D117" s="222" t="s">
        <v>1453</v>
      </c>
      <c r="E117" s="222"/>
      <c r="F117" s="219"/>
      <c r="G117" s="219"/>
      <c r="H117" s="219"/>
      <c r="I117" s="219"/>
      <c r="J117" s="219"/>
      <c r="K117" s="219"/>
      <c r="L117" s="219"/>
      <c r="M117" s="219"/>
      <c r="N117" s="219"/>
      <c r="O117" s="219"/>
      <c r="P117" s="220">
        <v>182860</v>
      </c>
      <c r="Q117" s="220">
        <v>156250</v>
      </c>
      <c r="R117" s="219"/>
      <c r="S117" s="219"/>
      <c r="T117" s="219"/>
      <c r="U117" s="219"/>
      <c r="V117" s="219"/>
      <c r="W117" s="219"/>
      <c r="X117" s="219"/>
    </row>
    <row r="118" spans="2:24" ht="12.95" customHeight="1" x14ac:dyDescent="0.2">
      <c r="B118" s="221" t="s">
        <v>1472</v>
      </c>
      <c r="C118" s="226" t="s">
        <v>762</v>
      </c>
      <c r="D118" s="222" t="s">
        <v>1453</v>
      </c>
      <c r="E118" s="222"/>
      <c r="F118" s="219"/>
      <c r="G118" s="219"/>
      <c r="H118" s="219"/>
      <c r="I118" s="219"/>
      <c r="J118" s="219"/>
      <c r="K118" s="219"/>
      <c r="L118" s="219"/>
      <c r="M118" s="219"/>
      <c r="N118" s="219"/>
      <c r="O118" s="220">
        <v>159960</v>
      </c>
      <c r="P118" s="219"/>
      <c r="Q118" s="219"/>
      <c r="R118" s="219"/>
      <c r="S118" s="219"/>
      <c r="T118" s="219"/>
      <c r="U118" s="219"/>
      <c r="V118" s="219"/>
      <c r="W118" s="219"/>
      <c r="X118" s="219"/>
    </row>
    <row r="119" spans="2:24" ht="12.95" customHeight="1" x14ac:dyDescent="0.2">
      <c r="B119" s="221" t="s">
        <v>809</v>
      </c>
      <c r="C119" s="218" t="s">
        <v>763</v>
      </c>
      <c r="D119" s="222" t="s">
        <v>1455</v>
      </c>
      <c r="E119" s="222"/>
      <c r="F119" s="225"/>
      <c r="G119" s="225"/>
      <c r="H119" s="225"/>
      <c r="I119" s="225"/>
      <c r="J119" s="225"/>
      <c r="K119" s="225"/>
      <c r="L119" s="225"/>
      <c r="M119" s="225"/>
      <c r="N119" s="225"/>
      <c r="O119" s="225"/>
      <c r="P119" s="225"/>
      <c r="Q119" s="225"/>
      <c r="R119" s="220">
        <v>27400</v>
      </c>
      <c r="S119" s="220"/>
      <c r="T119" s="220"/>
      <c r="U119" s="220"/>
      <c r="V119" s="220"/>
      <c r="W119" s="220"/>
      <c r="X119" s="220"/>
    </row>
    <row r="120" spans="2:24" ht="12.95" customHeight="1" x14ac:dyDescent="0.2">
      <c r="B120" s="221" t="s">
        <v>298</v>
      </c>
      <c r="C120" s="228" t="s">
        <v>59</v>
      </c>
      <c r="D120" s="222" t="s">
        <v>1453</v>
      </c>
      <c r="E120" s="222"/>
      <c r="F120" s="223"/>
      <c r="G120" s="223"/>
      <c r="H120" s="223"/>
      <c r="I120" s="223"/>
      <c r="J120" s="223"/>
      <c r="K120" s="223"/>
      <c r="L120" s="223"/>
      <c r="M120" s="223"/>
      <c r="N120" s="220">
        <v>94330</v>
      </c>
      <c r="O120" s="220">
        <v>87120</v>
      </c>
      <c r="P120" s="220">
        <v>84300</v>
      </c>
      <c r="Q120" s="220">
        <v>77390</v>
      </c>
      <c r="R120" s="220">
        <v>67580</v>
      </c>
      <c r="S120" s="220">
        <v>65080</v>
      </c>
      <c r="T120" s="220">
        <v>55380</v>
      </c>
      <c r="U120" s="223"/>
      <c r="V120" s="223"/>
      <c r="W120" s="223"/>
      <c r="X120" s="223"/>
    </row>
    <row r="121" spans="2:24" ht="12.95" customHeight="1" x14ac:dyDescent="0.2">
      <c r="B121" s="221" t="s">
        <v>810</v>
      </c>
      <c r="C121" s="228" t="s">
        <v>59</v>
      </c>
      <c r="D121" s="222" t="s">
        <v>1453</v>
      </c>
      <c r="E121" s="222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0">
        <v>66770</v>
      </c>
      <c r="Q121" s="223"/>
      <c r="R121" s="220">
        <v>54160</v>
      </c>
      <c r="S121" s="223"/>
      <c r="T121" s="223"/>
      <c r="U121" s="223"/>
      <c r="V121" s="223"/>
      <c r="W121" s="223"/>
      <c r="X121" s="223"/>
    </row>
    <row r="122" spans="2:24" ht="12.95" customHeight="1" x14ac:dyDescent="0.2">
      <c r="B122" s="221" t="s">
        <v>811</v>
      </c>
      <c r="C122" s="228" t="s">
        <v>59</v>
      </c>
      <c r="D122" s="222" t="s">
        <v>1453</v>
      </c>
      <c r="E122" s="222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0">
        <v>44660</v>
      </c>
      <c r="U122" s="223"/>
      <c r="V122" s="223"/>
      <c r="W122" s="223"/>
      <c r="X122" s="223"/>
    </row>
    <row r="123" spans="2:24" ht="12.95" customHeight="1" x14ac:dyDescent="0.2">
      <c r="B123" s="221" t="s">
        <v>299</v>
      </c>
      <c r="C123" s="228" t="s">
        <v>59</v>
      </c>
      <c r="D123" s="222" t="s">
        <v>1453</v>
      </c>
      <c r="E123" s="222"/>
      <c r="F123" s="223"/>
      <c r="G123" s="223"/>
      <c r="H123" s="223"/>
      <c r="I123" s="223"/>
      <c r="J123" s="223"/>
      <c r="K123" s="223"/>
      <c r="L123" s="223"/>
      <c r="M123" s="223"/>
      <c r="N123" s="223"/>
      <c r="O123" s="220">
        <v>105320</v>
      </c>
      <c r="P123" s="220">
        <v>91420</v>
      </c>
      <c r="Q123" s="223"/>
      <c r="R123" s="223"/>
      <c r="S123" s="223"/>
      <c r="T123" s="223"/>
      <c r="U123" s="223"/>
      <c r="V123" s="223"/>
      <c r="W123" s="223"/>
      <c r="X123" s="223"/>
    </row>
    <row r="124" spans="2:24" ht="12.95" customHeight="1" x14ac:dyDescent="0.2">
      <c r="B124" s="221" t="s">
        <v>812</v>
      </c>
      <c r="C124" s="228" t="s">
        <v>59</v>
      </c>
      <c r="D124" s="222" t="s">
        <v>1453</v>
      </c>
      <c r="E124" s="222"/>
      <c r="F124" s="223"/>
      <c r="G124" s="223"/>
      <c r="H124" s="223"/>
      <c r="I124" s="223"/>
      <c r="J124" s="223"/>
      <c r="K124" s="223"/>
      <c r="L124" s="223"/>
      <c r="M124" s="223"/>
      <c r="N124" s="223"/>
      <c r="O124" s="223"/>
      <c r="P124" s="223"/>
      <c r="Q124" s="220">
        <v>86940</v>
      </c>
      <c r="R124" s="220">
        <v>67140</v>
      </c>
      <c r="S124" s="220">
        <v>62190</v>
      </c>
      <c r="T124" s="220">
        <v>50680</v>
      </c>
      <c r="U124" s="223"/>
      <c r="V124" s="223"/>
      <c r="W124" s="223"/>
      <c r="X124" s="223"/>
    </row>
    <row r="125" spans="2:24" ht="12.95" customHeight="1" x14ac:dyDescent="0.2">
      <c r="B125" s="221" t="s">
        <v>300</v>
      </c>
      <c r="C125" s="228" t="s">
        <v>59</v>
      </c>
      <c r="D125" s="222" t="s">
        <v>1453</v>
      </c>
      <c r="E125" s="222"/>
      <c r="F125" s="223"/>
      <c r="G125" s="223"/>
      <c r="H125" s="223"/>
      <c r="I125" s="223"/>
      <c r="J125" s="223"/>
      <c r="K125" s="223"/>
      <c r="L125" s="223"/>
      <c r="M125" s="223"/>
      <c r="N125" s="220">
        <v>94480</v>
      </c>
      <c r="O125" s="220">
        <v>94020</v>
      </c>
      <c r="P125" s="220">
        <v>93550</v>
      </c>
      <c r="Q125" s="220">
        <v>79040</v>
      </c>
      <c r="R125" s="220">
        <v>76060</v>
      </c>
      <c r="S125" s="223"/>
      <c r="T125" s="223"/>
      <c r="U125" s="223"/>
      <c r="V125" s="223"/>
      <c r="W125" s="223"/>
      <c r="X125" s="223"/>
    </row>
    <row r="126" spans="2:24" ht="12.95" customHeight="1" x14ac:dyDescent="0.2">
      <c r="B126" s="221" t="s">
        <v>301</v>
      </c>
      <c r="C126" s="228" t="s">
        <v>59</v>
      </c>
      <c r="D126" s="222" t="s">
        <v>1453</v>
      </c>
      <c r="E126" s="222"/>
      <c r="F126" s="223"/>
      <c r="G126" s="223"/>
      <c r="H126" s="223"/>
      <c r="I126" s="223"/>
      <c r="J126" s="223"/>
      <c r="K126" s="223"/>
      <c r="L126" s="223"/>
      <c r="M126" s="223"/>
      <c r="N126" s="220">
        <v>109610</v>
      </c>
      <c r="O126" s="220">
        <v>107010</v>
      </c>
      <c r="P126" s="220">
        <v>103320</v>
      </c>
      <c r="Q126" s="220">
        <v>100820</v>
      </c>
      <c r="R126" s="220">
        <v>88860</v>
      </c>
      <c r="S126" s="223"/>
      <c r="T126" s="220">
        <v>66200</v>
      </c>
      <c r="U126" s="223"/>
      <c r="V126" s="223"/>
      <c r="W126" s="223"/>
      <c r="X126" s="223"/>
    </row>
    <row r="127" spans="2:24" ht="12.95" customHeight="1" x14ac:dyDescent="0.2">
      <c r="B127" s="221" t="s">
        <v>1473</v>
      </c>
      <c r="C127" s="228" t="s">
        <v>59</v>
      </c>
      <c r="D127" s="222" t="s">
        <v>1453</v>
      </c>
      <c r="E127" s="222"/>
      <c r="F127" s="223"/>
      <c r="G127" s="223"/>
      <c r="H127" s="223"/>
      <c r="I127" s="220">
        <v>132960</v>
      </c>
      <c r="J127" s="223"/>
      <c r="K127" s="223"/>
      <c r="L127" s="223"/>
      <c r="M127" s="223"/>
      <c r="N127" s="223"/>
      <c r="O127" s="220">
        <v>93290</v>
      </c>
      <c r="P127" s="223"/>
      <c r="Q127" s="223"/>
      <c r="R127" s="223"/>
      <c r="S127" s="223"/>
      <c r="T127" s="223"/>
      <c r="U127" s="223"/>
      <c r="V127" s="223"/>
      <c r="W127" s="223"/>
      <c r="X127" s="223"/>
    </row>
    <row r="128" spans="2:24" ht="12.95" customHeight="1" x14ac:dyDescent="0.2">
      <c r="B128" s="221" t="s">
        <v>1474</v>
      </c>
      <c r="C128" s="228" t="s">
        <v>59</v>
      </c>
      <c r="D128" s="222" t="s">
        <v>1453</v>
      </c>
      <c r="E128" s="222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0">
        <v>75440</v>
      </c>
      <c r="S128" s="223"/>
      <c r="T128" s="223"/>
      <c r="U128" s="223"/>
      <c r="V128" s="223"/>
      <c r="W128" s="223"/>
      <c r="X128" s="223"/>
    </row>
    <row r="129" spans="2:24" ht="12.95" customHeight="1" x14ac:dyDescent="0.2">
      <c r="B129" s="221" t="s">
        <v>302</v>
      </c>
      <c r="C129" s="228" t="s">
        <v>59</v>
      </c>
      <c r="D129" s="222" t="s">
        <v>1453</v>
      </c>
      <c r="E129" s="222"/>
      <c r="F129" s="223"/>
      <c r="G129" s="223"/>
      <c r="H129" s="223"/>
      <c r="I129" s="223"/>
      <c r="J129" s="223"/>
      <c r="K129" s="223"/>
      <c r="L129" s="223"/>
      <c r="M129" s="223"/>
      <c r="N129" s="220">
        <v>119150</v>
      </c>
      <c r="O129" s="220">
        <v>114970</v>
      </c>
      <c r="P129" s="220">
        <v>110640</v>
      </c>
      <c r="Q129" s="223"/>
      <c r="R129" s="223"/>
      <c r="S129" s="223"/>
      <c r="T129" s="223"/>
      <c r="U129" s="223"/>
      <c r="V129" s="223"/>
      <c r="W129" s="223"/>
      <c r="X129" s="223"/>
    </row>
    <row r="130" spans="2:24" ht="12.95" customHeight="1" x14ac:dyDescent="0.2">
      <c r="B130" s="221" t="s">
        <v>303</v>
      </c>
      <c r="C130" s="228" t="s">
        <v>59</v>
      </c>
      <c r="D130" s="222" t="s">
        <v>1453</v>
      </c>
      <c r="E130" s="222"/>
      <c r="F130" s="223"/>
      <c r="G130" s="223"/>
      <c r="H130" s="223"/>
      <c r="I130" s="223"/>
      <c r="J130" s="223"/>
      <c r="K130" s="223"/>
      <c r="L130" s="223"/>
      <c r="M130" s="223"/>
      <c r="N130" s="223"/>
      <c r="O130" s="220">
        <v>93520</v>
      </c>
      <c r="P130" s="223"/>
      <c r="Q130" s="220">
        <v>81700</v>
      </c>
      <c r="R130" s="220">
        <v>78920</v>
      </c>
      <c r="S130" s="220">
        <v>65370</v>
      </c>
      <c r="T130" s="220">
        <v>55410</v>
      </c>
      <c r="U130" s="220">
        <v>48710</v>
      </c>
      <c r="V130" s="223"/>
      <c r="W130" s="220">
        <v>44760</v>
      </c>
      <c r="X130" s="223"/>
    </row>
    <row r="131" spans="2:24" ht="12.95" customHeight="1" x14ac:dyDescent="0.2">
      <c r="B131" s="221" t="s">
        <v>304</v>
      </c>
      <c r="C131" s="228" t="s">
        <v>59</v>
      </c>
      <c r="D131" s="222" t="s">
        <v>1453</v>
      </c>
      <c r="E131" s="222"/>
      <c r="F131" s="223"/>
      <c r="G131" s="223"/>
      <c r="H131" s="223"/>
      <c r="I131" s="223"/>
      <c r="J131" s="223"/>
      <c r="K131" s="223"/>
      <c r="L131" s="223"/>
      <c r="M131" s="223"/>
      <c r="N131" s="223"/>
      <c r="O131" s="223"/>
      <c r="P131" s="223"/>
      <c r="Q131" s="223"/>
      <c r="R131" s="223"/>
      <c r="S131" s="223"/>
      <c r="T131" s="220">
        <v>62160</v>
      </c>
      <c r="U131" s="220">
        <v>48130</v>
      </c>
      <c r="V131" s="224">
        <v>43390</v>
      </c>
      <c r="W131" s="220">
        <v>38070</v>
      </c>
      <c r="X131" s="224">
        <v>33700</v>
      </c>
    </row>
    <row r="132" spans="2:24" ht="12.95" customHeight="1" x14ac:dyDescent="0.2">
      <c r="B132" s="221" t="s">
        <v>813</v>
      </c>
      <c r="C132" s="228" t="s">
        <v>59</v>
      </c>
      <c r="D132" s="222" t="s">
        <v>1453</v>
      </c>
      <c r="E132" s="222"/>
      <c r="F132" s="223"/>
      <c r="G132" s="223"/>
      <c r="H132" s="223"/>
      <c r="I132" s="223"/>
      <c r="J132" s="223"/>
      <c r="K132" s="223"/>
      <c r="L132" s="223"/>
      <c r="M132" s="223"/>
      <c r="N132" s="223"/>
      <c r="O132" s="220">
        <v>111890</v>
      </c>
      <c r="P132" s="223"/>
      <c r="Q132" s="223"/>
      <c r="R132" s="220">
        <v>79710</v>
      </c>
      <c r="S132" s="223"/>
      <c r="T132" s="223"/>
      <c r="U132" s="223"/>
      <c r="V132" s="223"/>
      <c r="W132" s="223"/>
      <c r="X132" s="223"/>
    </row>
    <row r="133" spans="2:24" ht="12.95" customHeight="1" x14ac:dyDescent="0.2">
      <c r="B133" s="221" t="s">
        <v>305</v>
      </c>
      <c r="C133" s="228" t="s">
        <v>59</v>
      </c>
      <c r="D133" s="222" t="s">
        <v>1453</v>
      </c>
      <c r="E133" s="222"/>
      <c r="F133" s="223"/>
      <c r="G133" s="223"/>
      <c r="H133" s="223"/>
      <c r="I133" s="223"/>
      <c r="J133" s="223"/>
      <c r="K133" s="223"/>
      <c r="L133" s="223"/>
      <c r="M133" s="223"/>
      <c r="N133" s="223"/>
      <c r="O133" s="220">
        <v>109230</v>
      </c>
      <c r="P133" s="220">
        <v>98310</v>
      </c>
      <c r="Q133" s="220">
        <v>82620</v>
      </c>
      <c r="R133" s="220">
        <v>61760</v>
      </c>
      <c r="S133" s="223"/>
      <c r="T133" s="223"/>
      <c r="U133" s="223"/>
      <c r="V133" s="223"/>
      <c r="W133" s="223"/>
      <c r="X133" s="223"/>
    </row>
    <row r="134" spans="2:24" ht="12.95" customHeight="1" x14ac:dyDescent="0.2">
      <c r="B134" s="221" t="s">
        <v>306</v>
      </c>
      <c r="C134" s="228" t="s">
        <v>59</v>
      </c>
      <c r="D134" s="222" t="s">
        <v>1453</v>
      </c>
      <c r="E134" s="222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0">
        <v>74420</v>
      </c>
      <c r="S134" s="220">
        <v>63440</v>
      </c>
      <c r="T134" s="220">
        <v>60480</v>
      </c>
      <c r="U134" s="220">
        <v>53330</v>
      </c>
      <c r="V134" s="223"/>
      <c r="W134" s="223"/>
      <c r="X134" s="223"/>
    </row>
    <row r="135" spans="2:24" ht="12.95" customHeight="1" x14ac:dyDescent="0.2">
      <c r="B135" s="221" t="s">
        <v>307</v>
      </c>
      <c r="C135" s="228" t="s">
        <v>59</v>
      </c>
      <c r="D135" s="222" t="s">
        <v>1453</v>
      </c>
      <c r="E135" s="222"/>
      <c r="F135" s="227"/>
      <c r="G135" s="220">
        <v>187810</v>
      </c>
      <c r="H135" s="220">
        <v>178870</v>
      </c>
      <c r="I135" s="223"/>
      <c r="J135" s="223"/>
      <c r="K135" s="223"/>
      <c r="L135" s="223"/>
      <c r="M135" s="223"/>
      <c r="N135" s="223"/>
      <c r="O135" s="220">
        <v>82550</v>
      </c>
      <c r="P135" s="220">
        <v>63360</v>
      </c>
      <c r="Q135" s="220">
        <v>57860</v>
      </c>
      <c r="R135" s="220">
        <v>54590</v>
      </c>
      <c r="S135" s="220">
        <v>54320</v>
      </c>
      <c r="T135" s="223"/>
      <c r="U135" s="223"/>
      <c r="V135" s="223"/>
      <c r="W135" s="223"/>
      <c r="X135" s="223"/>
    </row>
    <row r="136" spans="2:24" ht="12.95" customHeight="1" x14ac:dyDescent="0.2">
      <c r="B136" s="221" t="s">
        <v>814</v>
      </c>
      <c r="C136" s="228" t="s">
        <v>59</v>
      </c>
      <c r="D136" s="222" t="s">
        <v>1453</v>
      </c>
      <c r="E136" s="222"/>
      <c r="F136" s="227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0">
        <v>55680</v>
      </c>
      <c r="R136" s="223"/>
      <c r="S136" s="223"/>
      <c r="T136" s="223"/>
      <c r="U136" s="223"/>
      <c r="V136" s="223"/>
      <c r="W136" s="223"/>
      <c r="X136" s="223"/>
    </row>
    <row r="137" spans="2:24" ht="12.95" customHeight="1" x14ac:dyDescent="0.2">
      <c r="B137" s="221" t="s">
        <v>308</v>
      </c>
      <c r="C137" s="228" t="s">
        <v>59</v>
      </c>
      <c r="D137" s="222" t="s">
        <v>1453</v>
      </c>
      <c r="E137" s="222"/>
      <c r="F137" s="227"/>
      <c r="G137" s="223"/>
      <c r="H137" s="223"/>
      <c r="I137" s="223"/>
      <c r="J137" s="223"/>
      <c r="K137" s="223"/>
      <c r="L137" s="223"/>
      <c r="M137" s="223"/>
      <c r="N137" s="223"/>
      <c r="O137" s="223"/>
      <c r="P137" s="220">
        <v>74300</v>
      </c>
      <c r="Q137" s="223"/>
      <c r="R137" s="223"/>
      <c r="S137" s="220">
        <v>53850</v>
      </c>
      <c r="T137" s="223"/>
      <c r="U137" s="223"/>
      <c r="V137" s="223"/>
      <c r="W137" s="223"/>
      <c r="X137" s="223"/>
    </row>
    <row r="138" spans="2:24" ht="12.95" customHeight="1" x14ac:dyDescent="0.2">
      <c r="B138" s="221" t="s">
        <v>309</v>
      </c>
      <c r="C138" s="228" t="s">
        <v>59</v>
      </c>
      <c r="D138" s="222" t="s">
        <v>1453</v>
      </c>
      <c r="E138" s="222"/>
      <c r="F138" s="227"/>
      <c r="G138" s="220">
        <v>190750</v>
      </c>
      <c r="H138" s="220">
        <v>181060</v>
      </c>
      <c r="I138" s="223"/>
      <c r="J138" s="223"/>
      <c r="K138" s="223"/>
      <c r="L138" s="223"/>
      <c r="M138" s="223"/>
      <c r="N138" s="220">
        <v>108430</v>
      </c>
      <c r="O138" s="220">
        <v>85410</v>
      </c>
      <c r="P138" s="220">
        <v>81140</v>
      </c>
      <c r="Q138" s="223"/>
      <c r="R138" s="220">
        <v>78070</v>
      </c>
      <c r="S138" s="220">
        <v>73610</v>
      </c>
      <c r="T138" s="220">
        <v>61360</v>
      </c>
      <c r="U138" s="223"/>
      <c r="V138" s="223"/>
      <c r="W138" s="223"/>
      <c r="X138" s="223"/>
    </row>
    <row r="139" spans="2:24" ht="12.95" customHeight="1" x14ac:dyDescent="0.2">
      <c r="B139" s="221" t="s">
        <v>310</v>
      </c>
      <c r="C139" s="228" t="s">
        <v>59</v>
      </c>
      <c r="D139" s="222" t="s">
        <v>1453</v>
      </c>
      <c r="E139" s="222"/>
      <c r="F139" s="227"/>
      <c r="G139" s="223"/>
      <c r="H139" s="223"/>
      <c r="I139" s="223"/>
      <c r="J139" s="223"/>
      <c r="K139" s="223"/>
      <c r="L139" s="223"/>
      <c r="M139" s="223"/>
      <c r="N139" s="220">
        <v>85280</v>
      </c>
      <c r="O139" s="223"/>
      <c r="P139" s="220">
        <v>82600</v>
      </c>
      <c r="Q139" s="220">
        <v>79450</v>
      </c>
      <c r="R139" s="220">
        <v>73370</v>
      </c>
      <c r="S139" s="220">
        <v>56550</v>
      </c>
      <c r="T139" s="220">
        <v>54460</v>
      </c>
      <c r="U139" s="223"/>
      <c r="V139" s="223"/>
      <c r="W139" s="223"/>
      <c r="X139" s="223"/>
    </row>
    <row r="140" spans="2:24" ht="12.95" customHeight="1" x14ac:dyDescent="0.2">
      <c r="B140" s="221" t="s">
        <v>815</v>
      </c>
      <c r="C140" s="228" t="s">
        <v>59</v>
      </c>
      <c r="D140" s="222" t="s">
        <v>1453</v>
      </c>
      <c r="E140" s="222"/>
      <c r="F140" s="227"/>
      <c r="G140" s="223"/>
      <c r="H140" s="223"/>
      <c r="I140" s="220">
        <v>135910</v>
      </c>
      <c r="J140" s="223"/>
      <c r="K140" s="223"/>
      <c r="L140" s="220">
        <v>99600</v>
      </c>
      <c r="M140" s="220">
        <v>93390</v>
      </c>
      <c r="N140" s="223"/>
      <c r="O140" s="223"/>
      <c r="P140" s="223"/>
      <c r="Q140" s="223"/>
      <c r="R140" s="223"/>
      <c r="S140" s="223"/>
      <c r="T140" s="220">
        <v>49410</v>
      </c>
      <c r="U140" s="223"/>
      <c r="V140" s="223"/>
      <c r="W140" s="223"/>
      <c r="X140" s="223"/>
    </row>
    <row r="141" spans="2:24" ht="12.95" customHeight="1" x14ac:dyDescent="0.2">
      <c r="B141" s="221" t="s">
        <v>816</v>
      </c>
      <c r="C141" s="228" t="s">
        <v>59</v>
      </c>
      <c r="D141" s="222" t="s">
        <v>1453</v>
      </c>
      <c r="E141" s="222"/>
      <c r="F141" s="227"/>
      <c r="G141" s="223"/>
      <c r="H141" s="223"/>
      <c r="I141" s="223"/>
      <c r="J141" s="220">
        <v>107500</v>
      </c>
      <c r="K141" s="220">
        <v>103290</v>
      </c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  <c r="W141" s="223"/>
      <c r="X141" s="223"/>
    </row>
    <row r="142" spans="2:24" ht="12.95" customHeight="1" x14ac:dyDescent="0.2">
      <c r="B142" s="221" t="s">
        <v>817</v>
      </c>
      <c r="C142" s="228" t="s">
        <v>59</v>
      </c>
      <c r="D142" s="222" t="s">
        <v>1453</v>
      </c>
      <c r="E142" s="222"/>
      <c r="F142" s="227"/>
      <c r="G142" s="223"/>
      <c r="H142" s="223"/>
      <c r="I142" s="220">
        <v>77360</v>
      </c>
      <c r="J142" s="220">
        <v>76720</v>
      </c>
      <c r="K142" s="220">
        <v>76210</v>
      </c>
      <c r="L142" s="220">
        <v>74660</v>
      </c>
      <c r="M142" s="223"/>
      <c r="N142" s="223"/>
      <c r="O142" s="220">
        <v>72630</v>
      </c>
      <c r="P142" s="223"/>
      <c r="Q142" s="223"/>
      <c r="R142" s="223"/>
      <c r="S142" s="223"/>
      <c r="T142" s="223"/>
      <c r="U142" s="223"/>
      <c r="V142" s="223"/>
      <c r="W142" s="223"/>
      <c r="X142" s="223"/>
    </row>
    <row r="143" spans="2:24" ht="12.95" customHeight="1" x14ac:dyDescent="0.2">
      <c r="B143" s="221" t="s">
        <v>818</v>
      </c>
      <c r="C143" s="228" t="s">
        <v>59</v>
      </c>
      <c r="D143" s="222" t="s">
        <v>1453</v>
      </c>
      <c r="E143" s="222"/>
      <c r="F143" s="227"/>
      <c r="G143" s="223"/>
      <c r="H143" s="220">
        <v>124770</v>
      </c>
      <c r="I143" s="220">
        <v>119580</v>
      </c>
      <c r="J143" s="220">
        <v>110880</v>
      </c>
      <c r="K143" s="223"/>
      <c r="L143" s="223"/>
      <c r="M143" s="223"/>
      <c r="N143" s="223"/>
      <c r="O143" s="223"/>
      <c r="P143" s="223"/>
      <c r="Q143" s="223"/>
      <c r="R143" s="223"/>
      <c r="S143" s="223"/>
      <c r="T143" s="223"/>
      <c r="U143" s="223"/>
      <c r="V143" s="223"/>
      <c r="W143" s="223"/>
      <c r="X143" s="223"/>
    </row>
    <row r="144" spans="2:24" ht="12.95" customHeight="1" x14ac:dyDescent="0.2">
      <c r="B144" s="221" t="s">
        <v>819</v>
      </c>
      <c r="C144" s="228" t="s">
        <v>59</v>
      </c>
      <c r="D144" s="222" t="s">
        <v>1453</v>
      </c>
      <c r="E144" s="222"/>
      <c r="F144" s="227"/>
      <c r="G144" s="220">
        <v>151430</v>
      </c>
      <c r="H144" s="220">
        <v>123110</v>
      </c>
      <c r="I144" s="220">
        <v>122490</v>
      </c>
      <c r="J144" s="220">
        <v>121880</v>
      </c>
      <c r="K144" s="223"/>
      <c r="L144" s="223"/>
      <c r="M144" s="223"/>
      <c r="N144" s="223"/>
      <c r="O144" s="223"/>
      <c r="P144" s="223"/>
      <c r="Q144" s="223"/>
      <c r="R144" s="223"/>
      <c r="S144" s="223"/>
      <c r="T144" s="223"/>
      <c r="U144" s="223"/>
      <c r="V144" s="223"/>
      <c r="W144" s="223"/>
      <c r="X144" s="223"/>
    </row>
    <row r="145" spans="2:24" ht="12.95" customHeight="1" x14ac:dyDescent="0.2">
      <c r="B145" s="221" t="s">
        <v>820</v>
      </c>
      <c r="C145" s="228" t="s">
        <v>59</v>
      </c>
      <c r="D145" s="222" t="s">
        <v>1453</v>
      </c>
      <c r="E145" s="222"/>
      <c r="F145" s="223"/>
      <c r="G145" s="223"/>
      <c r="H145" s="223"/>
      <c r="I145" s="220">
        <v>155340</v>
      </c>
      <c r="J145" s="220">
        <v>154560</v>
      </c>
      <c r="K145" s="223"/>
      <c r="L145" s="223"/>
      <c r="M145" s="223"/>
      <c r="N145" s="223"/>
      <c r="O145" s="223"/>
      <c r="P145" s="223"/>
      <c r="Q145" s="223"/>
      <c r="R145" s="223"/>
      <c r="S145" s="223"/>
      <c r="T145" s="223"/>
      <c r="U145" s="223"/>
      <c r="V145" s="223"/>
      <c r="W145" s="223"/>
      <c r="X145" s="223"/>
    </row>
    <row r="146" spans="2:24" ht="12.95" customHeight="1" x14ac:dyDescent="0.2">
      <c r="B146" s="221" t="s">
        <v>1475</v>
      </c>
      <c r="C146" s="228" t="s">
        <v>59</v>
      </c>
      <c r="D146" s="222" t="s">
        <v>1453</v>
      </c>
      <c r="E146" s="222"/>
      <c r="F146" s="223"/>
      <c r="G146" s="223"/>
      <c r="H146" s="220">
        <v>126710</v>
      </c>
      <c r="I146" s="223"/>
      <c r="J146" s="223"/>
      <c r="K146" s="223"/>
      <c r="L146" s="223"/>
      <c r="M146" s="223"/>
      <c r="N146" s="223"/>
      <c r="O146" s="223"/>
      <c r="P146" s="223"/>
      <c r="Q146" s="223"/>
      <c r="R146" s="223"/>
      <c r="S146" s="223"/>
      <c r="T146" s="223"/>
      <c r="U146" s="223"/>
      <c r="V146" s="223"/>
      <c r="W146" s="223"/>
      <c r="X146" s="223"/>
    </row>
    <row r="147" spans="2:24" ht="12.95" customHeight="1" x14ac:dyDescent="0.2">
      <c r="B147" s="221" t="s">
        <v>821</v>
      </c>
      <c r="C147" s="228" t="s">
        <v>59</v>
      </c>
      <c r="D147" s="222" t="s">
        <v>1453</v>
      </c>
      <c r="E147" s="222"/>
      <c r="F147" s="223"/>
      <c r="G147" s="223"/>
      <c r="H147" s="223"/>
      <c r="I147" s="223"/>
      <c r="J147" s="223"/>
      <c r="K147" s="223"/>
      <c r="L147" s="220">
        <v>94280</v>
      </c>
      <c r="M147" s="223"/>
      <c r="N147" s="223"/>
      <c r="O147" s="223"/>
      <c r="P147" s="223"/>
      <c r="Q147" s="223"/>
      <c r="R147" s="223"/>
      <c r="S147" s="223"/>
      <c r="T147" s="223"/>
      <c r="U147" s="223"/>
      <c r="V147" s="223"/>
      <c r="W147" s="223"/>
      <c r="X147" s="223"/>
    </row>
    <row r="148" spans="2:24" ht="12.95" customHeight="1" x14ac:dyDescent="0.2">
      <c r="B148" s="221" t="s">
        <v>822</v>
      </c>
      <c r="C148" s="228" t="s">
        <v>59</v>
      </c>
      <c r="D148" s="222" t="s">
        <v>1453</v>
      </c>
      <c r="E148" s="222"/>
      <c r="F148" s="220">
        <v>181590</v>
      </c>
      <c r="G148" s="220">
        <v>172940</v>
      </c>
      <c r="H148" s="220">
        <v>156750</v>
      </c>
      <c r="I148" s="223"/>
      <c r="J148" s="223"/>
      <c r="K148" s="220">
        <v>138870</v>
      </c>
      <c r="L148" s="223"/>
      <c r="M148" s="223"/>
      <c r="N148" s="223"/>
      <c r="O148" s="223"/>
      <c r="P148" s="223"/>
      <c r="Q148" s="223"/>
      <c r="R148" s="223"/>
      <c r="S148" s="223"/>
      <c r="T148" s="223"/>
      <c r="U148" s="223"/>
      <c r="V148" s="223"/>
      <c r="W148" s="223"/>
      <c r="X148" s="223"/>
    </row>
    <row r="149" spans="2:24" ht="12.95" customHeight="1" x14ac:dyDescent="0.2">
      <c r="B149" s="221" t="s">
        <v>823</v>
      </c>
      <c r="C149" s="228" t="s">
        <v>59</v>
      </c>
      <c r="D149" s="222" t="s">
        <v>1453</v>
      </c>
      <c r="E149" s="222"/>
      <c r="F149" s="223"/>
      <c r="G149" s="223"/>
      <c r="H149" s="220">
        <v>147310</v>
      </c>
      <c r="I149" s="220">
        <v>131660</v>
      </c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23"/>
    </row>
    <row r="150" spans="2:24" ht="12.95" customHeight="1" x14ac:dyDescent="0.2">
      <c r="B150" s="221" t="s">
        <v>824</v>
      </c>
      <c r="C150" s="228" t="s">
        <v>59</v>
      </c>
      <c r="D150" s="222" t="s">
        <v>1453</v>
      </c>
      <c r="E150" s="222"/>
      <c r="F150" s="223"/>
      <c r="G150" s="223"/>
      <c r="H150" s="223"/>
      <c r="I150" s="220">
        <v>132030</v>
      </c>
      <c r="J150" s="220">
        <v>124240</v>
      </c>
      <c r="K150" s="220">
        <v>113440</v>
      </c>
      <c r="L150" s="220">
        <v>89130</v>
      </c>
      <c r="M150" s="223"/>
      <c r="N150" s="223"/>
      <c r="O150" s="223"/>
      <c r="P150" s="223"/>
      <c r="Q150" s="223"/>
      <c r="R150" s="223"/>
      <c r="S150" s="223"/>
      <c r="T150" s="223"/>
      <c r="U150" s="223"/>
      <c r="V150" s="223"/>
      <c r="W150" s="223"/>
      <c r="X150" s="223"/>
    </row>
    <row r="151" spans="2:24" ht="12.95" customHeight="1" x14ac:dyDescent="0.2">
      <c r="B151" s="221" t="s">
        <v>825</v>
      </c>
      <c r="C151" s="228" t="s">
        <v>59</v>
      </c>
      <c r="D151" s="222" t="s">
        <v>1453</v>
      </c>
      <c r="E151" s="222"/>
      <c r="F151" s="223"/>
      <c r="G151" s="220">
        <v>147560</v>
      </c>
      <c r="H151" s="220">
        <v>140840</v>
      </c>
      <c r="I151" s="220">
        <v>133230</v>
      </c>
      <c r="J151" s="223"/>
      <c r="K151" s="220">
        <v>116860</v>
      </c>
      <c r="L151" s="223"/>
      <c r="M151" s="223"/>
      <c r="N151" s="223"/>
      <c r="O151" s="223"/>
      <c r="P151" s="223"/>
      <c r="Q151" s="223"/>
      <c r="R151" s="223"/>
      <c r="S151" s="223"/>
      <c r="T151" s="223"/>
      <c r="U151" s="223"/>
      <c r="V151" s="223"/>
      <c r="W151" s="223"/>
      <c r="X151" s="223"/>
    </row>
    <row r="152" spans="2:24" ht="12.95" customHeight="1" x14ac:dyDescent="0.2">
      <c r="B152" s="221" t="s">
        <v>826</v>
      </c>
      <c r="C152" s="228" t="s">
        <v>59</v>
      </c>
      <c r="D152" s="222" t="s">
        <v>1453</v>
      </c>
      <c r="E152" s="222"/>
      <c r="F152" s="220">
        <v>164730</v>
      </c>
      <c r="G152" s="220">
        <v>157560</v>
      </c>
      <c r="H152" s="220">
        <v>142640</v>
      </c>
      <c r="I152" s="223"/>
      <c r="J152" s="223"/>
      <c r="K152" s="223"/>
      <c r="L152" s="223"/>
      <c r="M152" s="223"/>
      <c r="N152" s="223"/>
      <c r="O152" s="223"/>
      <c r="P152" s="223"/>
      <c r="Q152" s="223"/>
      <c r="R152" s="223"/>
      <c r="S152" s="223"/>
      <c r="T152" s="223"/>
      <c r="U152" s="223"/>
      <c r="V152" s="223"/>
      <c r="W152" s="223"/>
      <c r="X152" s="223"/>
    </row>
    <row r="153" spans="2:24" ht="12.95" customHeight="1" x14ac:dyDescent="0.2">
      <c r="B153" s="221" t="s">
        <v>827</v>
      </c>
      <c r="C153" s="228" t="s">
        <v>59</v>
      </c>
      <c r="D153" s="222" t="s">
        <v>1453</v>
      </c>
      <c r="E153" s="222"/>
      <c r="F153" s="220">
        <v>163300</v>
      </c>
      <c r="G153" s="220">
        <v>143680</v>
      </c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3"/>
      <c r="S153" s="223"/>
      <c r="T153" s="223"/>
      <c r="U153" s="223"/>
      <c r="V153" s="223"/>
      <c r="W153" s="223"/>
      <c r="X153" s="223"/>
    </row>
    <row r="154" spans="2:24" ht="12.95" customHeight="1" x14ac:dyDescent="0.2">
      <c r="B154" s="221" t="s">
        <v>828</v>
      </c>
      <c r="C154" s="228" t="s">
        <v>59</v>
      </c>
      <c r="D154" s="222" t="s">
        <v>1453</v>
      </c>
      <c r="E154" s="222"/>
      <c r="F154" s="220">
        <v>190370</v>
      </c>
      <c r="G154" s="220">
        <v>180800</v>
      </c>
      <c r="H154" s="220">
        <v>167400</v>
      </c>
      <c r="I154" s="220">
        <v>164070</v>
      </c>
      <c r="J154" s="223"/>
      <c r="K154" s="223"/>
      <c r="L154" s="223"/>
      <c r="M154" s="220">
        <v>90800</v>
      </c>
      <c r="N154" s="223"/>
      <c r="O154" s="223"/>
      <c r="P154" s="223"/>
      <c r="Q154" s="223"/>
      <c r="R154" s="223"/>
      <c r="S154" s="223"/>
      <c r="T154" s="223"/>
      <c r="U154" s="223"/>
      <c r="V154" s="223"/>
      <c r="W154" s="223"/>
      <c r="X154" s="223"/>
    </row>
    <row r="155" spans="2:24" ht="12.95" customHeight="1" x14ac:dyDescent="0.2">
      <c r="B155" s="221" t="s">
        <v>1476</v>
      </c>
      <c r="C155" s="228" t="s">
        <v>59</v>
      </c>
      <c r="D155" s="222" t="s">
        <v>1453</v>
      </c>
      <c r="E155" s="222"/>
      <c r="F155" s="223"/>
      <c r="G155" s="220">
        <v>184500</v>
      </c>
      <c r="H155" s="220">
        <v>174520</v>
      </c>
      <c r="I155" s="223"/>
      <c r="J155" s="223"/>
      <c r="K155" s="223"/>
      <c r="L155" s="223"/>
      <c r="M155" s="223"/>
      <c r="N155" s="223"/>
      <c r="O155" s="223"/>
      <c r="P155" s="223"/>
      <c r="Q155" s="223"/>
      <c r="R155" s="223"/>
      <c r="S155" s="223"/>
      <c r="T155" s="223"/>
      <c r="U155" s="223"/>
      <c r="V155" s="223"/>
      <c r="W155" s="223"/>
      <c r="X155" s="223"/>
    </row>
    <row r="156" spans="2:24" ht="12.95" customHeight="1" x14ac:dyDescent="0.2">
      <c r="B156" s="221" t="s">
        <v>1477</v>
      </c>
      <c r="C156" s="221" t="s">
        <v>1451</v>
      </c>
      <c r="D156" s="222" t="s">
        <v>1453</v>
      </c>
      <c r="E156" s="222"/>
      <c r="F156" s="227"/>
      <c r="G156" s="227"/>
      <c r="H156" s="227"/>
      <c r="I156" s="227">
        <v>75470</v>
      </c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</row>
    <row r="157" spans="2:24" ht="12.95" customHeight="1" x14ac:dyDescent="0.2">
      <c r="B157" s="221" t="s">
        <v>829</v>
      </c>
      <c r="C157" s="229" t="s">
        <v>60</v>
      </c>
      <c r="D157" s="222" t="s">
        <v>1453</v>
      </c>
      <c r="E157" s="222"/>
      <c r="F157" s="220">
        <v>212180</v>
      </c>
      <c r="G157" s="220">
        <v>199960</v>
      </c>
      <c r="H157" s="220">
        <v>192770</v>
      </c>
      <c r="I157" s="220"/>
      <c r="J157" s="220"/>
      <c r="K157" s="220"/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</row>
    <row r="158" spans="2:24" ht="12.95" customHeight="1" x14ac:dyDescent="0.2">
      <c r="B158" s="221" t="s">
        <v>830</v>
      </c>
      <c r="C158" s="229" t="s">
        <v>60</v>
      </c>
      <c r="D158" s="222" t="s">
        <v>1453</v>
      </c>
      <c r="E158" s="222"/>
      <c r="F158" s="220">
        <v>217380</v>
      </c>
      <c r="G158" s="220">
        <v>205080</v>
      </c>
      <c r="H158" s="220">
        <v>201440</v>
      </c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</row>
    <row r="159" spans="2:24" ht="12.95" customHeight="1" x14ac:dyDescent="0.2">
      <c r="B159" s="221" t="s">
        <v>1478</v>
      </c>
      <c r="C159" s="229" t="s">
        <v>60</v>
      </c>
      <c r="D159" s="222" t="s">
        <v>1453</v>
      </c>
      <c r="E159" s="222"/>
      <c r="F159" s="225"/>
      <c r="G159" s="220">
        <v>193510</v>
      </c>
      <c r="H159" s="230"/>
      <c r="I159" s="230"/>
      <c r="J159" s="230"/>
      <c r="K159" s="230"/>
      <c r="L159" s="230"/>
      <c r="M159" s="230"/>
      <c r="N159" s="230"/>
      <c r="O159" s="230"/>
      <c r="P159" s="230"/>
      <c r="Q159" s="230"/>
      <c r="R159" s="230"/>
      <c r="S159" s="230"/>
      <c r="T159" s="230"/>
      <c r="U159" s="230"/>
      <c r="V159" s="230"/>
      <c r="W159" s="230"/>
      <c r="X159" s="230"/>
    </row>
    <row r="160" spans="2:24" ht="12.95" customHeight="1" x14ac:dyDescent="0.2">
      <c r="B160" s="221" t="s">
        <v>60</v>
      </c>
      <c r="C160" s="229" t="s">
        <v>60</v>
      </c>
      <c r="D160" s="222" t="s">
        <v>1453</v>
      </c>
      <c r="E160" s="222"/>
      <c r="F160" s="219"/>
      <c r="G160" s="219"/>
      <c r="H160" s="219"/>
      <c r="I160" s="219"/>
      <c r="J160" s="219"/>
      <c r="K160" s="219"/>
      <c r="L160" s="223"/>
      <c r="M160" s="223"/>
      <c r="N160" s="223"/>
      <c r="O160" s="223"/>
      <c r="P160" s="223"/>
      <c r="Q160" s="223"/>
      <c r="R160" s="223"/>
      <c r="S160" s="223"/>
      <c r="T160" s="223"/>
      <c r="U160" s="223"/>
      <c r="V160" s="223"/>
      <c r="W160" s="223"/>
      <c r="X160" s="220">
        <v>56350</v>
      </c>
    </row>
    <row r="161" spans="2:24" ht="12.95" customHeight="1" x14ac:dyDescent="0.2">
      <c r="B161" s="221" t="s">
        <v>831</v>
      </c>
      <c r="C161" s="229" t="s">
        <v>60</v>
      </c>
      <c r="D161" s="222" t="s">
        <v>1453</v>
      </c>
      <c r="E161" s="222"/>
      <c r="F161" s="219"/>
      <c r="G161" s="219"/>
      <c r="H161" s="219"/>
      <c r="I161" s="219"/>
      <c r="J161" s="219"/>
      <c r="K161" s="219"/>
      <c r="L161" s="223"/>
      <c r="M161" s="223"/>
      <c r="N161" s="220">
        <v>116500</v>
      </c>
      <c r="O161" s="220">
        <v>96210</v>
      </c>
      <c r="P161" s="220">
        <v>89750</v>
      </c>
      <c r="Q161" s="220">
        <v>77010</v>
      </c>
      <c r="R161" s="220">
        <v>72230</v>
      </c>
      <c r="S161" s="220">
        <v>71810</v>
      </c>
      <c r="T161" s="220">
        <v>55560</v>
      </c>
      <c r="U161" s="220">
        <v>54200</v>
      </c>
      <c r="V161" s="223"/>
      <c r="W161" s="223"/>
      <c r="X161" s="223"/>
    </row>
    <row r="162" spans="2:24" ht="12.95" customHeight="1" x14ac:dyDescent="0.2">
      <c r="B162" s="221" t="s">
        <v>832</v>
      </c>
      <c r="C162" s="229" t="s">
        <v>60</v>
      </c>
      <c r="D162" s="222" t="s">
        <v>1453</v>
      </c>
      <c r="E162" s="222"/>
      <c r="F162" s="219"/>
      <c r="G162" s="219"/>
      <c r="H162" s="219"/>
      <c r="I162" s="219"/>
      <c r="J162" s="219"/>
      <c r="K162" s="219"/>
      <c r="L162" s="223"/>
      <c r="M162" s="223"/>
      <c r="N162" s="223"/>
      <c r="O162" s="223"/>
      <c r="P162" s="223"/>
      <c r="Q162" s="223"/>
      <c r="R162" s="223"/>
      <c r="S162" s="223"/>
      <c r="T162" s="223"/>
      <c r="U162" s="223"/>
      <c r="V162" s="223"/>
      <c r="W162" s="220">
        <v>43220</v>
      </c>
      <c r="X162" s="223"/>
    </row>
    <row r="163" spans="2:24" ht="12.95" customHeight="1" x14ac:dyDescent="0.2">
      <c r="B163" s="221" t="s">
        <v>311</v>
      </c>
      <c r="C163" s="229" t="s">
        <v>60</v>
      </c>
      <c r="D163" s="222" t="s">
        <v>1453</v>
      </c>
      <c r="E163" s="222"/>
      <c r="F163" s="219"/>
      <c r="G163" s="219"/>
      <c r="H163" s="219"/>
      <c r="I163" s="219"/>
      <c r="J163" s="219"/>
      <c r="K163" s="219"/>
      <c r="L163" s="223"/>
      <c r="M163" s="223"/>
      <c r="N163" s="220">
        <v>115620</v>
      </c>
      <c r="O163" s="220">
        <v>110870</v>
      </c>
      <c r="P163" s="220">
        <v>107260</v>
      </c>
      <c r="Q163" s="220">
        <v>101050</v>
      </c>
      <c r="R163" s="220">
        <v>79340</v>
      </c>
      <c r="S163" s="220">
        <v>76400</v>
      </c>
      <c r="T163" s="220">
        <v>69050</v>
      </c>
      <c r="U163" s="220">
        <v>62730</v>
      </c>
      <c r="V163" s="220">
        <v>60990</v>
      </c>
      <c r="W163" s="220">
        <v>59110</v>
      </c>
      <c r="X163" s="223"/>
    </row>
    <row r="164" spans="2:24" ht="12.95" customHeight="1" x14ac:dyDescent="0.2">
      <c r="B164" s="221" t="s">
        <v>312</v>
      </c>
      <c r="C164" s="229" t="s">
        <v>60</v>
      </c>
      <c r="D164" s="222" t="s">
        <v>1453</v>
      </c>
      <c r="E164" s="222"/>
      <c r="F164" s="219"/>
      <c r="G164" s="219"/>
      <c r="H164" s="219"/>
      <c r="I164" s="219"/>
      <c r="J164" s="219"/>
      <c r="K164" s="219"/>
      <c r="L164" s="223"/>
      <c r="M164" s="223"/>
      <c r="N164" s="220">
        <v>107290</v>
      </c>
      <c r="O164" s="220">
        <v>104130</v>
      </c>
      <c r="P164" s="220">
        <v>100890</v>
      </c>
      <c r="Q164" s="220">
        <v>97410</v>
      </c>
      <c r="R164" s="220">
        <v>75480</v>
      </c>
      <c r="S164" s="220">
        <v>72700</v>
      </c>
      <c r="T164" s="220">
        <v>64660</v>
      </c>
      <c r="U164" s="220">
        <v>62590</v>
      </c>
      <c r="V164" s="220">
        <v>58180</v>
      </c>
      <c r="W164" s="220">
        <v>52570</v>
      </c>
      <c r="X164" s="220">
        <v>49720</v>
      </c>
    </row>
    <row r="165" spans="2:24" ht="12.95" customHeight="1" x14ac:dyDescent="0.2">
      <c r="B165" s="221" t="s">
        <v>833</v>
      </c>
      <c r="C165" s="229" t="s">
        <v>60</v>
      </c>
      <c r="D165" s="222" t="s">
        <v>1453</v>
      </c>
      <c r="E165" s="222"/>
      <c r="F165" s="219"/>
      <c r="G165" s="219"/>
      <c r="H165" s="219"/>
      <c r="I165" s="219"/>
      <c r="J165" s="219"/>
      <c r="K165" s="219"/>
      <c r="L165" s="223"/>
      <c r="M165" s="223"/>
      <c r="N165" s="220">
        <v>128080</v>
      </c>
      <c r="O165" s="220">
        <v>124950</v>
      </c>
      <c r="P165" s="220">
        <v>121910</v>
      </c>
      <c r="Q165" s="220">
        <v>102270</v>
      </c>
      <c r="R165" s="220">
        <v>92950</v>
      </c>
      <c r="S165" s="220">
        <v>80010</v>
      </c>
      <c r="T165" s="220">
        <v>71340</v>
      </c>
      <c r="U165" s="220">
        <v>59670</v>
      </c>
      <c r="V165" s="220">
        <v>56560</v>
      </c>
      <c r="W165" s="220">
        <v>49740</v>
      </c>
      <c r="X165" s="220">
        <v>48350</v>
      </c>
    </row>
    <row r="166" spans="2:24" ht="12.95" customHeight="1" x14ac:dyDescent="0.2">
      <c r="B166" s="221" t="s">
        <v>313</v>
      </c>
      <c r="C166" s="229" t="s">
        <v>60</v>
      </c>
      <c r="D166" s="222" t="s">
        <v>1453</v>
      </c>
      <c r="E166" s="222"/>
      <c r="F166" s="219"/>
      <c r="G166" s="219"/>
      <c r="H166" s="219"/>
      <c r="I166" s="219"/>
      <c r="J166" s="219"/>
      <c r="K166" s="219"/>
      <c r="L166" s="223"/>
      <c r="M166" s="223"/>
      <c r="N166" s="223"/>
      <c r="O166" s="223"/>
      <c r="P166" s="223"/>
      <c r="Q166" s="220">
        <v>63570</v>
      </c>
      <c r="R166" s="220">
        <v>60330</v>
      </c>
      <c r="S166" s="223"/>
      <c r="T166" s="220">
        <v>47770</v>
      </c>
      <c r="U166" s="220">
        <v>44980</v>
      </c>
      <c r="V166" s="220">
        <v>42800</v>
      </c>
      <c r="W166" s="220">
        <v>40660</v>
      </c>
      <c r="X166" s="220">
        <v>38510</v>
      </c>
    </row>
    <row r="167" spans="2:24" ht="12.95" customHeight="1" x14ac:dyDescent="0.2">
      <c r="B167" s="221" t="s">
        <v>314</v>
      </c>
      <c r="C167" s="229" t="s">
        <v>60</v>
      </c>
      <c r="D167" s="222" t="s">
        <v>1453</v>
      </c>
      <c r="E167" s="222"/>
      <c r="F167" s="219"/>
      <c r="G167" s="219"/>
      <c r="H167" s="219"/>
      <c r="I167" s="219"/>
      <c r="J167" s="219"/>
      <c r="K167" s="219"/>
      <c r="L167" s="223"/>
      <c r="M167" s="223"/>
      <c r="N167" s="223"/>
      <c r="O167" s="220">
        <v>96730</v>
      </c>
      <c r="P167" s="220">
        <v>85260</v>
      </c>
      <c r="Q167" s="223"/>
      <c r="R167" s="223"/>
      <c r="S167" s="220">
        <v>76570</v>
      </c>
      <c r="T167" s="220">
        <v>72570</v>
      </c>
      <c r="U167" s="220">
        <v>63030</v>
      </c>
      <c r="V167" s="220">
        <v>54800</v>
      </c>
      <c r="W167" s="220">
        <v>50370</v>
      </c>
      <c r="X167" s="220">
        <v>50120</v>
      </c>
    </row>
    <row r="168" spans="2:24" ht="12.95" customHeight="1" x14ac:dyDescent="0.2">
      <c r="B168" s="221" t="s">
        <v>834</v>
      </c>
      <c r="C168" s="229" t="s">
        <v>60</v>
      </c>
      <c r="D168" s="222" t="s">
        <v>1453</v>
      </c>
      <c r="E168" s="222"/>
      <c r="F168" s="219"/>
      <c r="G168" s="219"/>
      <c r="H168" s="219"/>
      <c r="I168" s="219"/>
      <c r="J168" s="219"/>
      <c r="K168" s="219"/>
      <c r="L168" s="223"/>
      <c r="M168" s="223"/>
      <c r="N168" s="223"/>
      <c r="O168" s="223"/>
      <c r="P168" s="223"/>
      <c r="Q168" s="223"/>
      <c r="R168" s="220">
        <v>77520</v>
      </c>
      <c r="S168" s="220">
        <v>71310</v>
      </c>
      <c r="T168" s="220">
        <v>67600</v>
      </c>
      <c r="U168" s="220">
        <v>64780</v>
      </c>
      <c r="V168" s="223"/>
      <c r="W168" s="220">
        <v>52390</v>
      </c>
      <c r="X168" s="220">
        <v>50040</v>
      </c>
    </row>
    <row r="169" spans="2:24" ht="12.95" customHeight="1" x14ac:dyDescent="0.2">
      <c r="B169" s="221" t="s">
        <v>315</v>
      </c>
      <c r="C169" s="229" t="s">
        <v>60</v>
      </c>
      <c r="D169" s="222" t="s">
        <v>1453</v>
      </c>
      <c r="E169" s="222"/>
      <c r="F169" s="219"/>
      <c r="G169" s="219"/>
      <c r="H169" s="219"/>
      <c r="I169" s="219"/>
      <c r="J169" s="219"/>
      <c r="K169" s="219"/>
      <c r="L169" s="223"/>
      <c r="M169" s="223"/>
      <c r="N169" s="223"/>
      <c r="O169" s="223"/>
      <c r="P169" s="223"/>
      <c r="Q169" s="223"/>
      <c r="R169" s="223"/>
      <c r="S169" s="223"/>
      <c r="T169" s="223"/>
      <c r="U169" s="223"/>
      <c r="V169" s="220">
        <v>68960</v>
      </c>
      <c r="W169" s="220">
        <v>46220</v>
      </c>
      <c r="X169" s="220">
        <v>37690</v>
      </c>
    </row>
    <row r="170" spans="2:24" ht="12.95" customHeight="1" x14ac:dyDescent="0.2">
      <c r="B170" s="221" t="s">
        <v>835</v>
      </c>
      <c r="C170" s="229" t="s">
        <v>60</v>
      </c>
      <c r="D170" s="222" t="s">
        <v>1453</v>
      </c>
      <c r="E170" s="222"/>
      <c r="F170" s="219"/>
      <c r="G170" s="219"/>
      <c r="H170" s="219"/>
      <c r="I170" s="219"/>
      <c r="J170" s="219"/>
      <c r="K170" s="219"/>
      <c r="L170" s="223"/>
      <c r="M170" s="223"/>
      <c r="N170" s="223"/>
      <c r="O170" s="223"/>
      <c r="P170" s="220">
        <v>68350</v>
      </c>
      <c r="Q170" s="223"/>
      <c r="R170" s="223"/>
      <c r="S170" s="223"/>
      <c r="T170" s="223"/>
      <c r="U170" s="220">
        <v>49900</v>
      </c>
      <c r="V170" s="223"/>
      <c r="W170" s="220">
        <v>43460</v>
      </c>
      <c r="X170" s="220">
        <v>43240</v>
      </c>
    </row>
    <row r="171" spans="2:24" ht="12.95" customHeight="1" x14ac:dyDescent="0.2">
      <c r="B171" s="221" t="s">
        <v>836</v>
      </c>
      <c r="C171" s="229" t="s">
        <v>60</v>
      </c>
      <c r="D171" s="222" t="s">
        <v>1453</v>
      </c>
      <c r="E171" s="222"/>
      <c r="F171" s="219"/>
      <c r="G171" s="219"/>
      <c r="H171" s="219"/>
      <c r="I171" s="219"/>
      <c r="J171" s="219"/>
      <c r="K171" s="219"/>
      <c r="L171" s="223"/>
      <c r="M171" s="223"/>
      <c r="N171" s="223"/>
      <c r="O171" s="223"/>
      <c r="P171" s="223"/>
      <c r="Q171" s="223"/>
      <c r="R171" s="223"/>
      <c r="S171" s="223"/>
      <c r="T171" s="223"/>
      <c r="U171" s="223"/>
      <c r="V171" s="220">
        <v>41270</v>
      </c>
      <c r="W171" s="220">
        <v>39550</v>
      </c>
      <c r="X171" s="220">
        <v>36170</v>
      </c>
    </row>
    <row r="172" spans="2:24" ht="12.95" customHeight="1" x14ac:dyDescent="0.2">
      <c r="B172" s="221" t="s">
        <v>837</v>
      </c>
      <c r="C172" s="229" t="s">
        <v>60</v>
      </c>
      <c r="D172" s="222" t="s">
        <v>1453</v>
      </c>
      <c r="E172" s="222"/>
      <c r="F172" s="219"/>
      <c r="G172" s="219"/>
      <c r="H172" s="219"/>
      <c r="I172" s="219"/>
      <c r="J172" s="219"/>
      <c r="K172" s="219"/>
      <c r="L172" s="223"/>
      <c r="M172" s="223"/>
      <c r="N172" s="223"/>
      <c r="O172" s="223"/>
      <c r="P172" s="220">
        <v>91150</v>
      </c>
      <c r="Q172" s="223"/>
      <c r="R172" s="223"/>
      <c r="S172" s="220">
        <v>60710</v>
      </c>
      <c r="T172" s="223"/>
      <c r="U172" s="223"/>
      <c r="V172" s="220">
        <v>60400</v>
      </c>
      <c r="W172" s="220">
        <v>52150</v>
      </c>
      <c r="X172" s="223"/>
    </row>
    <row r="173" spans="2:24" ht="12.95" customHeight="1" x14ac:dyDescent="0.2">
      <c r="B173" s="221" t="s">
        <v>838</v>
      </c>
      <c r="C173" s="229" t="s">
        <v>60</v>
      </c>
      <c r="D173" s="222" t="s">
        <v>1453</v>
      </c>
      <c r="E173" s="222"/>
      <c r="F173" s="219"/>
      <c r="G173" s="219"/>
      <c r="H173" s="219"/>
      <c r="I173" s="219"/>
      <c r="J173" s="219"/>
      <c r="K173" s="219"/>
      <c r="L173" s="223"/>
      <c r="M173" s="223"/>
      <c r="N173" s="223"/>
      <c r="O173" s="223"/>
      <c r="P173" s="223"/>
      <c r="Q173" s="223"/>
      <c r="R173" s="220">
        <v>72720</v>
      </c>
      <c r="S173" s="223"/>
      <c r="T173" s="220">
        <v>66250</v>
      </c>
      <c r="U173" s="220">
        <v>65260</v>
      </c>
      <c r="V173" s="220">
        <v>58900</v>
      </c>
      <c r="W173" s="220">
        <v>53960</v>
      </c>
      <c r="X173" s="223"/>
    </row>
    <row r="174" spans="2:24" ht="12.95" customHeight="1" x14ac:dyDescent="0.2">
      <c r="B174" s="221" t="s">
        <v>839</v>
      </c>
      <c r="C174" s="229" t="s">
        <v>60</v>
      </c>
      <c r="D174" s="222" t="s">
        <v>1453</v>
      </c>
      <c r="E174" s="222"/>
      <c r="F174" s="219"/>
      <c r="G174" s="219"/>
      <c r="H174" s="219"/>
      <c r="I174" s="219"/>
      <c r="J174" s="219"/>
      <c r="K174" s="219"/>
      <c r="L174" s="223"/>
      <c r="M174" s="223"/>
      <c r="N174" s="223"/>
      <c r="O174" s="223"/>
      <c r="P174" s="223"/>
      <c r="Q174" s="223"/>
      <c r="R174" s="223"/>
      <c r="S174" s="223"/>
      <c r="T174" s="223"/>
      <c r="U174" s="223"/>
      <c r="V174" s="223"/>
      <c r="W174" s="220">
        <v>52780</v>
      </c>
      <c r="X174" s="220">
        <v>51990</v>
      </c>
    </row>
    <row r="175" spans="2:24" ht="12.95" customHeight="1" x14ac:dyDescent="0.2">
      <c r="B175" s="221" t="s">
        <v>316</v>
      </c>
      <c r="C175" s="229" t="s">
        <v>60</v>
      </c>
      <c r="D175" s="222" t="s">
        <v>1453</v>
      </c>
      <c r="E175" s="222"/>
      <c r="F175" s="219"/>
      <c r="G175" s="219"/>
      <c r="H175" s="219"/>
      <c r="I175" s="219"/>
      <c r="J175" s="219"/>
      <c r="K175" s="219"/>
      <c r="L175" s="223"/>
      <c r="M175" s="223"/>
      <c r="N175" s="223"/>
      <c r="O175" s="223"/>
      <c r="P175" s="223"/>
      <c r="Q175" s="223"/>
      <c r="R175" s="220">
        <v>58400</v>
      </c>
      <c r="S175" s="223"/>
      <c r="T175" s="220">
        <v>57060</v>
      </c>
      <c r="U175" s="223"/>
      <c r="V175" s="223"/>
      <c r="W175" s="220">
        <v>44420</v>
      </c>
      <c r="X175" s="220">
        <v>41300</v>
      </c>
    </row>
    <row r="176" spans="2:24" ht="12.95" customHeight="1" x14ac:dyDescent="0.2">
      <c r="B176" s="221" t="s">
        <v>317</v>
      </c>
      <c r="C176" s="229" t="s">
        <v>60</v>
      </c>
      <c r="D176" s="222" t="s">
        <v>1453</v>
      </c>
      <c r="E176" s="222"/>
      <c r="F176" s="219"/>
      <c r="G176" s="219"/>
      <c r="H176" s="219"/>
      <c r="I176" s="219"/>
      <c r="J176" s="219"/>
      <c r="K176" s="219"/>
      <c r="L176" s="223"/>
      <c r="M176" s="223"/>
      <c r="N176" s="220">
        <v>116610</v>
      </c>
      <c r="O176" s="220">
        <v>116030</v>
      </c>
      <c r="P176" s="220">
        <v>111800</v>
      </c>
      <c r="Q176" s="220">
        <v>102680</v>
      </c>
      <c r="R176" s="220">
        <v>97790</v>
      </c>
      <c r="S176" s="220">
        <v>93130</v>
      </c>
      <c r="T176" s="220">
        <v>81250</v>
      </c>
      <c r="U176" s="220">
        <v>70440</v>
      </c>
      <c r="V176" s="220">
        <v>55020</v>
      </c>
      <c r="W176" s="220">
        <v>53240</v>
      </c>
      <c r="X176" s="223"/>
    </row>
    <row r="177" spans="2:24" ht="12.95" customHeight="1" x14ac:dyDescent="0.2">
      <c r="B177" s="221" t="s">
        <v>840</v>
      </c>
      <c r="C177" s="229" t="s">
        <v>60</v>
      </c>
      <c r="D177" s="222" t="s">
        <v>1453</v>
      </c>
      <c r="E177" s="222"/>
      <c r="F177" s="219"/>
      <c r="G177" s="219"/>
      <c r="H177" s="219"/>
      <c r="I177" s="219"/>
      <c r="J177" s="219"/>
      <c r="K177" s="219"/>
      <c r="L177" s="223"/>
      <c r="M177" s="223"/>
      <c r="N177" s="223"/>
      <c r="O177" s="223"/>
      <c r="P177" s="223"/>
      <c r="Q177" s="223"/>
      <c r="R177" s="223"/>
      <c r="S177" s="223"/>
      <c r="T177" s="220">
        <v>60000</v>
      </c>
      <c r="U177" s="223"/>
      <c r="V177" s="220">
        <v>52330</v>
      </c>
      <c r="W177" s="220">
        <v>45950</v>
      </c>
      <c r="X177" s="220">
        <v>44380</v>
      </c>
    </row>
    <row r="178" spans="2:24" ht="12.95" customHeight="1" x14ac:dyDescent="0.2">
      <c r="B178" s="221" t="s">
        <v>318</v>
      </c>
      <c r="C178" s="229" t="s">
        <v>60</v>
      </c>
      <c r="D178" s="222" t="s">
        <v>1453</v>
      </c>
      <c r="E178" s="222"/>
      <c r="F178" s="219"/>
      <c r="G178" s="219"/>
      <c r="H178" s="219"/>
      <c r="I178" s="219"/>
      <c r="J178" s="219"/>
      <c r="K178" s="219"/>
      <c r="L178" s="223"/>
      <c r="M178" s="223"/>
      <c r="N178" s="223"/>
      <c r="O178" s="223"/>
      <c r="P178" s="223"/>
      <c r="Q178" s="223"/>
      <c r="R178" s="223"/>
      <c r="S178" s="220">
        <v>69960</v>
      </c>
      <c r="T178" s="220">
        <v>64580</v>
      </c>
      <c r="U178" s="220">
        <v>48840</v>
      </c>
      <c r="V178" s="220">
        <v>47670</v>
      </c>
      <c r="W178" s="220">
        <v>45850</v>
      </c>
      <c r="X178" s="220">
        <v>42180</v>
      </c>
    </row>
    <row r="179" spans="2:24" ht="12.95" customHeight="1" x14ac:dyDescent="0.2">
      <c r="B179" s="221" t="s">
        <v>319</v>
      </c>
      <c r="C179" s="229" t="s">
        <v>60</v>
      </c>
      <c r="D179" s="222" t="s">
        <v>1453</v>
      </c>
      <c r="E179" s="222"/>
      <c r="F179" s="219"/>
      <c r="G179" s="219"/>
      <c r="H179" s="219"/>
      <c r="I179" s="219"/>
      <c r="J179" s="219"/>
      <c r="K179" s="219"/>
      <c r="L179" s="223"/>
      <c r="M179" s="223"/>
      <c r="N179" s="220">
        <v>63580</v>
      </c>
      <c r="O179" s="220">
        <v>63260</v>
      </c>
      <c r="P179" s="220">
        <v>62940</v>
      </c>
      <c r="Q179" s="220">
        <v>52160</v>
      </c>
      <c r="R179" s="220">
        <v>51900</v>
      </c>
      <c r="S179" s="220">
        <v>51640</v>
      </c>
      <c r="T179" s="220">
        <v>50650</v>
      </c>
      <c r="U179" s="220">
        <v>50260</v>
      </c>
      <c r="V179" s="220">
        <v>48300</v>
      </c>
      <c r="W179" s="220">
        <v>46120</v>
      </c>
      <c r="X179" s="220">
        <v>45050</v>
      </c>
    </row>
    <row r="180" spans="2:24" ht="12.95" customHeight="1" x14ac:dyDescent="0.2">
      <c r="B180" s="221" t="s">
        <v>841</v>
      </c>
      <c r="C180" s="229" t="s">
        <v>60</v>
      </c>
      <c r="D180" s="222" t="s">
        <v>1453</v>
      </c>
      <c r="E180" s="222"/>
      <c r="F180" s="219"/>
      <c r="G180" s="219"/>
      <c r="H180" s="219"/>
      <c r="I180" s="219"/>
      <c r="J180" s="219"/>
      <c r="K180" s="219"/>
      <c r="L180" s="223"/>
      <c r="M180" s="223"/>
      <c r="N180" s="223"/>
      <c r="O180" s="223"/>
      <c r="P180" s="223"/>
      <c r="Q180" s="223"/>
      <c r="R180" s="223"/>
      <c r="S180" s="223"/>
      <c r="T180" s="223"/>
      <c r="U180" s="223"/>
      <c r="V180" s="223"/>
      <c r="W180" s="223"/>
      <c r="X180" s="220">
        <v>39350</v>
      </c>
    </row>
    <row r="181" spans="2:24" ht="12.95" customHeight="1" x14ac:dyDescent="0.2">
      <c r="B181" s="221" t="s">
        <v>842</v>
      </c>
      <c r="C181" s="229" t="s">
        <v>60</v>
      </c>
      <c r="D181" s="222" t="s">
        <v>1453</v>
      </c>
      <c r="E181" s="222"/>
      <c r="F181" s="227"/>
      <c r="G181" s="220"/>
      <c r="H181" s="220"/>
      <c r="I181" s="220"/>
      <c r="J181" s="220"/>
      <c r="K181" s="220">
        <v>147220</v>
      </c>
      <c r="L181" s="224">
        <v>133720</v>
      </c>
      <c r="M181" s="223"/>
      <c r="N181" s="220">
        <v>95330</v>
      </c>
      <c r="O181" s="220">
        <v>94620</v>
      </c>
      <c r="P181" s="220">
        <v>92930</v>
      </c>
      <c r="Q181" s="220">
        <v>92510</v>
      </c>
      <c r="R181" s="220">
        <v>74670</v>
      </c>
      <c r="S181" s="220">
        <v>66760</v>
      </c>
      <c r="T181" s="220">
        <v>65960</v>
      </c>
      <c r="U181" s="220">
        <v>64590</v>
      </c>
      <c r="V181" s="220">
        <v>62250</v>
      </c>
      <c r="W181" s="220">
        <v>57890</v>
      </c>
      <c r="X181" s="223"/>
    </row>
    <row r="182" spans="2:24" ht="12.95" customHeight="1" x14ac:dyDescent="0.2">
      <c r="B182" s="221" t="s">
        <v>320</v>
      </c>
      <c r="C182" s="229" t="s">
        <v>60</v>
      </c>
      <c r="D182" s="222" t="s">
        <v>1453</v>
      </c>
      <c r="E182" s="222"/>
      <c r="F182" s="219"/>
      <c r="G182" s="219"/>
      <c r="H182" s="219"/>
      <c r="I182" s="219"/>
      <c r="J182" s="219"/>
      <c r="K182" s="219"/>
      <c r="L182" s="223"/>
      <c r="M182" s="223"/>
      <c r="N182" s="220">
        <v>126150</v>
      </c>
      <c r="O182" s="220">
        <v>116810</v>
      </c>
      <c r="P182" s="220">
        <v>112200</v>
      </c>
      <c r="Q182" s="220">
        <v>97830</v>
      </c>
      <c r="R182" s="220">
        <v>89490</v>
      </c>
      <c r="S182" s="220">
        <v>83170</v>
      </c>
      <c r="T182" s="220">
        <v>82340</v>
      </c>
      <c r="U182" s="220">
        <v>81390</v>
      </c>
      <c r="V182" s="220">
        <v>54310</v>
      </c>
      <c r="W182" s="223"/>
      <c r="X182" s="223"/>
    </row>
    <row r="183" spans="2:24" ht="12.95" customHeight="1" x14ac:dyDescent="0.2">
      <c r="B183" s="221" t="s">
        <v>321</v>
      </c>
      <c r="C183" s="229" t="s">
        <v>60</v>
      </c>
      <c r="D183" s="222" t="s">
        <v>1453</v>
      </c>
      <c r="E183" s="222"/>
      <c r="F183" s="219"/>
      <c r="G183" s="219"/>
      <c r="H183" s="219"/>
      <c r="I183" s="219"/>
      <c r="J183" s="219"/>
      <c r="K183" s="219"/>
      <c r="L183" s="223"/>
      <c r="M183" s="223"/>
      <c r="N183" s="220">
        <v>101940</v>
      </c>
      <c r="O183" s="220">
        <v>95150</v>
      </c>
      <c r="P183" s="220">
        <v>87380</v>
      </c>
      <c r="Q183" s="220">
        <v>80260</v>
      </c>
      <c r="R183" s="220">
        <v>76430</v>
      </c>
      <c r="S183" s="220">
        <v>72790</v>
      </c>
      <c r="T183" s="220">
        <v>63160</v>
      </c>
      <c r="U183" s="220">
        <v>53740</v>
      </c>
      <c r="V183" s="220">
        <v>49030</v>
      </c>
      <c r="W183" s="220">
        <v>48430</v>
      </c>
      <c r="X183" s="220">
        <v>39930</v>
      </c>
    </row>
    <row r="184" spans="2:24" ht="12.95" customHeight="1" x14ac:dyDescent="0.2">
      <c r="B184" s="221" t="s">
        <v>322</v>
      </c>
      <c r="C184" s="229" t="s">
        <v>60</v>
      </c>
      <c r="D184" s="222" t="s">
        <v>1453</v>
      </c>
      <c r="E184" s="222"/>
      <c r="F184" s="219"/>
      <c r="G184" s="219"/>
      <c r="H184" s="219"/>
      <c r="I184" s="219"/>
      <c r="J184" s="219"/>
      <c r="K184" s="219"/>
      <c r="L184" s="223"/>
      <c r="M184" s="223"/>
      <c r="N184" s="220">
        <v>96160</v>
      </c>
      <c r="O184" s="220">
        <v>87990</v>
      </c>
      <c r="P184" s="220">
        <v>87550</v>
      </c>
      <c r="Q184" s="220">
        <v>81790</v>
      </c>
      <c r="R184" s="220">
        <v>77910</v>
      </c>
      <c r="S184" s="220">
        <v>77470</v>
      </c>
      <c r="T184" s="220">
        <v>69840</v>
      </c>
      <c r="U184" s="220">
        <v>64830</v>
      </c>
      <c r="V184" s="220">
        <v>60890</v>
      </c>
      <c r="W184" s="220">
        <v>58840</v>
      </c>
      <c r="X184" s="220">
        <v>58080</v>
      </c>
    </row>
    <row r="185" spans="2:24" ht="12.95" customHeight="1" x14ac:dyDescent="0.2">
      <c r="B185" s="221" t="s">
        <v>323</v>
      </c>
      <c r="C185" s="229" t="s">
        <v>60</v>
      </c>
      <c r="D185" s="222" t="s">
        <v>1453</v>
      </c>
      <c r="E185" s="222"/>
      <c r="F185" s="219"/>
      <c r="G185" s="219"/>
      <c r="H185" s="219"/>
      <c r="I185" s="219"/>
      <c r="J185" s="219"/>
      <c r="K185" s="219"/>
      <c r="L185" s="223"/>
      <c r="M185" s="223"/>
      <c r="N185" s="220">
        <v>106540</v>
      </c>
      <c r="O185" s="220">
        <v>102620</v>
      </c>
      <c r="P185" s="220">
        <v>94250</v>
      </c>
      <c r="Q185" s="220">
        <v>86560</v>
      </c>
      <c r="R185" s="220">
        <v>82440</v>
      </c>
      <c r="S185" s="220">
        <v>79340</v>
      </c>
      <c r="T185" s="220">
        <v>71930</v>
      </c>
      <c r="U185" s="220">
        <v>65150</v>
      </c>
      <c r="V185" s="220">
        <v>62290</v>
      </c>
      <c r="W185" s="220">
        <v>61560</v>
      </c>
      <c r="X185" s="220">
        <v>51230</v>
      </c>
    </row>
    <row r="186" spans="2:24" ht="12.95" customHeight="1" x14ac:dyDescent="0.2">
      <c r="B186" s="221" t="s">
        <v>324</v>
      </c>
      <c r="C186" s="229" t="s">
        <v>60</v>
      </c>
      <c r="D186" s="222" t="s">
        <v>1455</v>
      </c>
      <c r="E186" s="222"/>
      <c r="F186" s="219"/>
      <c r="G186" s="219"/>
      <c r="H186" s="219"/>
      <c r="I186" s="219"/>
      <c r="J186" s="219"/>
      <c r="K186" s="219"/>
      <c r="L186" s="223"/>
      <c r="M186" s="223"/>
      <c r="N186" s="223"/>
      <c r="O186" s="223"/>
      <c r="P186" s="223"/>
      <c r="Q186" s="223"/>
      <c r="R186" s="220">
        <v>86760</v>
      </c>
      <c r="S186" s="223"/>
      <c r="T186" s="223"/>
      <c r="U186" s="223"/>
      <c r="V186" s="223"/>
      <c r="W186" s="223"/>
      <c r="X186" s="223"/>
    </row>
    <row r="187" spans="2:24" ht="12.95" customHeight="1" x14ac:dyDescent="0.2">
      <c r="B187" s="221" t="s">
        <v>324</v>
      </c>
      <c r="C187" s="229" t="s">
        <v>60</v>
      </c>
      <c r="D187" s="222" t="s">
        <v>1453</v>
      </c>
      <c r="E187" s="222"/>
      <c r="F187" s="219"/>
      <c r="G187" s="219"/>
      <c r="H187" s="219"/>
      <c r="I187" s="219"/>
      <c r="J187" s="219"/>
      <c r="K187" s="219"/>
      <c r="L187" s="223"/>
      <c r="M187" s="223"/>
      <c r="N187" s="220">
        <v>101080</v>
      </c>
      <c r="O187" s="223"/>
      <c r="P187" s="223"/>
      <c r="Q187" s="220">
        <v>94020</v>
      </c>
      <c r="R187" s="220">
        <v>89540</v>
      </c>
      <c r="S187" s="220">
        <v>85280</v>
      </c>
      <c r="T187" s="220">
        <v>73970</v>
      </c>
      <c r="U187" s="220">
        <v>65020</v>
      </c>
      <c r="V187" s="220">
        <v>55260</v>
      </c>
      <c r="W187" s="220">
        <v>54710</v>
      </c>
      <c r="X187" s="220">
        <v>45240</v>
      </c>
    </row>
    <row r="188" spans="2:24" ht="12.95" customHeight="1" x14ac:dyDescent="0.2">
      <c r="B188" s="221" t="s">
        <v>843</v>
      </c>
      <c r="C188" s="229" t="s">
        <v>60</v>
      </c>
      <c r="D188" s="222" t="s">
        <v>1453</v>
      </c>
      <c r="E188" s="222"/>
      <c r="F188" s="219"/>
      <c r="G188" s="219"/>
      <c r="H188" s="219"/>
      <c r="I188" s="219"/>
      <c r="J188" s="219"/>
      <c r="K188" s="219"/>
      <c r="L188" s="223"/>
      <c r="M188" s="223"/>
      <c r="N188" s="223"/>
      <c r="O188" s="223"/>
      <c r="P188" s="223"/>
      <c r="Q188" s="220">
        <v>78290</v>
      </c>
      <c r="R188" s="220">
        <v>77900</v>
      </c>
      <c r="S188" s="220">
        <v>77600</v>
      </c>
      <c r="T188" s="220">
        <v>70700</v>
      </c>
      <c r="U188" s="220">
        <v>61380</v>
      </c>
      <c r="V188" s="220">
        <v>53550</v>
      </c>
      <c r="W188" s="220">
        <v>52930</v>
      </c>
      <c r="X188" s="220">
        <v>52660</v>
      </c>
    </row>
    <row r="189" spans="2:24" ht="12.95" customHeight="1" x14ac:dyDescent="0.2">
      <c r="B189" s="221" t="s">
        <v>325</v>
      </c>
      <c r="C189" s="229" t="s">
        <v>60</v>
      </c>
      <c r="D189" s="222" t="s">
        <v>1453</v>
      </c>
      <c r="E189" s="222"/>
      <c r="F189" s="219"/>
      <c r="G189" s="219"/>
      <c r="H189" s="219"/>
      <c r="I189" s="219"/>
      <c r="J189" s="219"/>
      <c r="K189" s="219"/>
      <c r="L189" s="223"/>
      <c r="M189" s="224">
        <v>86050</v>
      </c>
      <c r="N189" s="223"/>
      <c r="O189" s="220">
        <v>85620</v>
      </c>
      <c r="P189" s="220">
        <v>76500</v>
      </c>
      <c r="Q189" s="220">
        <v>73810</v>
      </c>
      <c r="R189" s="220">
        <v>70300</v>
      </c>
      <c r="S189" s="220">
        <v>66950</v>
      </c>
      <c r="T189" s="220">
        <v>60580</v>
      </c>
      <c r="U189" s="220">
        <v>58730</v>
      </c>
      <c r="V189" s="220">
        <v>55510</v>
      </c>
      <c r="W189" s="220">
        <v>45050</v>
      </c>
      <c r="X189" s="220">
        <v>39370</v>
      </c>
    </row>
    <row r="190" spans="2:24" ht="12.95" customHeight="1" x14ac:dyDescent="0.2">
      <c r="B190" s="221" t="s">
        <v>844</v>
      </c>
      <c r="C190" s="229" t="s">
        <v>60</v>
      </c>
      <c r="D190" s="222" t="s">
        <v>1453</v>
      </c>
      <c r="E190" s="222"/>
      <c r="F190" s="219"/>
      <c r="G190" s="219"/>
      <c r="H190" s="219"/>
      <c r="I190" s="219"/>
      <c r="J190" s="219"/>
      <c r="K190" s="219"/>
      <c r="L190" s="223"/>
      <c r="M190" s="223"/>
      <c r="N190" s="223"/>
      <c r="O190" s="223"/>
      <c r="P190" s="223"/>
      <c r="Q190" s="223"/>
      <c r="R190" s="223"/>
      <c r="S190" s="223"/>
      <c r="T190" s="220">
        <v>59480</v>
      </c>
      <c r="U190" s="220">
        <v>59190</v>
      </c>
      <c r="V190" s="220">
        <v>56370</v>
      </c>
      <c r="W190" s="220">
        <v>51570</v>
      </c>
      <c r="X190" s="223"/>
    </row>
    <row r="191" spans="2:24" ht="12.95" customHeight="1" x14ac:dyDescent="0.2">
      <c r="B191" s="221" t="s">
        <v>326</v>
      </c>
      <c r="C191" s="229" t="s">
        <v>60</v>
      </c>
      <c r="D191" s="222" t="s">
        <v>1453</v>
      </c>
      <c r="E191" s="222"/>
      <c r="F191" s="219"/>
      <c r="G191" s="219"/>
      <c r="H191" s="219"/>
      <c r="I191" s="219"/>
      <c r="J191" s="219"/>
      <c r="K191" s="219"/>
      <c r="L191" s="223"/>
      <c r="M191" s="223"/>
      <c r="N191" s="220">
        <v>82320</v>
      </c>
      <c r="O191" s="220">
        <v>80450</v>
      </c>
      <c r="P191" s="220">
        <v>72530</v>
      </c>
      <c r="Q191" s="220">
        <v>70890</v>
      </c>
      <c r="R191" s="220">
        <v>69830</v>
      </c>
      <c r="S191" s="220">
        <v>68080</v>
      </c>
      <c r="T191" s="220">
        <v>60000</v>
      </c>
      <c r="U191" s="220">
        <v>52270</v>
      </c>
      <c r="V191" s="220">
        <v>44210</v>
      </c>
      <c r="W191" s="220">
        <v>42860</v>
      </c>
      <c r="X191" s="220">
        <v>36880</v>
      </c>
    </row>
    <row r="192" spans="2:24" ht="12.95" customHeight="1" x14ac:dyDescent="0.2">
      <c r="B192" s="221" t="s">
        <v>327</v>
      </c>
      <c r="C192" s="229" t="s">
        <v>60</v>
      </c>
      <c r="D192" s="222" t="s">
        <v>1453</v>
      </c>
      <c r="E192" s="222"/>
      <c r="F192" s="219"/>
      <c r="G192" s="219"/>
      <c r="H192" s="219"/>
      <c r="I192" s="219"/>
      <c r="J192" s="219"/>
      <c r="K192" s="219"/>
      <c r="L192" s="223"/>
      <c r="M192" s="223"/>
      <c r="N192" s="220">
        <v>111100</v>
      </c>
      <c r="O192" s="220">
        <v>106930</v>
      </c>
      <c r="P192" s="220">
        <v>98200</v>
      </c>
      <c r="Q192" s="220">
        <v>90190</v>
      </c>
      <c r="R192" s="220">
        <v>85900</v>
      </c>
      <c r="S192" s="220">
        <v>81810</v>
      </c>
      <c r="T192" s="220">
        <v>70970</v>
      </c>
      <c r="U192" s="220">
        <v>61540</v>
      </c>
      <c r="V192" s="220">
        <v>54270</v>
      </c>
      <c r="W192" s="220">
        <v>53980</v>
      </c>
      <c r="X192" s="220">
        <v>50410</v>
      </c>
    </row>
    <row r="193" spans="2:24" ht="12.95" customHeight="1" x14ac:dyDescent="0.2">
      <c r="B193" s="221" t="s">
        <v>328</v>
      </c>
      <c r="C193" s="229" t="s">
        <v>60</v>
      </c>
      <c r="D193" s="222" t="s">
        <v>1453</v>
      </c>
      <c r="E193" s="222"/>
      <c r="F193" s="219"/>
      <c r="G193" s="219"/>
      <c r="H193" s="219"/>
      <c r="I193" s="219"/>
      <c r="J193" s="219"/>
      <c r="K193" s="219"/>
      <c r="L193" s="223"/>
      <c r="M193" s="223"/>
      <c r="N193" s="220">
        <v>106780</v>
      </c>
      <c r="O193" s="220">
        <v>106240</v>
      </c>
      <c r="P193" s="220">
        <v>104460</v>
      </c>
      <c r="Q193" s="220">
        <v>95930</v>
      </c>
      <c r="R193" s="220">
        <v>91360</v>
      </c>
      <c r="S193" s="220">
        <v>87010</v>
      </c>
      <c r="T193" s="220">
        <v>75490</v>
      </c>
      <c r="U193" s="220">
        <v>62020</v>
      </c>
      <c r="V193" s="220">
        <v>54710</v>
      </c>
      <c r="W193" s="220">
        <v>54430</v>
      </c>
      <c r="X193" s="220">
        <v>53240</v>
      </c>
    </row>
    <row r="194" spans="2:24" ht="12.95" customHeight="1" x14ac:dyDescent="0.2">
      <c r="B194" s="221" t="s">
        <v>845</v>
      </c>
      <c r="C194" s="229" t="s">
        <v>60</v>
      </c>
      <c r="D194" s="222" t="s">
        <v>1453</v>
      </c>
      <c r="E194" s="222"/>
      <c r="F194" s="219"/>
      <c r="G194" s="219"/>
      <c r="H194" s="219"/>
      <c r="I194" s="219"/>
      <c r="J194" s="219"/>
      <c r="K194" s="219"/>
      <c r="L194" s="223"/>
      <c r="M194" s="223"/>
      <c r="N194" s="223"/>
      <c r="O194" s="223"/>
      <c r="P194" s="223"/>
      <c r="Q194" s="223"/>
      <c r="R194" s="223"/>
      <c r="S194" s="223"/>
      <c r="T194" s="223"/>
      <c r="U194" s="223"/>
      <c r="V194" s="223"/>
      <c r="W194" s="223"/>
      <c r="X194" s="220">
        <v>53030</v>
      </c>
    </row>
    <row r="195" spans="2:24" ht="12.95" customHeight="1" x14ac:dyDescent="0.2">
      <c r="B195" s="221" t="s">
        <v>846</v>
      </c>
      <c r="C195" s="229" t="s">
        <v>60</v>
      </c>
      <c r="D195" s="222" t="s">
        <v>1453</v>
      </c>
      <c r="E195" s="222"/>
      <c r="F195" s="219"/>
      <c r="G195" s="219"/>
      <c r="H195" s="219"/>
      <c r="I195" s="219"/>
      <c r="J195" s="219"/>
      <c r="K195" s="219"/>
      <c r="L195" s="223"/>
      <c r="M195" s="223"/>
      <c r="N195" s="223"/>
      <c r="O195" s="223"/>
      <c r="P195" s="223"/>
      <c r="Q195" s="223"/>
      <c r="R195" s="223"/>
      <c r="S195" s="223"/>
      <c r="T195" s="223"/>
      <c r="U195" s="223"/>
      <c r="V195" s="220">
        <v>51980</v>
      </c>
      <c r="W195" s="220">
        <v>51420</v>
      </c>
      <c r="X195" s="220">
        <v>42920</v>
      </c>
    </row>
    <row r="196" spans="2:24" ht="12.95" customHeight="1" x14ac:dyDescent="0.2">
      <c r="B196" s="221" t="s">
        <v>329</v>
      </c>
      <c r="C196" s="229" t="s">
        <v>60</v>
      </c>
      <c r="D196" s="222" t="s">
        <v>1453</v>
      </c>
      <c r="E196" s="222"/>
      <c r="F196" s="223"/>
      <c r="G196" s="223"/>
      <c r="H196" s="223"/>
      <c r="I196" s="223"/>
      <c r="J196" s="223"/>
      <c r="K196" s="223"/>
      <c r="L196" s="223"/>
      <c r="M196" s="223"/>
      <c r="N196" s="223"/>
      <c r="O196" s="220">
        <v>90030</v>
      </c>
      <c r="P196" s="220">
        <v>87500</v>
      </c>
      <c r="Q196" s="220">
        <v>85120</v>
      </c>
      <c r="R196" s="220">
        <v>81070</v>
      </c>
      <c r="S196" s="220">
        <v>77210</v>
      </c>
      <c r="T196" s="220">
        <v>66980</v>
      </c>
      <c r="U196" s="220">
        <v>57460</v>
      </c>
      <c r="V196" s="220">
        <v>52750</v>
      </c>
      <c r="W196" s="220">
        <v>50290</v>
      </c>
      <c r="X196" s="220">
        <v>39550</v>
      </c>
    </row>
    <row r="197" spans="2:24" ht="12.95" customHeight="1" x14ac:dyDescent="0.2">
      <c r="B197" s="221" t="s">
        <v>330</v>
      </c>
      <c r="C197" s="229" t="s">
        <v>60</v>
      </c>
      <c r="D197" s="222" t="s">
        <v>1453</v>
      </c>
      <c r="E197" s="222"/>
      <c r="F197" s="223"/>
      <c r="G197" s="223"/>
      <c r="H197" s="223"/>
      <c r="I197" s="223"/>
      <c r="J197" s="223"/>
      <c r="K197" s="223"/>
      <c r="L197" s="223"/>
      <c r="M197" s="223"/>
      <c r="N197" s="220">
        <v>109900</v>
      </c>
      <c r="O197" s="220">
        <v>103220</v>
      </c>
      <c r="P197" s="220">
        <v>94810</v>
      </c>
      <c r="Q197" s="220">
        <v>87070</v>
      </c>
      <c r="R197" s="220">
        <v>82920</v>
      </c>
      <c r="S197" s="220">
        <v>78980</v>
      </c>
      <c r="T197" s="220">
        <v>69940</v>
      </c>
      <c r="U197" s="220">
        <v>62240</v>
      </c>
      <c r="V197" s="220">
        <v>58380</v>
      </c>
      <c r="W197" s="220">
        <v>55340</v>
      </c>
      <c r="X197" s="220">
        <v>52060</v>
      </c>
    </row>
    <row r="198" spans="2:24" ht="12.95" customHeight="1" x14ac:dyDescent="0.2">
      <c r="B198" s="221" t="s">
        <v>331</v>
      </c>
      <c r="C198" s="229" t="s">
        <v>60</v>
      </c>
      <c r="D198" s="222" t="s">
        <v>1453</v>
      </c>
      <c r="E198" s="222"/>
      <c r="F198" s="223"/>
      <c r="G198" s="223"/>
      <c r="H198" s="223"/>
      <c r="I198" s="223"/>
      <c r="J198" s="223"/>
      <c r="K198" s="223"/>
      <c r="L198" s="223"/>
      <c r="M198" s="223"/>
      <c r="N198" s="223"/>
      <c r="O198" s="223"/>
      <c r="P198" s="223"/>
      <c r="Q198" s="223"/>
      <c r="R198" s="223"/>
      <c r="S198" s="223"/>
      <c r="T198" s="223"/>
      <c r="U198" s="220">
        <v>57960</v>
      </c>
      <c r="V198" s="220">
        <v>53530</v>
      </c>
      <c r="W198" s="220">
        <v>51620</v>
      </c>
      <c r="X198" s="220">
        <v>51250</v>
      </c>
    </row>
    <row r="199" spans="2:24" ht="12.95" customHeight="1" x14ac:dyDescent="0.2">
      <c r="B199" s="221" t="s">
        <v>332</v>
      </c>
      <c r="C199" s="229" t="s">
        <v>60</v>
      </c>
      <c r="D199" s="222" t="s">
        <v>1453</v>
      </c>
      <c r="E199" s="222"/>
      <c r="F199" s="223"/>
      <c r="G199" s="220">
        <v>241640</v>
      </c>
      <c r="H199" s="223"/>
      <c r="I199" s="220">
        <v>208070</v>
      </c>
      <c r="J199" s="223"/>
      <c r="K199" s="223"/>
      <c r="L199" s="223"/>
      <c r="M199" s="223"/>
      <c r="N199" s="220">
        <v>99850</v>
      </c>
      <c r="O199" s="220">
        <v>95580</v>
      </c>
      <c r="P199" s="220">
        <v>87240</v>
      </c>
      <c r="Q199" s="220">
        <v>78640</v>
      </c>
      <c r="R199" s="220">
        <v>71620</v>
      </c>
      <c r="S199" s="220">
        <v>69970</v>
      </c>
      <c r="T199" s="220">
        <v>61370</v>
      </c>
      <c r="U199" s="220">
        <v>59780</v>
      </c>
      <c r="V199" s="220">
        <v>53610</v>
      </c>
      <c r="W199" s="220">
        <v>50110</v>
      </c>
      <c r="X199" s="220">
        <v>45330</v>
      </c>
    </row>
    <row r="200" spans="2:24" ht="12.95" customHeight="1" x14ac:dyDescent="0.2">
      <c r="B200" s="221" t="s">
        <v>847</v>
      </c>
      <c r="C200" s="229" t="s">
        <v>60</v>
      </c>
      <c r="D200" s="222" t="s">
        <v>1453</v>
      </c>
      <c r="E200" s="222"/>
      <c r="F200" s="223"/>
      <c r="G200" s="223"/>
      <c r="H200" s="223"/>
      <c r="I200" s="223"/>
      <c r="J200" s="223"/>
      <c r="K200" s="223"/>
      <c r="L200" s="223"/>
      <c r="M200" s="223"/>
      <c r="N200" s="220">
        <v>104680</v>
      </c>
      <c r="O200" s="223"/>
      <c r="P200" s="223"/>
      <c r="Q200" s="220">
        <v>97330</v>
      </c>
      <c r="R200" s="220">
        <v>72930</v>
      </c>
      <c r="S200" s="220">
        <v>71210</v>
      </c>
      <c r="T200" s="223"/>
      <c r="U200" s="223"/>
      <c r="V200" s="223"/>
      <c r="W200" s="223"/>
      <c r="X200" s="223"/>
    </row>
    <row r="201" spans="2:24" ht="12.95" customHeight="1" x14ac:dyDescent="0.2">
      <c r="B201" s="221" t="s">
        <v>848</v>
      </c>
      <c r="C201" s="229" t="s">
        <v>60</v>
      </c>
      <c r="D201" s="222" t="s">
        <v>1453</v>
      </c>
      <c r="E201" s="222"/>
      <c r="F201" s="223"/>
      <c r="G201" s="223"/>
      <c r="H201" s="223"/>
      <c r="I201" s="223"/>
      <c r="J201" s="223"/>
      <c r="K201" s="223"/>
      <c r="L201" s="223"/>
      <c r="M201" s="220">
        <v>103400</v>
      </c>
      <c r="N201" s="220">
        <v>102180</v>
      </c>
      <c r="O201" s="220">
        <v>89620</v>
      </c>
      <c r="P201" s="220">
        <v>82310</v>
      </c>
      <c r="Q201" s="220">
        <v>75590</v>
      </c>
      <c r="R201" s="220">
        <v>71990</v>
      </c>
      <c r="S201" s="220">
        <v>68560</v>
      </c>
      <c r="T201" s="220">
        <v>59490</v>
      </c>
      <c r="U201" s="220">
        <v>53970</v>
      </c>
      <c r="V201" s="220">
        <v>51830</v>
      </c>
      <c r="W201" s="220">
        <v>48050</v>
      </c>
      <c r="X201" s="220">
        <v>40070</v>
      </c>
    </row>
    <row r="202" spans="2:24" ht="12.95" customHeight="1" x14ac:dyDescent="0.2">
      <c r="B202" s="221" t="s">
        <v>333</v>
      </c>
      <c r="C202" s="229" t="s">
        <v>60</v>
      </c>
      <c r="D202" s="222" t="s">
        <v>1453</v>
      </c>
      <c r="E202" s="222"/>
      <c r="F202" s="223"/>
      <c r="G202" s="223"/>
      <c r="H202" s="223"/>
      <c r="I202" s="223"/>
      <c r="J202" s="223"/>
      <c r="K202" s="223"/>
      <c r="L202" s="223"/>
      <c r="M202" s="223"/>
      <c r="N202" s="220">
        <v>99910</v>
      </c>
      <c r="O202" s="220">
        <v>95160</v>
      </c>
      <c r="P202" s="220">
        <v>87390</v>
      </c>
      <c r="Q202" s="220">
        <v>80260</v>
      </c>
      <c r="R202" s="220">
        <v>76440</v>
      </c>
      <c r="S202" s="220">
        <v>72800</v>
      </c>
      <c r="T202" s="220">
        <v>63130</v>
      </c>
      <c r="U202" s="220">
        <v>52570</v>
      </c>
      <c r="V202" s="220">
        <v>49380</v>
      </c>
      <c r="W202" s="220">
        <v>43230</v>
      </c>
      <c r="X202" s="223"/>
    </row>
    <row r="203" spans="2:24" ht="12.95" customHeight="1" x14ac:dyDescent="0.2">
      <c r="B203" s="221" t="s">
        <v>333</v>
      </c>
      <c r="C203" s="229" t="s">
        <v>60</v>
      </c>
      <c r="D203" s="222" t="s">
        <v>1455</v>
      </c>
      <c r="E203" s="222"/>
      <c r="F203" s="223"/>
      <c r="G203" s="223"/>
      <c r="H203" s="223"/>
      <c r="I203" s="223"/>
      <c r="J203" s="223"/>
      <c r="K203" s="223"/>
      <c r="L203" s="223"/>
      <c r="M203" s="223"/>
      <c r="N203" s="223"/>
      <c r="O203" s="223"/>
      <c r="P203" s="220">
        <v>78820</v>
      </c>
      <c r="Q203" s="223"/>
      <c r="R203" s="220">
        <v>77610</v>
      </c>
      <c r="S203" s="220">
        <v>73910</v>
      </c>
      <c r="T203" s="220">
        <v>64090</v>
      </c>
      <c r="U203" s="223"/>
      <c r="V203" s="220">
        <v>50130</v>
      </c>
      <c r="W203" s="223"/>
      <c r="X203" s="223"/>
    </row>
    <row r="204" spans="2:24" ht="12.95" customHeight="1" x14ac:dyDescent="0.2">
      <c r="B204" s="221" t="s">
        <v>334</v>
      </c>
      <c r="C204" s="229" t="s">
        <v>60</v>
      </c>
      <c r="D204" s="222" t="s">
        <v>1453</v>
      </c>
      <c r="E204" s="222"/>
      <c r="F204" s="223"/>
      <c r="G204" s="223"/>
      <c r="H204" s="223"/>
      <c r="I204" s="223"/>
      <c r="J204" s="223"/>
      <c r="K204" s="223"/>
      <c r="L204" s="223"/>
      <c r="M204" s="223"/>
      <c r="N204" s="223"/>
      <c r="O204" s="220">
        <v>85950</v>
      </c>
      <c r="P204" s="220">
        <v>84420</v>
      </c>
      <c r="Q204" s="220">
        <v>84000</v>
      </c>
      <c r="R204" s="220">
        <v>82110</v>
      </c>
      <c r="S204" s="220">
        <v>75850</v>
      </c>
      <c r="T204" s="220">
        <v>63950</v>
      </c>
      <c r="U204" s="220">
        <v>56930</v>
      </c>
      <c r="V204" s="220">
        <v>53620</v>
      </c>
      <c r="W204" s="220">
        <v>49310</v>
      </c>
      <c r="X204" s="220">
        <v>46660</v>
      </c>
    </row>
    <row r="205" spans="2:24" ht="12.95" customHeight="1" x14ac:dyDescent="0.2">
      <c r="B205" s="221" t="s">
        <v>335</v>
      </c>
      <c r="C205" s="229" t="s">
        <v>60</v>
      </c>
      <c r="D205" s="222" t="s">
        <v>1453</v>
      </c>
      <c r="E205" s="222"/>
      <c r="F205" s="223"/>
      <c r="G205" s="223"/>
      <c r="H205" s="223"/>
      <c r="I205" s="223"/>
      <c r="J205" s="223"/>
      <c r="K205" s="223"/>
      <c r="L205" s="223"/>
      <c r="M205" s="223"/>
      <c r="N205" s="220">
        <v>95230</v>
      </c>
      <c r="O205" s="220">
        <v>89030</v>
      </c>
      <c r="P205" s="220">
        <v>86540</v>
      </c>
      <c r="Q205" s="220">
        <v>80750</v>
      </c>
      <c r="R205" s="220">
        <v>79650</v>
      </c>
      <c r="S205" s="220">
        <v>73250</v>
      </c>
      <c r="T205" s="220">
        <v>65190</v>
      </c>
      <c r="U205" s="220">
        <v>50520</v>
      </c>
      <c r="V205" s="220">
        <v>49110</v>
      </c>
      <c r="W205" s="220">
        <v>47820</v>
      </c>
      <c r="X205" s="220">
        <v>44370</v>
      </c>
    </row>
    <row r="206" spans="2:24" ht="12.95" customHeight="1" x14ac:dyDescent="0.2">
      <c r="B206" s="221" t="s">
        <v>336</v>
      </c>
      <c r="C206" s="229" t="s">
        <v>60</v>
      </c>
      <c r="D206" s="222" t="s">
        <v>1453</v>
      </c>
      <c r="E206" s="222"/>
      <c r="F206" s="223"/>
      <c r="G206" s="223"/>
      <c r="H206" s="223"/>
      <c r="I206" s="223"/>
      <c r="J206" s="223"/>
      <c r="K206" s="223"/>
      <c r="L206" s="223"/>
      <c r="M206" s="223"/>
      <c r="N206" s="223"/>
      <c r="O206" s="223"/>
      <c r="P206" s="223"/>
      <c r="Q206" s="220">
        <v>77150</v>
      </c>
      <c r="R206" s="223"/>
      <c r="S206" s="220">
        <v>76770</v>
      </c>
      <c r="T206" s="223"/>
      <c r="U206" s="220">
        <v>73000</v>
      </c>
      <c r="V206" s="220">
        <v>57860</v>
      </c>
      <c r="W206" s="220">
        <v>54450</v>
      </c>
      <c r="X206" s="220">
        <v>52130</v>
      </c>
    </row>
    <row r="207" spans="2:24" ht="12.95" customHeight="1" x14ac:dyDescent="0.2">
      <c r="B207" s="221" t="s">
        <v>337</v>
      </c>
      <c r="C207" s="229" t="s">
        <v>60</v>
      </c>
      <c r="D207" s="222" t="s">
        <v>1453</v>
      </c>
      <c r="E207" s="222"/>
      <c r="F207" s="223"/>
      <c r="G207" s="223"/>
      <c r="H207" s="223"/>
      <c r="I207" s="223"/>
      <c r="J207" s="223"/>
      <c r="K207" s="223"/>
      <c r="L207" s="223"/>
      <c r="M207" s="223"/>
      <c r="N207" s="220">
        <v>95940</v>
      </c>
      <c r="O207" s="220">
        <v>95460</v>
      </c>
      <c r="P207" s="220">
        <v>91220</v>
      </c>
      <c r="Q207" s="220">
        <v>86290</v>
      </c>
      <c r="R207" s="220">
        <v>82300</v>
      </c>
      <c r="S207" s="220">
        <v>80650</v>
      </c>
      <c r="T207" s="220">
        <v>72700</v>
      </c>
      <c r="U207" s="220">
        <v>63550</v>
      </c>
      <c r="V207" s="220">
        <v>55310</v>
      </c>
      <c r="W207" s="220">
        <v>52110</v>
      </c>
      <c r="X207" s="220">
        <v>51860</v>
      </c>
    </row>
    <row r="208" spans="2:24" ht="12.95" customHeight="1" x14ac:dyDescent="0.2">
      <c r="B208" s="221" t="s">
        <v>338</v>
      </c>
      <c r="C208" s="229" t="s">
        <v>60</v>
      </c>
      <c r="D208" s="222" t="s">
        <v>1453</v>
      </c>
      <c r="E208" s="222"/>
      <c r="F208" s="223"/>
      <c r="G208" s="223"/>
      <c r="H208" s="223"/>
      <c r="I208" s="223"/>
      <c r="J208" s="223"/>
      <c r="K208" s="223"/>
      <c r="L208" s="223"/>
      <c r="M208" s="223"/>
      <c r="N208" s="220">
        <v>99300</v>
      </c>
      <c r="O208" s="220">
        <v>95300</v>
      </c>
      <c r="P208" s="220">
        <v>87520</v>
      </c>
      <c r="Q208" s="220">
        <v>80390</v>
      </c>
      <c r="R208" s="220">
        <v>76550</v>
      </c>
      <c r="S208" s="220">
        <v>72910</v>
      </c>
      <c r="T208" s="220">
        <v>69180</v>
      </c>
      <c r="U208" s="220">
        <v>55150</v>
      </c>
      <c r="V208" s="220">
        <v>52470</v>
      </c>
      <c r="W208" s="220">
        <v>51950</v>
      </c>
      <c r="X208" s="220">
        <v>46600</v>
      </c>
    </row>
    <row r="209" spans="2:24" ht="12.95" customHeight="1" x14ac:dyDescent="0.2">
      <c r="B209" s="221" t="s">
        <v>339</v>
      </c>
      <c r="C209" s="229" t="s">
        <v>60</v>
      </c>
      <c r="D209" s="222" t="s">
        <v>1453</v>
      </c>
      <c r="E209" s="222"/>
      <c r="F209" s="223"/>
      <c r="G209" s="223"/>
      <c r="H209" s="223"/>
      <c r="I209" s="223"/>
      <c r="J209" s="223"/>
      <c r="K209" s="223"/>
      <c r="L209" s="220">
        <v>114560</v>
      </c>
      <c r="M209" s="223"/>
      <c r="N209" s="220">
        <v>113990</v>
      </c>
      <c r="O209" s="220">
        <v>109920</v>
      </c>
      <c r="P209" s="220">
        <v>96510</v>
      </c>
      <c r="Q209" s="220">
        <v>92710</v>
      </c>
      <c r="R209" s="220">
        <v>88300</v>
      </c>
      <c r="S209" s="220">
        <v>84090</v>
      </c>
      <c r="T209" s="220">
        <v>72870</v>
      </c>
      <c r="U209" s="220">
        <v>65960</v>
      </c>
      <c r="V209" s="220">
        <v>65530</v>
      </c>
      <c r="W209" s="220">
        <v>57690</v>
      </c>
      <c r="X209" s="220">
        <v>49990</v>
      </c>
    </row>
    <row r="210" spans="2:24" ht="12.95" customHeight="1" x14ac:dyDescent="0.2">
      <c r="B210" s="221" t="s">
        <v>849</v>
      </c>
      <c r="C210" s="229" t="s">
        <v>60</v>
      </c>
      <c r="D210" s="222" t="s">
        <v>1453</v>
      </c>
      <c r="E210" s="222"/>
      <c r="F210" s="223"/>
      <c r="G210" s="223"/>
      <c r="H210" s="223"/>
      <c r="I210" s="223"/>
      <c r="J210" s="223"/>
      <c r="K210" s="223"/>
      <c r="L210" s="223"/>
      <c r="M210" s="223"/>
      <c r="N210" s="223"/>
      <c r="O210" s="223"/>
      <c r="P210" s="223"/>
      <c r="Q210" s="223"/>
      <c r="R210" s="220">
        <v>80330</v>
      </c>
      <c r="S210" s="220">
        <v>73570</v>
      </c>
      <c r="T210" s="220">
        <v>67150</v>
      </c>
      <c r="U210" s="220">
        <v>63060</v>
      </c>
      <c r="V210" s="220">
        <v>59670</v>
      </c>
      <c r="W210" s="220">
        <v>46280</v>
      </c>
      <c r="X210" s="220">
        <v>45530</v>
      </c>
    </row>
    <row r="211" spans="2:24" ht="12.95" customHeight="1" x14ac:dyDescent="0.2">
      <c r="B211" s="221" t="s">
        <v>850</v>
      </c>
      <c r="C211" s="229" t="s">
        <v>60</v>
      </c>
      <c r="D211" s="222" t="s">
        <v>1453</v>
      </c>
      <c r="E211" s="222"/>
      <c r="F211" s="223"/>
      <c r="G211" s="223"/>
      <c r="H211" s="223"/>
      <c r="I211" s="223"/>
      <c r="J211" s="223"/>
      <c r="K211" s="223"/>
      <c r="L211" s="223"/>
      <c r="M211" s="223"/>
      <c r="N211" s="223"/>
      <c r="O211" s="223"/>
      <c r="P211" s="223"/>
      <c r="Q211" s="223"/>
      <c r="R211" s="220">
        <v>62700</v>
      </c>
      <c r="S211" s="220">
        <v>61650</v>
      </c>
      <c r="T211" s="220">
        <v>57180</v>
      </c>
      <c r="U211" s="220">
        <v>56890</v>
      </c>
      <c r="V211" s="220">
        <v>53230</v>
      </c>
      <c r="W211" s="220">
        <v>52770</v>
      </c>
      <c r="X211" s="220">
        <v>47360</v>
      </c>
    </row>
    <row r="212" spans="2:24" ht="12.95" customHeight="1" x14ac:dyDescent="0.2">
      <c r="B212" s="221" t="s">
        <v>340</v>
      </c>
      <c r="C212" s="229" t="s">
        <v>60</v>
      </c>
      <c r="D212" s="222" t="s">
        <v>1453</v>
      </c>
      <c r="E212" s="222"/>
      <c r="F212" s="223"/>
      <c r="G212" s="223"/>
      <c r="H212" s="223"/>
      <c r="I212" s="223"/>
      <c r="J212" s="223"/>
      <c r="K212" s="223"/>
      <c r="L212" s="223"/>
      <c r="M212" s="223"/>
      <c r="N212" s="220">
        <v>100560</v>
      </c>
      <c r="O212" s="220">
        <v>95770</v>
      </c>
      <c r="P212" s="220">
        <v>87950</v>
      </c>
      <c r="Q212" s="220">
        <v>80780</v>
      </c>
      <c r="R212" s="220">
        <v>74910</v>
      </c>
      <c r="S212" s="220">
        <v>73270</v>
      </c>
      <c r="T212" s="220">
        <v>66510</v>
      </c>
      <c r="U212" s="220">
        <v>56690</v>
      </c>
      <c r="V212" s="220">
        <v>54610</v>
      </c>
      <c r="W212" s="220">
        <v>52290</v>
      </c>
      <c r="X212" s="220">
        <v>52030</v>
      </c>
    </row>
    <row r="213" spans="2:24" ht="12.95" customHeight="1" x14ac:dyDescent="0.2">
      <c r="B213" s="221" t="s">
        <v>341</v>
      </c>
      <c r="C213" s="229" t="s">
        <v>60</v>
      </c>
      <c r="D213" s="222" t="s">
        <v>1453</v>
      </c>
      <c r="E213" s="222"/>
      <c r="F213" s="223"/>
      <c r="G213" s="223"/>
      <c r="H213" s="223"/>
      <c r="I213" s="223"/>
      <c r="J213" s="223"/>
      <c r="K213" s="223"/>
      <c r="L213" s="223"/>
      <c r="M213" s="223"/>
      <c r="N213" s="223"/>
      <c r="O213" s="220">
        <v>85510</v>
      </c>
      <c r="P213" s="220">
        <v>83320</v>
      </c>
      <c r="Q213" s="220">
        <v>78880</v>
      </c>
      <c r="R213" s="220">
        <v>72730</v>
      </c>
      <c r="S213" s="220">
        <v>71540</v>
      </c>
      <c r="T213" s="220">
        <v>68760</v>
      </c>
      <c r="U213" s="220">
        <v>49330</v>
      </c>
      <c r="V213" s="220">
        <v>47050</v>
      </c>
      <c r="W213" s="220">
        <v>43990</v>
      </c>
      <c r="X213" s="220">
        <v>41540</v>
      </c>
    </row>
    <row r="214" spans="2:24" ht="12.95" customHeight="1" x14ac:dyDescent="0.2">
      <c r="B214" s="221" t="s">
        <v>851</v>
      </c>
      <c r="C214" s="229" t="s">
        <v>60</v>
      </c>
      <c r="D214" s="222" t="s">
        <v>1453</v>
      </c>
      <c r="E214" s="222"/>
      <c r="F214" s="223"/>
      <c r="G214" s="223"/>
      <c r="H214" s="223"/>
      <c r="I214" s="223"/>
      <c r="J214" s="223"/>
      <c r="K214" s="223"/>
      <c r="L214" s="223"/>
      <c r="M214" s="223"/>
      <c r="N214" s="223"/>
      <c r="O214" s="223"/>
      <c r="P214" s="223"/>
      <c r="Q214" s="223"/>
      <c r="R214" s="223"/>
      <c r="S214" s="223"/>
      <c r="T214" s="223"/>
      <c r="U214" s="223"/>
      <c r="V214" s="223"/>
      <c r="W214" s="220">
        <v>46730</v>
      </c>
      <c r="X214" s="223"/>
    </row>
    <row r="215" spans="2:24" ht="12.95" customHeight="1" x14ac:dyDescent="0.2">
      <c r="B215" s="221" t="s">
        <v>852</v>
      </c>
      <c r="C215" s="229" t="s">
        <v>60</v>
      </c>
      <c r="D215" s="222" t="s">
        <v>1453</v>
      </c>
      <c r="E215" s="222"/>
      <c r="F215" s="223"/>
      <c r="G215" s="223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  <c r="S215" s="223"/>
      <c r="T215" s="223"/>
      <c r="U215" s="220">
        <v>57230</v>
      </c>
      <c r="V215" s="223"/>
      <c r="W215" s="220">
        <v>51480</v>
      </c>
      <c r="X215" s="220">
        <v>45240</v>
      </c>
    </row>
    <row r="216" spans="2:24" ht="12.95" customHeight="1" x14ac:dyDescent="0.2">
      <c r="B216" s="221" t="s">
        <v>1479</v>
      </c>
      <c r="C216" s="229" t="s">
        <v>60</v>
      </c>
      <c r="D216" s="222" t="s">
        <v>1453</v>
      </c>
      <c r="E216" s="222"/>
      <c r="F216" s="223"/>
      <c r="G216" s="223"/>
      <c r="H216" s="223"/>
      <c r="I216" s="223"/>
      <c r="J216" s="223"/>
      <c r="K216" s="223"/>
      <c r="L216" s="223"/>
      <c r="M216" s="223"/>
      <c r="N216" s="223"/>
      <c r="O216" s="223"/>
      <c r="P216" s="223"/>
      <c r="Q216" s="223"/>
      <c r="R216" s="223"/>
      <c r="S216" s="223"/>
      <c r="T216" s="223"/>
      <c r="U216" s="223"/>
      <c r="V216" s="220">
        <v>57630</v>
      </c>
      <c r="W216" s="223"/>
      <c r="X216" s="223"/>
    </row>
    <row r="217" spans="2:24" ht="12.95" customHeight="1" x14ac:dyDescent="0.2">
      <c r="B217" s="221" t="s">
        <v>342</v>
      </c>
      <c r="C217" s="229" t="s">
        <v>60</v>
      </c>
      <c r="D217" s="222" t="s">
        <v>1453</v>
      </c>
      <c r="E217" s="222"/>
      <c r="F217" s="223"/>
      <c r="G217" s="223"/>
      <c r="H217" s="223"/>
      <c r="I217" s="223"/>
      <c r="J217" s="223"/>
      <c r="K217" s="223"/>
      <c r="L217" s="223"/>
      <c r="M217" s="223"/>
      <c r="N217" s="220">
        <v>98140</v>
      </c>
      <c r="O217" s="220">
        <v>93470</v>
      </c>
      <c r="P217" s="220">
        <v>85840</v>
      </c>
      <c r="Q217" s="220">
        <v>78840</v>
      </c>
      <c r="R217" s="220">
        <v>75090</v>
      </c>
      <c r="S217" s="220">
        <v>71510</v>
      </c>
      <c r="T217" s="220">
        <v>62050</v>
      </c>
      <c r="U217" s="220">
        <v>55560</v>
      </c>
      <c r="V217" s="220">
        <v>51260</v>
      </c>
      <c r="W217" s="220">
        <v>43190</v>
      </c>
      <c r="X217" s="223"/>
    </row>
    <row r="218" spans="2:24" ht="12.95" customHeight="1" x14ac:dyDescent="0.2">
      <c r="B218" s="221" t="s">
        <v>343</v>
      </c>
      <c r="C218" s="229" t="s">
        <v>60</v>
      </c>
      <c r="D218" s="222" t="s">
        <v>1453</v>
      </c>
      <c r="E218" s="222"/>
      <c r="F218" s="223"/>
      <c r="G218" s="223"/>
      <c r="H218" s="223"/>
      <c r="I218" s="223"/>
      <c r="J218" s="223"/>
      <c r="K218" s="223"/>
      <c r="L218" s="223"/>
      <c r="M218" s="223"/>
      <c r="N218" s="220">
        <v>91620</v>
      </c>
      <c r="O218" s="220">
        <v>83430</v>
      </c>
      <c r="P218" s="220">
        <v>75730</v>
      </c>
      <c r="Q218" s="220">
        <v>69490</v>
      </c>
      <c r="R218" s="220">
        <v>68510</v>
      </c>
      <c r="S218" s="220">
        <v>62600</v>
      </c>
      <c r="T218" s="220">
        <v>61650</v>
      </c>
      <c r="U218" s="220">
        <v>61350</v>
      </c>
      <c r="V218" s="220">
        <v>54590</v>
      </c>
      <c r="W218" s="220">
        <v>52060</v>
      </c>
      <c r="X218" s="220">
        <v>39970</v>
      </c>
    </row>
    <row r="219" spans="2:24" ht="12.95" customHeight="1" x14ac:dyDescent="0.2">
      <c r="B219" s="221" t="s">
        <v>344</v>
      </c>
      <c r="C219" s="229" t="s">
        <v>60</v>
      </c>
      <c r="D219" s="222" t="s">
        <v>1453</v>
      </c>
      <c r="E219" s="222"/>
      <c r="F219" s="223"/>
      <c r="G219" s="223"/>
      <c r="H219" s="223"/>
      <c r="I219" s="223"/>
      <c r="J219" s="223"/>
      <c r="K219" s="223"/>
      <c r="L219" s="223"/>
      <c r="M219" s="223"/>
      <c r="N219" s="220">
        <v>85550</v>
      </c>
      <c r="O219" s="220">
        <v>80140</v>
      </c>
      <c r="P219" s="223"/>
      <c r="Q219" s="223"/>
      <c r="R219" s="223"/>
      <c r="S219" s="223"/>
      <c r="T219" s="223"/>
      <c r="U219" s="223"/>
      <c r="V219" s="223"/>
      <c r="W219" s="220">
        <v>48050</v>
      </c>
      <c r="X219" s="220">
        <v>43040</v>
      </c>
    </row>
    <row r="220" spans="2:24" ht="12.95" customHeight="1" x14ac:dyDescent="0.2">
      <c r="B220" s="221" t="s">
        <v>853</v>
      </c>
      <c r="C220" s="229" t="s">
        <v>60</v>
      </c>
      <c r="D220" s="222" t="s">
        <v>1453</v>
      </c>
      <c r="E220" s="222"/>
      <c r="F220" s="223"/>
      <c r="G220" s="223"/>
      <c r="H220" s="223"/>
      <c r="I220" s="223"/>
      <c r="J220" s="223"/>
      <c r="K220" s="223"/>
      <c r="L220" s="223"/>
      <c r="M220" s="223"/>
      <c r="N220" s="220">
        <v>90010</v>
      </c>
      <c r="O220" s="220">
        <v>84670</v>
      </c>
      <c r="P220" s="220">
        <v>79630</v>
      </c>
      <c r="Q220" s="220">
        <v>69570</v>
      </c>
      <c r="R220" s="220">
        <v>62550</v>
      </c>
      <c r="S220" s="220">
        <v>60760</v>
      </c>
      <c r="T220" s="220">
        <v>58410</v>
      </c>
      <c r="U220" s="223"/>
      <c r="V220" s="220">
        <v>52640</v>
      </c>
      <c r="W220" s="220">
        <v>50310</v>
      </c>
      <c r="X220" s="223"/>
    </row>
    <row r="221" spans="2:24" ht="12.95" customHeight="1" x14ac:dyDescent="0.2">
      <c r="B221" s="221" t="s">
        <v>854</v>
      </c>
      <c r="C221" s="229" t="s">
        <v>60</v>
      </c>
      <c r="D221" s="222" t="s">
        <v>1453</v>
      </c>
      <c r="E221" s="222"/>
      <c r="F221" s="223"/>
      <c r="G221" s="223"/>
      <c r="H221" s="223"/>
      <c r="I221" s="220">
        <v>107530</v>
      </c>
      <c r="J221" s="223"/>
      <c r="K221" s="223"/>
      <c r="L221" s="223"/>
      <c r="M221" s="223"/>
      <c r="N221" s="223"/>
      <c r="O221" s="223"/>
      <c r="P221" s="223"/>
      <c r="Q221" s="223"/>
      <c r="R221" s="223"/>
      <c r="S221" s="223"/>
      <c r="T221" s="223"/>
      <c r="U221" s="223"/>
      <c r="V221" s="223"/>
      <c r="W221" s="223"/>
      <c r="X221" s="223"/>
    </row>
    <row r="222" spans="2:24" ht="12.95" customHeight="1" x14ac:dyDescent="0.2">
      <c r="B222" s="221" t="s">
        <v>1480</v>
      </c>
      <c r="C222" s="229" t="s">
        <v>60</v>
      </c>
      <c r="D222" s="222" t="s">
        <v>1453</v>
      </c>
      <c r="E222" s="222"/>
      <c r="F222" s="223"/>
      <c r="G222" s="223"/>
      <c r="H222" s="223"/>
      <c r="I222" s="223"/>
      <c r="J222" s="223"/>
      <c r="K222" s="223"/>
      <c r="L222" s="223"/>
      <c r="M222" s="223"/>
      <c r="N222" s="223"/>
      <c r="O222" s="223"/>
      <c r="P222" s="223"/>
      <c r="Q222" s="220">
        <v>56770</v>
      </c>
      <c r="R222" s="223"/>
      <c r="S222" s="223"/>
      <c r="T222" s="223"/>
      <c r="U222" s="223"/>
      <c r="V222" s="223"/>
      <c r="W222" s="223"/>
      <c r="X222" s="223"/>
    </row>
    <row r="223" spans="2:24" ht="12.95" customHeight="1" x14ac:dyDescent="0.2">
      <c r="B223" s="221" t="s">
        <v>1481</v>
      </c>
      <c r="C223" s="229" t="s">
        <v>60</v>
      </c>
      <c r="D223" s="222" t="s">
        <v>1453</v>
      </c>
      <c r="E223" s="222"/>
      <c r="F223" s="223"/>
      <c r="G223" s="223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  <c r="S223" s="223"/>
      <c r="T223" s="223"/>
      <c r="U223" s="223"/>
      <c r="V223" s="220">
        <v>33580</v>
      </c>
      <c r="W223" s="223"/>
      <c r="X223" s="223"/>
    </row>
    <row r="224" spans="2:24" ht="12.95" customHeight="1" x14ac:dyDescent="0.2">
      <c r="B224" s="221" t="s">
        <v>855</v>
      </c>
      <c r="C224" s="229" t="s">
        <v>60</v>
      </c>
      <c r="D224" s="222" t="s">
        <v>1453</v>
      </c>
      <c r="E224" s="222"/>
      <c r="F224" s="223"/>
      <c r="G224" s="223"/>
      <c r="H224" s="223"/>
      <c r="I224" s="223"/>
      <c r="J224" s="223"/>
      <c r="K224" s="223"/>
      <c r="L224" s="220">
        <v>183640</v>
      </c>
      <c r="M224" s="220">
        <v>174640</v>
      </c>
      <c r="N224" s="223"/>
      <c r="O224" s="223"/>
      <c r="P224" s="223"/>
      <c r="Q224" s="223"/>
      <c r="R224" s="223"/>
      <c r="S224" s="223"/>
      <c r="T224" s="223"/>
      <c r="U224" s="223"/>
      <c r="V224" s="223"/>
      <c r="W224" s="223"/>
      <c r="X224" s="223"/>
    </row>
    <row r="225" spans="2:24" ht="12.95" customHeight="1" x14ac:dyDescent="0.2">
      <c r="B225" s="221" t="s">
        <v>856</v>
      </c>
      <c r="C225" s="229" t="s">
        <v>60</v>
      </c>
      <c r="D225" s="222" t="s">
        <v>1453</v>
      </c>
      <c r="E225" s="222"/>
      <c r="F225" s="223"/>
      <c r="G225" s="223"/>
      <c r="H225" s="223"/>
      <c r="I225" s="220">
        <v>202400</v>
      </c>
      <c r="J225" s="220">
        <v>191770</v>
      </c>
      <c r="K225" s="220">
        <v>141270</v>
      </c>
      <c r="L225" s="220">
        <v>137520</v>
      </c>
      <c r="M225" s="220">
        <v>125410</v>
      </c>
      <c r="N225" s="223"/>
      <c r="O225" s="223"/>
      <c r="P225" s="223"/>
      <c r="Q225" s="223"/>
      <c r="R225" s="223"/>
      <c r="S225" s="223"/>
      <c r="T225" s="223"/>
      <c r="U225" s="223"/>
      <c r="V225" s="223"/>
      <c r="W225" s="223"/>
      <c r="X225" s="223"/>
    </row>
    <row r="226" spans="2:24" ht="12.95" customHeight="1" x14ac:dyDescent="0.2">
      <c r="B226" s="221" t="s">
        <v>857</v>
      </c>
      <c r="C226" s="229" t="s">
        <v>60</v>
      </c>
      <c r="D226" s="222" t="s">
        <v>1453</v>
      </c>
      <c r="E226" s="222"/>
      <c r="F226" s="223"/>
      <c r="G226" s="223"/>
      <c r="H226" s="223"/>
      <c r="I226" s="220">
        <v>209810</v>
      </c>
      <c r="J226" s="220">
        <v>199940</v>
      </c>
      <c r="K226" s="220">
        <v>158880</v>
      </c>
      <c r="L226" s="220">
        <v>153510</v>
      </c>
      <c r="M226" s="220">
        <v>144610</v>
      </c>
      <c r="N226" s="223"/>
      <c r="O226" s="223"/>
      <c r="P226" s="223"/>
      <c r="Q226" s="223"/>
      <c r="R226" s="223"/>
      <c r="S226" s="223"/>
      <c r="T226" s="223"/>
      <c r="U226" s="223"/>
      <c r="V226" s="223"/>
      <c r="W226" s="223"/>
      <c r="X226" s="223"/>
    </row>
    <row r="227" spans="2:24" ht="12.95" customHeight="1" x14ac:dyDescent="0.2">
      <c r="B227" s="221" t="s">
        <v>858</v>
      </c>
      <c r="C227" s="229" t="s">
        <v>60</v>
      </c>
      <c r="D227" s="222" t="s">
        <v>1453</v>
      </c>
      <c r="E227" s="222"/>
      <c r="F227" s="223"/>
      <c r="G227" s="223"/>
      <c r="H227" s="223"/>
      <c r="I227" s="223"/>
      <c r="J227" s="223"/>
      <c r="K227" s="220">
        <v>144320</v>
      </c>
      <c r="L227" s="223"/>
      <c r="M227" s="220">
        <v>121770</v>
      </c>
      <c r="N227" s="223"/>
      <c r="O227" s="223"/>
      <c r="P227" s="223"/>
      <c r="Q227" s="223"/>
      <c r="R227" s="223"/>
      <c r="S227" s="223"/>
      <c r="T227" s="223"/>
      <c r="U227" s="223"/>
      <c r="V227" s="223"/>
      <c r="W227" s="223"/>
      <c r="X227" s="223"/>
    </row>
    <row r="228" spans="2:24" ht="12.95" customHeight="1" x14ac:dyDescent="0.2">
      <c r="B228" s="221" t="s">
        <v>859</v>
      </c>
      <c r="C228" s="229" t="s">
        <v>60</v>
      </c>
      <c r="D228" s="222" t="s">
        <v>1453</v>
      </c>
      <c r="E228" s="222"/>
      <c r="F228" s="223"/>
      <c r="G228" s="223"/>
      <c r="H228" s="223"/>
      <c r="I228" s="223"/>
      <c r="J228" s="223"/>
      <c r="K228" s="223"/>
      <c r="L228" s="223"/>
      <c r="M228" s="223"/>
      <c r="N228" s="223"/>
      <c r="O228" s="223"/>
      <c r="P228" s="223"/>
      <c r="Q228" s="223"/>
      <c r="R228" s="223"/>
      <c r="S228" s="223"/>
      <c r="T228" s="220">
        <v>50510</v>
      </c>
      <c r="U228" s="223"/>
      <c r="V228" s="223"/>
      <c r="W228" s="223"/>
      <c r="X228" s="223"/>
    </row>
    <row r="229" spans="2:24" ht="12.95" customHeight="1" x14ac:dyDescent="0.2">
      <c r="B229" s="221" t="s">
        <v>860</v>
      </c>
      <c r="C229" s="229" t="s">
        <v>60</v>
      </c>
      <c r="D229" s="222" t="s">
        <v>1453</v>
      </c>
      <c r="E229" s="222"/>
      <c r="F229" s="223"/>
      <c r="G229" s="223"/>
      <c r="H229" s="223"/>
      <c r="I229" s="220">
        <v>214540</v>
      </c>
      <c r="J229" s="223"/>
      <c r="K229" s="223"/>
      <c r="L229" s="223"/>
      <c r="M229" s="223"/>
      <c r="N229" s="223"/>
      <c r="O229" s="223"/>
      <c r="P229" s="223"/>
      <c r="Q229" s="223"/>
      <c r="R229" s="223"/>
      <c r="S229" s="223"/>
      <c r="T229" s="223"/>
      <c r="U229" s="223"/>
      <c r="V229" s="223"/>
      <c r="W229" s="223"/>
      <c r="X229" s="223"/>
    </row>
    <row r="230" spans="2:24" ht="12.95" customHeight="1" x14ac:dyDescent="0.2">
      <c r="B230" s="221" t="s">
        <v>861</v>
      </c>
      <c r="C230" s="229" t="s">
        <v>60</v>
      </c>
      <c r="D230" s="222" t="s">
        <v>1453</v>
      </c>
      <c r="E230" s="222"/>
      <c r="F230" s="223"/>
      <c r="G230" s="223"/>
      <c r="H230" s="223"/>
      <c r="I230" s="223"/>
      <c r="J230" s="220">
        <v>234230</v>
      </c>
      <c r="K230" s="220">
        <v>227340</v>
      </c>
      <c r="L230" s="220">
        <v>222880</v>
      </c>
      <c r="M230" s="220">
        <v>211190</v>
      </c>
      <c r="N230" s="223"/>
      <c r="O230" s="223"/>
      <c r="P230" s="223"/>
      <c r="Q230" s="223"/>
      <c r="R230" s="223"/>
      <c r="S230" s="223"/>
      <c r="T230" s="223"/>
      <c r="U230" s="223"/>
      <c r="V230" s="223"/>
      <c r="W230" s="223"/>
      <c r="X230" s="223"/>
    </row>
    <row r="231" spans="2:24" ht="12.95" customHeight="1" x14ac:dyDescent="0.2">
      <c r="B231" s="221" t="s">
        <v>862</v>
      </c>
      <c r="C231" s="229" t="s">
        <v>60</v>
      </c>
      <c r="D231" s="222" t="s">
        <v>1453</v>
      </c>
      <c r="E231" s="222"/>
      <c r="F231" s="223"/>
      <c r="G231" s="223"/>
      <c r="H231" s="223"/>
      <c r="I231" s="223"/>
      <c r="J231" s="223"/>
      <c r="K231" s="220">
        <v>132940</v>
      </c>
      <c r="L231" s="220">
        <v>125820</v>
      </c>
      <c r="M231" s="223"/>
      <c r="N231" s="223"/>
      <c r="O231" s="223"/>
      <c r="P231" s="223"/>
      <c r="Q231" s="223"/>
      <c r="R231" s="223"/>
      <c r="S231" s="223"/>
      <c r="T231" s="223"/>
      <c r="U231" s="223"/>
      <c r="V231" s="223"/>
      <c r="W231" s="223"/>
      <c r="X231" s="223"/>
    </row>
    <row r="232" spans="2:24" ht="12.95" customHeight="1" x14ac:dyDescent="0.2">
      <c r="B232" s="221" t="s">
        <v>863</v>
      </c>
      <c r="C232" s="229" t="s">
        <v>60</v>
      </c>
      <c r="D232" s="222" t="s">
        <v>1453</v>
      </c>
      <c r="E232" s="222"/>
      <c r="F232" s="223"/>
      <c r="G232" s="223"/>
      <c r="H232" s="223"/>
      <c r="I232" s="223"/>
      <c r="J232" s="223"/>
      <c r="K232" s="220">
        <v>131050</v>
      </c>
      <c r="L232" s="220">
        <v>129840</v>
      </c>
      <c r="M232" s="220">
        <v>123660</v>
      </c>
      <c r="N232" s="223"/>
      <c r="O232" s="223"/>
      <c r="P232" s="223"/>
      <c r="Q232" s="223"/>
      <c r="R232" s="223"/>
      <c r="S232" s="223"/>
      <c r="T232" s="223"/>
      <c r="U232" s="223"/>
      <c r="V232" s="223"/>
      <c r="W232" s="223"/>
      <c r="X232" s="223"/>
    </row>
    <row r="233" spans="2:24" ht="12.95" customHeight="1" x14ac:dyDescent="0.2">
      <c r="B233" s="221" t="s">
        <v>1482</v>
      </c>
      <c r="C233" s="229" t="s">
        <v>60</v>
      </c>
      <c r="D233" s="222" t="s">
        <v>1453</v>
      </c>
      <c r="E233" s="222"/>
      <c r="F233" s="223"/>
      <c r="G233" s="223"/>
      <c r="H233" s="223"/>
      <c r="I233" s="223"/>
      <c r="J233" s="223"/>
      <c r="K233" s="220">
        <v>126760</v>
      </c>
      <c r="L233" s="223"/>
      <c r="M233" s="220">
        <v>106260</v>
      </c>
      <c r="N233" s="223"/>
      <c r="O233" s="223"/>
      <c r="P233" s="223"/>
      <c r="Q233" s="223"/>
      <c r="R233" s="223"/>
      <c r="S233" s="223"/>
      <c r="T233" s="223"/>
      <c r="U233" s="223"/>
      <c r="V233" s="223"/>
      <c r="W233" s="223"/>
      <c r="X233" s="223"/>
    </row>
    <row r="234" spans="2:24" ht="12.95" customHeight="1" x14ac:dyDescent="0.2">
      <c r="B234" s="221" t="s">
        <v>1483</v>
      </c>
      <c r="C234" s="229" t="s">
        <v>60</v>
      </c>
      <c r="D234" s="222" t="s">
        <v>1453</v>
      </c>
      <c r="E234" s="222"/>
      <c r="F234" s="223"/>
      <c r="G234" s="220">
        <v>196420</v>
      </c>
      <c r="H234" s="223"/>
      <c r="I234" s="223"/>
      <c r="J234" s="223"/>
      <c r="K234" s="223"/>
      <c r="L234" s="223"/>
      <c r="M234" s="223"/>
      <c r="N234" s="223"/>
      <c r="O234" s="223"/>
      <c r="P234" s="223"/>
      <c r="Q234" s="223"/>
      <c r="R234" s="223"/>
      <c r="S234" s="223"/>
      <c r="T234" s="223"/>
      <c r="U234" s="223"/>
      <c r="V234" s="223"/>
      <c r="W234" s="223"/>
      <c r="X234" s="223"/>
    </row>
    <row r="235" spans="2:24" ht="12.95" customHeight="1" x14ac:dyDescent="0.2">
      <c r="B235" s="221" t="s">
        <v>864</v>
      </c>
      <c r="C235" s="229" t="s">
        <v>60</v>
      </c>
      <c r="D235" s="222" t="s">
        <v>1453</v>
      </c>
      <c r="E235" s="222"/>
      <c r="F235" s="223"/>
      <c r="G235" s="223"/>
      <c r="H235" s="223"/>
      <c r="I235" s="223"/>
      <c r="J235" s="223"/>
      <c r="K235" s="220">
        <v>119930</v>
      </c>
      <c r="L235" s="220">
        <v>114110</v>
      </c>
      <c r="M235" s="220">
        <v>102840</v>
      </c>
      <c r="N235" s="223"/>
      <c r="O235" s="223"/>
      <c r="P235" s="223"/>
      <c r="Q235" s="223"/>
      <c r="R235" s="223"/>
      <c r="S235" s="223"/>
      <c r="T235" s="223"/>
      <c r="U235" s="223"/>
      <c r="V235" s="223"/>
      <c r="W235" s="223"/>
      <c r="X235" s="223"/>
    </row>
    <row r="236" spans="2:24" ht="12.95" customHeight="1" x14ac:dyDescent="0.2">
      <c r="B236" s="221" t="s">
        <v>1484</v>
      </c>
      <c r="C236" s="229" t="s">
        <v>60</v>
      </c>
      <c r="D236" s="222" t="s">
        <v>1453</v>
      </c>
      <c r="E236" s="222"/>
      <c r="F236" s="223"/>
      <c r="G236" s="220">
        <v>204620</v>
      </c>
      <c r="H236" s="223"/>
      <c r="I236" s="223"/>
      <c r="J236" s="223"/>
      <c r="K236" s="223"/>
      <c r="L236" s="223"/>
      <c r="M236" s="223"/>
      <c r="N236" s="223"/>
      <c r="O236" s="223"/>
      <c r="P236" s="223"/>
      <c r="Q236" s="223"/>
      <c r="R236" s="223"/>
      <c r="S236" s="223"/>
      <c r="T236" s="223"/>
      <c r="U236" s="223"/>
      <c r="V236" s="223"/>
      <c r="W236" s="223"/>
      <c r="X236" s="223"/>
    </row>
    <row r="237" spans="2:24" ht="12.95" customHeight="1" x14ac:dyDescent="0.2">
      <c r="B237" s="221" t="s">
        <v>865</v>
      </c>
      <c r="C237" s="229" t="s">
        <v>60</v>
      </c>
      <c r="D237" s="222" t="s">
        <v>1453</v>
      </c>
      <c r="E237" s="222"/>
      <c r="F237" s="223"/>
      <c r="G237" s="223"/>
      <c r="H237" s="223"/>
      <c r="I237" s="223"/>
      <c r="J237" s="220">
        <v>148180</v>
      </c>
      <c r="K237" s="220">
        <v>121790</v>
      </c>
      <c r="L237" s="220">
        <v>116970</v>
      </c>
      <c r="M237" s="223"/>
      <c r="N237" s="223"/>
      <c r="O237" s="223"/>
      <c r="P237" s="223"/>
      <c r="Q237" s="223"/>
      <c r="R237" s="223"/>
      <c r="S237" s="223"/>
      <c r="T237" s="223"/>
      <c r="U237" s="223"/>
      <c r="V237" s="223"/>
      <c r="W237" s="223"/>
      <c r="X237" s="223"/>
    </row>
    <row r="238" spans="2:24" ht="12.95" customHeight="1" x14ac:dyDescent="0.2">
      <c r="B238" s="221" t="s">
        <v>866</v>
      </c>
      <c r="C238" s="229" t="s">
        <v>60</v>
      </c>
      <c r="D238" s="222" t="s">
        <v>1453</v>
      </c>
      <c r="E238" s="222"/>
      <c r="F238" s="223"/>
      <c r="G238" s="223"/>
      <c r="H238" s="223"/>
      <c r="I238" s="220">
        <v>191550</v>
      </c>
      <c r="J238" s="223"/>
      <c r="K238" s="220">
        <v>180700</v>
      </c>
      <c r="L238" s="220">
        <v>167570</v>
      </c>
      <c r="M238" s="220">
        <v>146490</v>
      </c>
      <c r="N238" s="223"/>
      <c r="O238" s="223"/>
      <c r="P238" s="223"/>
      <c r="Q238" s="223"/>
      <c r="R238" s="223"/>
      <c r="S238" s="223"/>
      <c r="T238" s="223"/>
      <c r="U238" s="223"/>
      <c r="V238" s="223"/>
      <c r="W238" s="223"/>
      <c r="X238" s="223"/>
    </row>
    <row r="239" spans="2:24" ht="12.95" customHeight="1" x14ac:dyDescent="0.2">
      <c r="B239" s="221" t="s">
        <v>867</v>
      </c>
      <c r="C239" s="229" t="s">
        <v>60</v>
      </c>
      <c r="D239" s="222" t="s">
        <v>1453</v>
      </c>
      <c r="E239" s="222"/>
      <c r="F239" s="223"/>
      <c r="G239" s="223"/>
      <c r="H239" s="223"/>
      <c r="I239" s="220">
        <v>196050</v>
      </c>
      <c r="J239" s="223"/>
      <c r="K239" s="220">
        <v>174030</v>
      </c>
      <c r="L239" s="220">
        <v>162200</v>
      </c>
      <c r="M239" s="223"/>
      <c r="N239" s="223"/>
      <c r="O239" s="223"/>
      <c r="P239" s="223"/>
      <c r="Q239" s="223"/>
      <c r="R239" s="223"/>
      <c r="S239" s="223"/>
      <c r="T239" s="223"/>
      <c r="U239" s="223"/>
      <c r="V239" s="223"/>
      <c r="W239" s="223"/>
      <c r="X239" s="223"/>
    </row>
    <row r="240" spans="2:24" ht="12.95" customHeight="1" x14ac:dyDescent="0.2">
      <c r="B240" s="221" t="s">
        <v>868</v>
      </c>
      <c r="C240" s="229" t="s">
        <v>60</v>
      </c>
      <c r="D240" s="222" t="s">
        <v>1453</v>
      </c>
      <c r="E240" s="222"/>
      <c r="F240" s="223"/>
      <c r="G240" s="223"/>
      <c r="H240" s="223"/>
      <c r="I240" s="220">
        <v>122630</v>
      </c>
      <c r="J240" s="220">
        <v>115810</v>
      </c>
      <c r="K240" s="220">
        <v>110300</v>
      </c>
      <c r="L240" s="220">
        <v>100840</v>
      </c>
      <c r="M240" s="220">
        <v>88900</v>
      </c>
      <c r="N240" s="223"/>
      <c r="O240" s="223"/>
      <c r="P240" s="223"/>
      <c r="Q240" s="223"/>
      <c r="R240" s="223"/>
      <c r="S240" s="223"/>
      <c r="T240" s="223"/>
      <c r="U240" s="223"/>
      <c r="V240" s="223"/>
      <c r="W240" s="223"/>
      <c r="X240" s="223"/>
    </row>
    <row r="241" spans="2:24" ht="12.95" customHeight="1" x14ac:dyDescent="0.2">
      <c r="B241" s="221" t="s">
        <v>869</v>
      </c>
      <c r="C241" s="229" t="s">
        <v>60</v>
      </c>
      <c r="D241" s="222" t="s">
        <v>1453</v>
      </c>
      <c r="E241" s="222"/>
      <c r="F241" s="223"/>
      <c r="G241" s="223"/>
      <c r="H241" s="223"/>
      <c r="I241" s="223"/>
      <c r="J241" s="220">
        <v>118440</v>
      </c>
      <c r="K241" s="220">
        <v>118280</v>
      </c>
      <c r="L241" s="223"/>
      <c r="M241" s="223"/>
      <c r="N241" s="223"/>
      <c r="O241" s="223"/>
      <c r="P241" s="223"/>
      <c r="Q241" s="223"/>
      <c r="R241" s="223"/>
      <c r="S241" s="223"/>
      <c r="T241" s="223"/>
      <c r="U241" s="223"/>
      <c r="V241" s="223"/>
      <c r="W241" s="223"/>
      <c r="X241" s="223"/>
    </row>
    <row r="242" spans="2:24" ht="12.95" customHeight="1" x14ac:dyDescent="0.2">
      <c r="B242" s="221" t="s">
        <v>870</v>
      </c>
      <c r="C242" s="229" t="s">
        <v>60</v>
      </c>
      <c r="D242" s="222" t="s">
        <v>1453</v>
      </c>
      <c r="E242" s="222"/>
      <c r="F242" s="223"/>
      <c r="G242" s="223"/>
      <c r="H242" s="223"/>
      <c r="I242" s="220">
        <v>133810</v>
      </c>
      <c r="J242" s="223"/>
      <c r="K242" s="220">
        <v>116290</v>
      </c>
      <c r="L242" s="220">
        <v>110560</v>
      </c>
      <c r="M242" s="223"/>
      <c r="N242" s="223"/>
      <c r="O242" s="223"/>
      <c r="P242" s="223"/>
      <c r="Q242" s="223"/>
      <c r="R242" s="223"/>
      <c r="S242" s="223"/>
      <c r="T242" s="223"/>
      <c r="U242" s="223"/>
      <c r="V242" s="223"/>
      <c r="W242" s="223"/>
      <c r="X242" s="223"/>
    </row>
    <row r="243" spans="2:24" ht="12.95" customHeight="1" x14ac:dyDescent="0.2">
      <c r="B243" s="221" t="s">
        <v>871</v>
      </c>
      <c r="C243" s="229" t="s">
        <v>60</v>
      </c>
      <c r="D243" s="222" t="s">
        <v>1453</v>
      </c>
      <c r="E243" s="222"/>
      <c r="F243" s="223"/>
      <c r="G243" s="223"/>
      <c r="H243" s="223"/>
      <c r="I243" s="223"/>
      <c r="J243" s="223"/>
      <c r="K243" s="220">
        <v>92510</v>
      </c>
      <c r="L243" s="220">
        <v>86650</v>
      </c>
      <c r="M243" s="223"/>
      <c r="N243" s="223"/>
      <c r="O243" s="223"/>
      <c r="P243" s="223"/>
      <c r="Q243" s="223"/>
      <c r="R243" s="223"/>
      <c r="S243" s="223"/>
      <c r="T243" s="223"/>
      <c r="U243" s="223"/>
      <c r="V243" s="223"/>
      <c r="W243" s="223"/>
      <c r="X243" s="223"/>
    </row>
    <row r="244" spans="2:24" ht="12.95" customHeight="1" x14ac:dyDescent="0.2">
      <c r="B244" s="221" t="s">
        <v>872</v>
      </c>
      <c r="C244" s="229" t="s">
        <v>60</v>
      </c>
      <c r="D244" s="222" t="s">
        <v>1453</v>
      </c>
      <c r="E244" s="222"/>
      <c r="F244" s="223"/>
      <c r="G244" s="223"/>
      <c r="H244" s="223"/>
      <c r="I244" s="220">
        <v>103650</v>
      </c>
      <c r="J244" s="220">
        <v>96880</v>
      </c>
      <c r="K244" s="223"/>
      <c r="L244" s="223"/>
      <c r="M244" s="223"/>
      <c r="N244" s="223"/>
      <c r="O244" s="223"/>
      <c r="P244" s="223"/>
      <c r="Q244" s="223"/>
      <c r="R244" s="223"/>
      <c r="S244" s="223"/>
      <c r="T244" s="223"/>
      <c r="U244" s="223"/>
      <c r="V244" s="223"/>
      <c r="W244" s="223"/>
      <c r="X244" s="223"/>
    </row>
    <row r="245" spans="2:24" ht="12.95" customHeight="1" x14ac:dyDescent="0.2">
      <c r="B245" s="221" t="s">
        <v>873</v>
      </c>
      <c r="C245" s="229" t="s">
        <v>60</v>
      </c>
      <c r="D245" s="222" t="s">
        <v>1453</v>
      </c>
      <c r="E245" s="222"/>
      <c r="F245" s="223"/>
      <c r="G245" s="223"/>
      <c r="H245" s="223"/>
      <c r="I245" s="223"/>
      <c r="J245" s="223"/>
      <c r="K245" s="223"/>
      <c r="L245" s="220">
        <v>93220</v>
      </c>
      <c r="M245" s="223"/>
      <c r="N245" s="223"/>
      <c r="O245" s="223"/>
      <c r="P245" s="223"/>
      <c r="Q245" s="223"/>
      <c r="R245" s="223"/>
      <c r="S245" s="223"/>
      <c r="T245" s="223"/>
      <c r="U245" s="223"/>
      <c r="V245" s="223"/>
      <c r="W245" s="223"/>
      <c r="X245" s="223"/>
    </row>
    <row r="246" spans="2:24" ht="12.95" customHeight="1" x14ac:dyDescent="0.2">
      <c r="B246" s="221" t="s">
        <v>1485</v>
      </c>
      <c r="C246" s="229" t="s">
        <v>60</v>
      </c>
      <c r="D246" s="222" t="s">
        <v>1453</v>
      </c>
      <c r="E246" s="222"/>
      <c r="F246" s="223"/>
      <c r="G246" s="223"/>
      <c r="H246" s="220">
        <v>162180</v>
      </c>
      <c r="I246" s="223"/>
      <c r="J246" s="223"/>
      <c r="K246" s="223"/>
      <c r="L246" s="223"/>
      <c r="M246" s="223"/>
      <c r="N246" s="223"/>
      <c r="O246" s="223"/>
      <c r="P246" s="223"/>
      <c r="Q246" s="223"/>
      <c r="R246" s="223"/>
      <c r="S246" s="223"/>
      <c r="T246" s="223"/>
      <c r="U246" s="223"/>
      <c r="V246" s="223"/>
      <c r="W246" s="223"/>
      <c r="X246" s="223"/>
    </row>
    <row r="247" spans="2:24" ht="12.95" customHeight="1" x14ac:dyDescent="0.2">
      <c r="B247" s="221" t="s">
        <v>874</v>
      </c>
      <c r="C247" s="229" t="s">
        <v>60</v>
      </c>
      <c r="D247" s="222" t="s">
        <v>1453</v>
      </c>
      <c r="E247" s="222"/>
      <c r="F247" s="223"/>
      <c r="G247" s="220">
        <v>181660</v>
      </c>
      <c r="H247" s="220">
        <v>173750</v>
      </c>
      <c r="I247" s="223"/>
      <c r="J247" s="223"/>
      <c r="K247" s="223"/>
      <c r="L247" s="223"/>
      <c r="M247" s="223"/>
      <c r="N247" s="223"/>
      <c r="O247" s="223"/>
      <c r="P247" s="223"/>
      <c r="Q247" s="223"/>
      <c r="R247" s="223"/>
      <c r="S247" s="223"/>
      <c r="T247" s="223"/>
      <c r="U247" s="223"/>
      <c r="V247" s="223"/>
      <c r="W247" s="223"/>
      <c r="X247" s="223"/>
    </row>
    <row r="248" spans="2:24" ht="12.95" customHeight="1" x14ac:dyDescent="0.2">
      <c r="B248" s="221" t="s">
        <v>875</v>
      </c>
      <c r="C248" s="229" t="s">
        <v>60</v>
      </c>
      <c r="D248" s="222" t="s">
        <v>1453</v>
      </c>
      <c r="E248" s="222"/>
      <c r="F248" s="223"/>
      <c r="G248" s="220">
        <v>192100</v>
      </c>
      <c r="H248" s="220">
        <v>186270</v>
      </c>
      <c r="I248" s="223"/>
      <c r="J248" s="223"/>
      <c r="K248" s="223"/>
      <c r="L248" s="223"/>
      <c r="M248" s="223"/>
      <c r="N248" s="223"/>
      <c r="O248" s="223"/>
      <c r="P248" s="223"/>
      <c r="Q248" s="223"/>
      <c r="R248" s="223"/>
      <c r="S248" s="223"/>
      <c r="T248" s="223"/>
      <c r="U248" s="223"/>
      <c r="V248" s="223"/>
      <c r="W248" s="223"/>
      <c r="X248" s="223"/>
    </row>
    <row r="249" spans="2:24" ht="12.95" customHeight="1" x14ac:dyDescent="0.2">
      <c r="B249" s="221" t="s">
        <v>876</v>
      </c>
      <c r="C249" s="229" t="s">
        <v>60</v>
      </c>
      <c r="D249" s="222" t="s">
        <v>1453</v>
      </c>
      <c r="E249" s="222"/>
      <c r="F249" s="220">
        <v>203600</v>
      </c>
      <c r="G249" s="220">
        <v>194440</v>
      </c>
      <c r="H249" s="220">
        <v>190870</v>
      </c>
      <c r="I249" s="223"/>
      <c r="J249" s="223"/>
      <c r="K249" s="223"/>
      <c r="L249" s="223"/>
      <c r="M249" s="223"/>
      <c r="N249" s="223"/>
      <c r="O249" s="223"/>
      <c r="P249" s="223"/>
      <c r="Q249" s="223"/>
      <c r="R249" s="223"/>
      <c r="S249" s="223"/>
      <c r="T249" s="223"/>
      <c r="U249" s="223"/>
      <c r="V249" s="223"/>
      <c r="W249" s="223"/>
      <c r="X249" s="223"/>
    </row>
    <row r="250" spans="2:24" ht="12.95" customHeight="1" x14ac:dyDescent="0.2">
      <c r="B250" s="221" t="s">
        <v>1486</v>
      </c>
      <c r="C250" s="229" t="s">
        <v>60</v>
      </c>
      <c r="D250" s="222" t="s">
        <v>1453</v>
      </c>
      <c r="E250" s="222"/>
      <c r="F250" s="220">
        <v>193040</v>
      </c>
      <c r="G250" s="220">
        <v>177950</v>
      </c>
      <c r="H250" s="220">
        <v>167620</v>
      </c>
      <c r="I250" s="223"/>
      <c r="J250" s="223"/>
      <c r="K250" s="223"/>
      <c r="L250" s="223"/>
      <c r="M250" s="223"/>
      <c r="N250" s="223"/>
      <c r="O250" s="223"/>
      <c r="P250" s="223"/>
      <c r="Q250" s="223"/>
      <c r="R250" s="223"/>
      <c r="S250" s="223"/>
      <c r="T250" s="223"/>
      <c r="U250" s="223"/>
      <c r="V250" s="223"/>
      <c r="W250" s="223"/>
      <c r="X250" s="223"/>
    </row>
    <row r="251" spans="2:24" ht="12.95" customHeight="1" x14ac:dyDescent="0.2">
      <c r="B251" s="221" t="s">
        <v>1487</v>
      </c>
      <c r="C251" s="229" t="s">
        <v>60</v>
      </c>
      <c r="D251" s="222" t="s">
        <v>1453</v>
      </c>
      <c r="E251" s="222"/>
      <c r="F251" s="220">
        <v>184440</v>
      </c>
      <c r="G251" s="220">
        <v>171100</v>
      </c>
      <c r="H251" s="223"/>
      <c r="I251" s="223"/>
      <c r="J251" s="223"/>
      <c r="K251" s="223"/>
      <c r="L251" s="223"/>
      <c r="M251" s="223"/>
      <c r="N251" s="223"/>
      <c r="O251" s="223"/>
      <c r="P251" s="223"/>
      <c r="Q251" s="223"/>
      <c r="R251" s="223"/>
      <c r="S251" s="223"/>
      <c r="T251" s="223"/>
      <c r="U251" s="223"/>
      <c r="V251" s="223"/>
      <c r="W251" s="223"/>
      <c r="X251" s="223"/>
    </row>
    <row r="252" spans="2:24" ht="12.95" customHeight="1" x14ac:dyDescent="0.2">
      <c r="B252" s="221" t="s">
        <v>877</v>
      </c>
      <c r="C252" s="229" t="s">
        <v>60</v>
      </c>
      <c r="D252" s="222" t="s">
        <v>1453</v>
      </c>
      <c r="E252" s="222"/>
      <c r="F252" s="223"/>
      <c r="G252" s="220">
        <v>189910</v>
      </c>
      <c r="H252" s="220">
        <v>178950</v>
      </c>
      <c r="I252" s="223"/>
      <c r="J252" s="223"/>
      <c r="K252" s="223"/>
      <c r="L252" s="223"/>
      <c r="M252" s="223"/>
      <c r="N252" s="223"/>
      <c r="O252" s="223"/>
      <c r="P252" s="223"/>
      <c r="Q252" s="223"/>
      <c r="R252" s="223"/>
      <c r="S252" s="223"/>
      <c r="T252" s="223"/>
      <c r="U252" s="223"/>
      <c r="V252" s="223"/>
      <c r="W252" s="223"/>
      <c r="X252" s="223"/>
    </row>
    <row r="253" spans="2:24" ht="12.95" customHeight="1" x14ac:dyDescent="0.2">
      <c r="B253" s="221" t="s">
        <v>1488</v>
      </c>
      <c r="C253" s="229" t="s">
        <v>60</v>
      </c>
      <c r="D253" s="222" t="s">
        <v>1453</v>
      </c>
      <c r="E253" s="222"/>
      <c r="F253" s="223"/>
      <c r="G253" s="220">
        <v>171180</v>
      </c>
      <c r="H253" s="220">
        <v>161230</v>
      </c>
      <c r="I253" s="223"/>
      <c r="J253" s="223"/>
      <c r="K253" s="223"/>
      <c r="L253" s="223"/>
      <c r="M253" s="223"/>
      <c r="N253" s="223"/>
      <c r="O253" s="223"/>
      <c r="P253" s="223"/>
      <c r="Q253" s="223"/>
      <c r="R253" s="223"/>
      <c r="S253" s="223"/>
      <c r="T253" s="223"/>
      <c r="U253" s="223"/>
      <c r="V253" s="223"/>
      <c r="W253" s="223"/>
      <c r="X253" s="223"/>
    </row>
    <row r="254" spans="2:24" ht="12.95" customHeight="1" x14ac:dyDescent="0.2">
      <c r="B254" s="221" t="s">
        <v>878</v>
      </c>
      <c r="C254" s="229" t="s">
        <v>60</v>
      </c>
      <c r="D254" s="222" t="s">
        <v>1453</v>
      </c>
      <c r="E254" s="222"/>
      <c r="F254" s="220">
        <v>193970</v>
      </c>
      <c r="G254" s="220">
        <v>179710</v>
      </c>
      <c r="H254" s="220">
        <v>179140</v>
      </c>
      <c r="I254" s="223"/>
      <c r="J254" s="223"/>
      <c r="K254" s="223"/>
      <c r="L254" s="223"/>
      <c r="M254" s="223"/>
      <c r="N254" s="223"/>
      <c r="O254" s="223"/>
      <c r="P254" s="223"/>
      <c r="Q254" s="223"/>
      <c r="R254" s="223"/>
      <c r="S254" s="223"/>
      <c r="T254" s="223"/>
      <c r="U254" s="223"/>
      <c r="V254" s="223"/>
      <c r="W254" s="223"/>
      <c r="X254" s="223"/>
    </row>
    <row r="255" spans="2:24" ht="12.95" customHeight="1" x14ac:dyDescent="0.2">
      <c r="B255" s="221" t="s">
        <v>1489</v>
      </c>
      <c r="C255" s="229" t="s">
        <v>60</v>
      </c>
      <c r="D255" s="222" t="s">
        <v>1453</v>
      </c>
      <c r="E255" s="222"/>
      <c r="F255" s="223"/>
      <c r="G255" s="223"/>
      <c r="H255" s="220">
        <v>177690</v>
      </c>
      <c r="I255" s="223"/>
      <c r="J255" s="223"/>
      <c r="K255" s="223"/>
      <c r="L255" s="223"/>
      <c r="M255" s="223"/>
      <c r="N255" s="223"/>
      <c r="O255" s="223"/>
      <c r="P255" s="223"/>
      <c r="Q255" s="223"/>
      <c r="R255" s="223"/>
      <c r="S255" s="223"/>
      <c r="T255" s="223"/>
      <c r="U255" s="223"/>
      <c r="V255" s="223"/>
      <c r="W255" s="223"/>
      <c r="X255" s="223"/>
    </row>
    <row r="256" spans="2:24" ht="12.95" customHeight="1" x14ac:dyDescent="0.2">
      <c r="B256" s="221" t="s">
        <v>1490</v>
      </c>
      <c r="C256" s="229" t="s">
        <v>60</v>
      </c>
      <c r="D256" s="222" t="s">
        <v>1453</v>
      </c>
      <c r="E256" s="222"/>
      <c r="F256" s="223"/>
      <c r="G256" s="220">
        <v>180130</v>
      </c>
      <c r="H256" s="223"/>
      <c r="I256" s="223"/>
      <c r="J256" s="223"/>
      <c r="K256" s="223"/>
      <c r="L256" s="223"/>
      <c r="M256" s="223"/>
      <c r="N256" s="223"/>
      <c r="O256" s="223"/>
      <c r="P256" s="223"/>
      <c r="Q256" s="223"/>
      <c r="R256" s="223"/>
      <c r="S256" s="223"/>
      <c r="T256" s="223"/>
      <c r="U256" s="223"/>
      <c r="V256" s="223"/>
      <c r="W256" s="223"/>
      <c r="X256" s="223"/>
    </row>
    <row r="257" spans="2:24" ht="12.95" customHeight="1" x14ac:dyDescent="0.2">
      <c r="B257" s="221" t="s">
        <v>879</v>
      </c>
      <c r="C257" s="229" t="s">
        <v>60</v>
      </c>
      <c r="D257" s="222" t="s">
        <v>1453</v>
      </c>
      <c r="E257" s="222"/>
      <c r="F257" s="223"/>
      <c r="G257" s="220">
        <v>181940</v>
      </c>
      <c r="H257" s="220">
        <v>178110</v>
      </c>
      <c r="I257" s="223"/>
      <c r="J257" s="223"/>
      <c r="K257" s="223"/>
      <c r="L257" s="223"/>
      <c r="M257" s="223"/>
      <c r="N257" s="223"/>
      <c r="O257" s="223"/>
      <c r="P257" s="223"/>
      <c r="Q257" s="223"/>
      <c r="R257" s="223"/>
      <c r="S257" s="223"/>
      <c r="T257" s="223"/>
      <c r="U257" s="223"/>
      <c r="V257" s="223"/>
      <c r="W257" s="223"/>
      <c r="X257" s="223"/>
    </row>
    <row r="258" spans="2:24" ht="12.95" customHeight="1" x14ac:dyDescent="0.2">
      <c r="B258" s="221" t="s">
        <v>1491</v>
      </c>
      <c r="C258" s="229" t="s">
        <v>60</v>
      </c>
      <c r="D258" s="222" t="s">
        <v>1453</v>
      </c>
      <c r="E258" s="222"/>
      <c r="F258" s="223"/>
      <c r="G258" s="223"/>
      <c r="H258" s="223"/>
      <c r="I258" s="223"/>
      <c r="J258" s="223"/>
      <c r="K258" s="223"/>
      <c r="L258" s="223"/>
      <c r="M258" s="223"/>
      <c r="N258" s="223"/>
      <c r="O258" s="223"/>
      <c r="P258" s="223"/>
      <c r="Q258" s="223"/>
      <c r="R258" s="223"/>
      <c r="S258" s="223"/>
      <c r="T258" s="223"/>
      <c r="U258" s="223"/>
      <c r="V258" s="223"/>
      <c r="W258" s="223"/>
      <c r="X258" s="220">
        <v>49370</v>
      </c>
    </row>
    <row r="259" spans="2:24" ht="12.95" customHeight="1" x14ac:dyDescent="0.2">
      <c r="B259" s="221" t="s">
        <v>880</v>
      </c>
      <c r="C259" s="229" t="s">
        <v>60</v>
      </c>
      <c r="D259" s="222" t="s">
        <v>1453</v>
      </c>
      <c r="E259" s="222"/>
      <c r="F259" s="223"/>
      <c r="G259" s="223"/>
      <c r="H259" s="223"/>
      <c r="I259" s="223"/>
      <c r="J259" s="223"/>
      <c r="K259" s="223"/>
      <c r="L259" s="223"/>
      <c r="M259" s="223"/>
      <c r="N259" s="223"/>
      <c r="O259" s="223"/>
      <c r="P259" s="223"/>
      <c r="Q259" s="223"/>
      <c r="R259" s="223"/>
      <c r="S259" s="220">
        <v>61220</v>
      </c>
      <c r="T259" s="223"/>
      <c r="U259" s="223"/>
      <c r="V259" s="223"/>
      <c r="W259" s="223"/>
      <c r="X259" s="223"/>
    </row>
    <row r="260" spans="2:24" ht="12.95" customHeight="1" x14ac:dyDescent="0.2">
      <c r="B260" s="221" t="s">
        <v>881</v>
      </c>
      <c r="C260" s="229" t="s">
        <v>60</v>
      </c>
      <c r="D260" s="222" t="s">
        <v>1453</v>
      </c>
      <c r="E260" s="222"/>
      <c r="F260" s="223"/>
      <c r="G260" s="223"/>
      <c r="H260" s="223"/>
      <c r="I260" s="223"/>
      <c r="J260" s="223"/>
      <c r="K260" s="223"/>
      <c r="L260" s="223"/>
      <c r="M260" s="223"/>
      <c r="N260" s="223"/>
      <c r="O260" s="223"/>
      <c r="P260" s="223"/>
      <c r="Q260" s="223"/>
      <c r="R260" s="223"/>
      <c r="S260" s="223"/>
      <c r="T260" s="220">
        <v>58030</v>
      </c>
      <c r="U260" s="220">
        <v>53180</v>
      </c>
      <c r="V260" s="223"/>
      <c r="W260" s="223"/>
      <c r="X260" s="223"/>
    </row>
    <row r="261" spans="2:24" ht="12.95" customHeight="1" x14ac:dyDescent="0.2">
      <c r="B261" s="221" t="s">
        <v>882</v>
      </c>
      <c r="C261" s="229" t="s">
        <v>60</v>
      </c>
      <c r="D261" s="222" t="s">
        <v>1455</v>
      </c>
      <c r="E261" s="222"/>
      <c r="F261" s="223"/>
      <c r="G261" s="223"/>
      <c r="H261" s="223"/>
      <c r="I261" s="223"/>
      <c r="J261" s="223"/>
      <c r="K261" s="223"/>
      <c r="L261" s="223"/>
      <c r="M261" s="223"/>
      <c r="N261" s="223"/>
      <c r="O261" s="223"/>
      <c r="P261" s="223"/>
      <c r="Q261" s="223"/>
      <c r="R261" s="220">
        <v>59690</v>
      </c>
      <c r="S261" s="223"/>
      <c r="T261" s="223"/>
      <c r="U261" s="220">
        <v>59400</v>
      </c>
      <c r="V261" s="223"/>
      <c r="W261" s="223"/>
      <c r="X261" s="220">
        <v>53020</v>
      </c>
    </row>
    <row r="262" spans="2:24" ht="12.95" customHeight="1" x14ac:dyDescent="0.2">
      <c r="B262" s="221" t="s">
        <v>882</v>
      </c>
      <c r="C262" s="229" t="s">
        <v>60</v>
      </c>
      <c r="D262" s="222" t="s">
        <v>1453</v>
      </c>
      <c r="E262" s="222"/>
      <c r="F262" s="223"/>
      <c r="G262" s="223"/>
      <c r="H262" s="223"/>
      <c r="I262" s="223"/>
      <c r="J262" s="223"/>
      <c r="K262" s="223"/>
      <c r="L262" s="223"/>
      <c r="M262" s="223"/>
      <c r="N262" s="223"/>
      <c r="O262" s="223"/>
      <c r="P262" s="223"/>
      <c r="Q262" s="223"/>
      <c r="R262" s="223"/>
      <c r="S262" s="223"/>
      <c r="T262" s="223"/>
      <c r="U262" s="223"/>
      <c r="V262" s="223"/>
      <c r="W262" s="220">
        <v>52940</v>
      </c>
      <c r="X262" s="223"/>
    </row>
    <row r="263" spans="2:24" ht="12.95" customHeight="1" x14ac:dyDescent="0.2">
      <c r="B263" s="221" t="s">
        <v>1492</v>
      </c>
      <c r="C263" s="229" t="s">
        <v>60</v>
      </c>
      <c r="D263" s="222" t="s">
        <v>1453</v>
      </c>
      <c r="E263" s="222"/>
      <c r="F263" s="223"/>
      <c r="G263" s="223"/>
      <c r="H263" s="223"/>
      <c r="I263" s="223"/>
      <c r="J263" s="223"/>
      <c r="K263" s="223"/>
      <c r="L263" s="223"/>
      <c r="M263" s="223"/>
      <c r="N263" s="223"/>
      <c r="O263" s="223"/>
      <c r="P263" s="223"/>
      <c r="Q263" s="223"/>
      <c r="R263" s="223"/>
      <c r="S263" s="223"/>
      <c r="T263" s="223"/>
      <c r="U263" s="223"/>
      <c r="V263" s="223"/>
      <c r="W263" s="220">
        <v>55940</v>
      </c>
      <c r="X263" s="223"/>
    </row>
    <row r="264" spans="2:24" ht="12.95" customHeight="1" x14ac:dyDescent="0.2">
      <c r="B264" s="221" t="s">
        <v>883</v>
      </c>
      <c r="C264" s="229" t="s">
        <v>60</v>
      </c>
      <c r="D264" s="222" t="s">
        <v>1453</v>
      </c>
      <c r="E264" s="222"/>
      <c r="F264" s="223"/>
      <c r="G264" s="223"/>
      <c r="H264" s="223"/>
      <c r="I264" s="223"/>
      <c r="J264" s="223"/>
      <c r="K264" s="223"/>
      <c r="L264" s="223"/>
      <c r="M264" s="223"/>
      <c r="N264" s="223"/>
      <c r="O264" s="223"/>
      <c r="P264" s="220">
        <v>71120</v>
      </c>
      <c r="Q264" s="223"/>
      <c r="R264" s="223"/>
      <c r="S264" s="220">
        <v>58190</v>
      </c>
      <c r="T264" s="220">
        <v>55860</v>
      </c>
      <c r="U264" s="223"/>
      <c r="V264" s="220">
        <v>55580</v>
      </c>
      <c r="W264" s="223"/>
      <c r="X264" s="220">
        <v>41170</v>
      </c>
    </row>
    <row r="265" spans="2:24" ht="12.95" customHeight="1" x14ac:dyDescent="0.2">
      <c r="B265" s="221" t="s">
        <v>884</v>
      </c>
      <c r="C265" s="229" t="s">
        <v>60</v>
      </c>
      <c r="D265" s="222" t="s">
        <v>1453</v>
      </c>
      <c r="E265" s="222"/>
      <c r="F265" s="223"/>
      <c r="G265" s="223"/>
      <c r="H265" s="223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  <c r="W265" s="223"/>
      <c r="X265" s="220">
        <v>40020</v>
      </c>
    </row>
    <row r="266" spans="2:24" ht="12.95" customHeight="1" x14ac:dyDescent="0.2">
      <c r="B266" s="221" t="s">
        <v>885</v>
      </c>
      <c r="C266" s="229" t="s">
        <v>60</v>
      </c>
      <c r="D266" s="222" t="s">
        <v>1453</v>
      </c>
      <c r="E266" s="222"/>
      <c r="F266" s="223"/>
      <c r="G266" s="223"/>
      <c r="H266" s="223"/>
      <c r="I266" s="223"/>
      <c r="J266" s="223"/>
      <c r="K266" s="223"/>
      <c r="L266" s="223"/>
      <c r="M266" s="223"/>
      <c r="N266" s="223"/>
      <c r="O266" s="223"/>
      <c r="P266" s="223"/>
      <c r="Q266" s="223"/>
      <c r="R266" s="223"/>
      <c r="S266" s="223"/>
      <c r="T266" s="223"/>
      <c r="U266" s="223"/>
      <c r="V266" s="223"/>
      <c r="W266" s="220">
        <v>48140</v>
      </c>
      <c r="X266" s="223"/>
    </row>
    <row r="267" spans="2:24" ht="12.95" customHeight="1" x14ac:dyDescent="0.2">
      <c r="B267" s="221" t="s">
        <v>886</v>
      </c>
      <c r="C267" s="229" t="s">
        <v>60</v>
      </c>
      <c r="D267" s="222" t="s">
        <v>1453</v>
      </c>
      <c r="E267" s="222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0">
        <v>48210</v>
      </c>
      <c r="W267" s="223"/>
      <c r="X267" s="220">
        <v>43470</v>
      </c>
    </row>
    <row r="268" spans="2:24" ht="12.95" customHeight="1" x14ac:dyDescent="0.2">
      <c r="B268" s="221" t="s">
        <v>887</v>
      </c>
      <c r="C268" s="229" t="s">
        <v>60</v>
      </c>
      <c r="D268" s="222" t="s">
        <v>1453</v>
      </c>
      <c r="E268" s="222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  <c r="W268" s="223"/>
      <c r="X268" s="220">
        <v>61320</v>
      </c>
    </row>
    <row r="269" spans="2:24" ht="12.95" customHeight="1" x14ac:dyDescent="0.2">
      <c r="B269" s="221" t="s">
        <v>888</v>
      </c>
      <c r="C269" s="229" t="s">
        <v>60</v>
      </c>
      <c r="D269" s="222" t="s">
        <v>1453</v>
      </c>
      <c r="E269" s="222"/>
      <c r="F269" s="223"/>
      <c r="G269" s="223"/>
      <c r="H269" s="223"/>
      <c r="I269" s="223"/>
      <c r="J269" s="223"/>
      <c r="K269" s="223"/>
      <c r="L269" s="223"/>
      <c r="M269" s="223"/>
      <c r="N269" s="223"/>
      <c r="O269" s="223"/>
      <c r="P269" s="223"/>
      <c r="Q269" s="223"/>
      <c r="R269" s="223"/>
      <c r="S269" s="223"/>
      <c r="T269" s="223"/>
      <c r="U269" s="223"/>
      <c r="V269" s="223"/>
      <c r="W269" s="220">
        <v>46100</v>
      </c>
      <c r="X269" s="223"/>
    </row>
    <row r="270" spans="2:24" ht="12.95" customHeight="1" x14ac:dyDescent="0.2">
      <c r="B270" s="221" t="s">
        <v>889</v>
      </c>
      <c r="C270" s="229" t="s">
        <v>60</v>
      </c>
      <c r="D270" s="222" t="s">
        <v>1453</v>
      </c>
      <c r="E270" s="222"/>
      <c r="F270" s="223"/>
      <c r="G270" s="223"/>
      <c r="H270" s="223"/>
      <c r="I270" s="223"/>
      <c r="J270" s="223"/>
      <c r="K270" s="223"/>
      <c r="L270" s="223"/>
      <c r="M270" s="223"/>
      <c r="N270" s="223"/>
      <c r="O270" s="223"/>
      <c r="P270" s="220">
        <v>79550</v>
      </c>
      <c r="Q270" s="223"/>
      <c r="R270" s="223"/>
      <c r="S270" s="220">
        <v>61520</v>
      </c>
      <c r="T270" s="223"/>
      <c r="U270" s="223"/>
      <c r="V270" s="220">
        <v>55550</v>
      </c>
      <c r="W270" s="220">
        <v>51160</v>
      </c>
      <c r="X270" s="220">
        <v>50910</v>
      </c>
    </row>
    <row r="271" spans="2:24" ht="12.95" customHeight="1" x14ac:dyDescent="0.2">
      <c r="B271" s="221" t="s">
        <v>750</v>
      </c>
      <c r="C271" s="229" t="s">
        <v>60</v>
      </c>
      <c r="D271" s="222" t="s">
        <v>1453</v>
      </c>
      <c r="E271" s="222"/>
      <c r="F271" s="223"/>
      <c r="G271" s="223"/>
      <c r="H271" s="223"/>
      <c r="I271" s="223"/>
      <c r="J271" s="223"/>
      <c r="K271" s="223"/>
      <c r="L271" s="223"/>
      <c r="M271" s="223"/>
      <c r="N271" s="223"/>
      <c r="O271" s="223"/>
      <c r="P271" s="223"/>
      <c r="Q271" s="223"/>
      <c r="R271" s="223"/>
      <c r="S271" s="223"/>
      <c r="T271" s="223"/>
      <c r="U271" s="223"/>
      <c r="V271" s="220">
        <v>65440</v>
      </c>
      <c r="W271" s="220">
        <v>64460</v>
      </c>
      <c r="X271" s="220">
        <v>52210</v>
      </c>
    </row>
    <row r="272" spans="2:24" ht="12.95" customHeight="1" x14ac:dyDescent="0.2">
      <c r="B272" s="221" t="s">
        <v>890</v>
      </c>
      <c r="C272" s="229" t="s">
        <v>60</v>
      </c>
      <c r="D272" s="222" t="s">
        <v>1453</v>
      </c>
      <c r="E272" s="222"/>
      <c r="F272" s="223"/>
      <c r="G272" s="223"/>
      <c r="H272" s="223"/>
      <c r="I272" s="223"/>
      <c r="J272" s="223"/>
      <c r="K272" s="223"/>
      <c r="L272" s="223"/>
      <c r="M272" s="223"/>
      <c r="N272" s="220">
        <v>100850</v>
      </c>
      <c r="O272" s="223"/>
      <c r="P272" s="223"/>
      <c r="Q272" s="223"/>
      <c r="R272" s="223"/>
      <c r="S272" s="223"/>
      <c r="T272" s="223"/>
      <c r="U272" s="223"/>
      <c r="V272" s="223"/>
      <c r="W272" s="223"/>
      <c r="X272" s="223"/>
    </row>
    <row r="273" spans="2:24" ht="12.95" customHeight="1" x14ac:dyDescent="0.2">
      <c r="B273" s="221" t="s">
        <v>891</v>
      </c>
      <c r="C273" s="221" t="s">
        <v>61</v>
      </c>
      <c r="D273" s="222" t="s">
        <v>1455</v>
      </c>
      <c r="E273" s="222"/>
      <c r="F273" s="223"/>
      <c r="G273" s="223"/>
      <c r="H273" s="223"/>
      <c r="I273" s="223"/>
      <c r="J273" s="223"/>
      <c r="K273" s="223"/>
      <c r="L273" s="223"/>
      <c r="M273" s="223"/>
      <c r="N273" s="223"/>
      <c r="O273" s="223"/>
      <c r="P273" s="223"/>
      <c r="Q273" s="223"/>
      <c r="R273" s="223"/>
      <c r="S273" s="223"/>
      <c r="T273" s="220">
        <v>96740</v>
      </c>
      <c r="U273" s="223"/>
      <c r="V273" s="223"/>
      <c r="W273" s="223"/>
      <c r="X273" s="223"/>
    </row>
    <row r="274" spans="2:24" ht="12.95" customHeight="1" x14ac:dyDescent="0.2">
      <c r="B274" s="221" t="s">
        <v>892</v>
      </c>
      <c r="C274" s="221" t="s">
        <v>61</v>
      </c>
      <c r="D274" s="222" t="s">
        <v>1453</v>
      </c>
      <c r="E274" s="222"/>
      <c r="F274" s="223"/>
      <c r="G274" s="223"/>
      <c r="H274" s="223"/>
      <c r="I274" s="223"/>
      <c r="J274" s="223"/>
      <c r="K274" s="223"/>
      <c r="L274" s="223"/>
      <c r="M274" s="223"/>
      <c r="N274" s="223"/>
      <c r="O274" s="223"/>
      <c r="P274" s="223"/>
      <c r="Q274" s="223"/>
      <c r="R274" s="223"/>
      <c r="S274" s="223"/>
      <c r="T274" s="223"/>
      <c r="U274" s="220">
        <v>90220</v>
      </c>
      <c r="V274" s="223"/>
      <c r="W274" s="223"/>
      <c r="X274" s="223"/>
    </row>
    <row r="275" spans="2:24" ht="12.95" customHeight="1" x14ac:dyDescent="0.2">
      <c r="B275" s="221" t="s">
        <v>892</v>
      </c>
      <c r="C275" s="221" t="s">
        <v>61</v>
      </c>
      <c r="D275" s="222" t="s">
        <v>1455</v>
      </c>
      <c r="E275" s="222"/>
      <c r="F275" s="223"/>
      <c r="G275" s="223"/>
      <c r="H275" s="223"/>
      <c r="I275" s="223"/>
      <c r="J275" s="223"/>
      <c r="K275" s="223"/>
      <c r="L275" s="223"/>
      <c r="M275" s="223"/>
      <c r="N275" s="223"/>
      <c r="O275" s="223"/>
      <c r="P275" s="223"/>
      <c r="Q275" s="223"/>
      <c r="R275" s="223"/>
      <c r="S275" s="223"/>
      <c r="T275" s="223"/>
      <c r="U275" s="220">
        <v>90220</v>
      </c>
      <c r="V275" s="223"/>
      <c r="W275" s="223"/>
      <c r="X275" s="223"/>
    </row>
    <row r="276" spans="2:24" ht="12.95" customHeight="1" x14ac:dyDescent="0.2">
      <c r="B276" s="221" t="s">
        <v>893</v>
      </c>
      <c r="C276" s="221" t="s">
        <v>61</v>
      </c>
      <c r="D276" s="222" t="s">
        <v>1455</v>
      </c>
      <c r="E276" s="222"/>
      <c r="F276" s="223"/>
      <c r="G276" s="223"/>
      <c r="H276" s="223"/>
      <c r="I276" s="223"/>
      <c r="J276" s="223"/>
      <c r="K276" s="223"/>
      <c r="L276" s="223"/>
      <c r="M276" s="223"/>
      <c r="N276" s="223"/>
      <c r="O276" s="223"/>
      <c r="P276" s="223"/>
      <c r="Q276" s="220">
        <v>112070</v>
      </c>
      <c r="R276" s="220">
        <v>110390</v>
      </c>
      <c r="S276" s="223"/>
      <c r="T276" s="223"/>
      <c r="U276" s="220">
        <v>73360</v>
      </c>
      <c r="V276" s="223"/>
      <c r="W276" s="223"/>
      <c r="X276" s="223"/>
    </row>
    <row r="277" spans="2:24" ht="12.95" customHeight="1" x14ac:dyDescent="0.2">
      <c r="B277" s="221" t="s">
        <v>345</v>
      </c>
      <c r="C277" s="221" t="s">
        <v>61</v>
      </c>
      <c r="D277" s="222" t="s">
        <v>1453</v>
      </c>
      <c r="E277" s="222"/>
      <c r="F277" s="223"/>
      <c r="G277" s="223"/>
      <c r="H277" s="223"/>
      <c r="I277" s="223"/>
      <c r="J277" s="223"/>
      <c r="K277" s="223"/>
      <c r="L277" s="223"/>
      <c r="M277" s="223"/>
      <c r="N277" s="223"/>
      <c r="O277" s="223"/>
      <c r="P277" s="220">
        <v>77820</v>
      </c>
      <c r="Q277" s="220">
        <v>76840</v>
      </c>
      <c r="R277" s="220">
        <v>71090</v>
      </c>
      <c r="S277" s="220">
        <v>69370</v>
      </c>
      <c r="T277" s="220">
        <v>58230</v>
      </c>
      <c r="U277" s="220">
        <v>56130</v>
      </c>
      <c r="V277" s="220">
        <v>52780</v>
      </c>
      <c r="W277" s="223"/>
      <c r="X277" s="223"/>
    </row>
    <row r="278" spans="2:24" ht="12.95" customHeight="1" x14ac:dyDescent="0.2">
      <c r="B278" s="221" t="s">
        <v>346</v>
      </c>
      <c r="C278" s="221" t="s">
        <v>61</v>
      </c>
      <c r="D278" s="222" t="s">
        <v>1453</v>
      </c>
      <c r="E278" s="222"/>
      <c r="F278" s="220">
        <v>286190</v>
      </c>
      <c r="G278" s="220">
        <v>255340</v>
      </c>
      <c r="H278" s="220">
        <v>241210</v>
      </c>
      <c r="I278" s="220">
        <v>211320</v>
      </c>
      <c r="J278" s="223"/>
      <c r="K278" s="223"/>
      <c r="L278" s="223"/>
      <c r="M278" s="223"/>
      <c r="N278" s="223"/>
      <c r="O278" s="223"/>
      <c r="P278" s="223"/>
      <c r="Q278" s="223"/>
      <c r="R278" s="223"/>
      <c r="S278" s="223"/>
      <c r="T278" s="223"/>
      <c r="U278" s="223"/>
      <c r="V278" s="223"/>
      <c r="W278" s="223"/>
      <c r="X278" s="223"/>
    </row>
    <row r="279" spans="2:24" ht="12.95" customHeight="1" x14ac:dyDescent="0.2">
      <c r="B279" s="221" t="s">
        <v>894</v>
      </c>
      <c r="C279" s="221" t="s">
        <v>61</v>
      </c>
      <c r="D279" s="222" t="s">
        <v>1453</v>
      </c>
      <c r="E279" s="222"/>
      <c r="F279" s="220">
        <v>294370</v>
      </c>
      <c r="G279" s="220">
        <v>280350</v>
      </c>
      <c r="H279" s="220">
        <v>269950</v>
      </c>
      <c r="I279" s="223"/>
      <c r="J279" s="223"/>
      <c r="K279" s="223"/>
      <c r="L279" s="223"/>
      <c r="M279" s="223"/>
      <c r="N279" s="223"/>
      <c r="O279" s="223"/>
      <c r="P279" s="223"/>
      <c r="Q279" s="223"/>
      <c r="R279" s="223"/>
      <c r="S279" s="223"/>
      <c r="T279" s="223"/>
      <c r="U279" s="223"/>
      <c r="V279" s="223"/>
      <c r="W279" s="223"/>
      <c r="X279" s="223"/>
    </row>
    <row r="280" spans="2:24" ht="12.95" customHeight="1" x14ac:dyDescent="0.2">
      <c r="B280" s="221" t="s">
        <v>1493</v>
      </c>
      <c r="C280" s="221" t="s">
        <v>61</v>
      </c>
      <c r="D280" s="222" t="s">
        <v>1453</v>
      </c>
      <c r="E280" s="222"/>
      <c r="F280" s="223"/>
      <c r="G280" s="223"/>
      <c r="H280" s="223"/>
      <c r="I280" s="223"/>
      <c r="J280" s="223"/>
      <c r="K280" s="223"/>
      <c r="L280" s="223"/>
      <c r="M280" s="223"/>
      <c r="N280" s="223"/>
      <c r="O280" s="223"/>
      <c r="P280" s="223"/>
      <c r="Q280" s="220">
        <v>78360</v>
      </c>
      <c r="R280" s="223"/>
      <c r="S280" s="223"/>
      <c r="T280" s="223"/>
      <c r="U280" s="223"/>
      <c r="V280" s="223"/>
      <c r="W280" s="223"/>
      <c r="X280" s="223"/>
    </row>
    <row r="281" spans="2:24" ht="12.95" customHeight="1" x14ac:dyDescent="0.2">
      <c r="B281" s="221" t="s">
        <v>347</v>
      </c>
      <c r="C281" s="221" t="s">
        <v>61</v>
      </c>
      <c r="D281" s="222" t="s">
        <v>1453</v>
      </c>
      <c r="E281" s="222"/>
      <c r="F281" s="220">
        <v>297970</v>
      </c>
      <c r="G281" s="220">
        <v>267570</v>
      </c>
      <c r="H281" s="220">
        <v>254830</v>
      </c>
      <c r="I281" s="220">
        <v>231360</v>
      </c>
      <c r="J281" s="223"/>
      <c r="K281" s="223"/>
      <c r="L281" s="223"/>
      <c r="M281" s="223"/>
      <c r="N281" s="223"/>
      <c r="O281" s="223"/>
      <c r="P281" s="223"/>
      <c r="Q281" s="223"/>
      <c r="R281" s="223"/>
      <c r="S281" s="223"/>
      <c r="T281" s="223"/>
      <c r="U281" s="223"/>
      <c r="V281" s="223"/>
      <c r="W281" s="223"/>
      <c r="X281" s="223"/>
    </row>
    <row r="282" spans="2:24" ht="12.95" customHeight="1" x14ac:dyDescent="0.2">
      <c r="B282" s="221" t="s">
        <v>895</v>
      </c>
      <c r="C282" s="221" t="s">
        <v>61</v>
      </c>
      <c r="D282" s="222" t="s">
        <v>1453</v>
      </c>
      <c r="E282" s="222"/>
      <c r="F282" s="220">
        <v>324400</v>
      </c>
      <c r="G282" s="220">
        <v>304600</v>
      </c>
      <c r="H282" s="220">
        <v>290100</v>
      </c>
      <c r="I282" s="223"/>
      <c r="J282" s="223"/>
      <c r="K282" s="223"/>
      <c r="L282" s="223"/>
      <c r="M282" s="223"/>
      <c r="N282" s="223"/>
      <c r="O282" s="223"/>
      <c r="P282" s="223"/>
      <c r="Q282" s="223"/>
      <c r="R282" s="223"/>
      <c r="S282" s="223"/>
      <c r="T282" s="223"/>
      <c r="U282" s="223"/>
      <c r="V282" s="223"/>
      <c r="W282" s="223"/>
      <c r="X282" s="223"/>
    </row>
    <row r="283" spans="2:24" ht="12.95" customHeight="1" x14ac:dyDescent="0.2">
      <c r="B283" s="221" t="s">
        <v>896</v>
      </c>
      <c r="C283" s="221" t="s">
        <v>61</v>
      </c>
      <c r="D283" s="222" t="s">
        <v>1453</v>
      </c>
      <c r="E283" s="222"/>
      <c r="F283" s="223"/>
      <c r="G283" s="223"/>
      <c r="H283" s="220">
        <v>282530</v>
      </c>
      <c r="I283" s="220">
        <v>235100</v>
      </c>
      <c r="J283" s="223"/>
      <c r="K283" s="223"/>
      <c r="L283" s="223"/>
      <c r="M283" s="223"/>
      <c r="N283" s="223"/>
      <c r="O283" s="223"/>
      <c r="P283" s="223"/>
      <c r="Q283" s="223"/>
      <c r="R283" s="223"/>
      <c r="S283" s="223"/>
      <c r="T283" s="223"/>
      <c r="U283" s="223"/>
      <c r="V283" s="223"/>
      <c r="W283" s="223"/>
      <c r="X283" s="223"/>
    </row>
    <row r="284" spans="2:24" ht="12.95" customHeight="1" x14ac:dyDescent="0.2">
      <c r="B284" s="221" t="s">
        <v>897</v>
      </c>
      <c r="C284" s="221" t="s">
        <v>61</v>
      </c>
      <c r="D284" s="222" t="s">
        <v>1453</v>
      </c>
      <c r="E284" s="222"/>
      <c r="F284" s="223"/>
      <c r="G284" s="220">
        <v>229990</v>
      </c>
      <c r="H284" s="220">
        <v>215430</v>
      </c>
      <c r="I284" s="220">
        <v>207050</v>
      </c>
      <c r="J284" s="223"/>
      <c r="K284" s="223"/>
      <c r="L284" s="223"/>
      <c r="M284" s="223"/>
      <c r="N284" s="223"/>
      <c r="O284" s="223"/>
      <c r="P284" s="223"/>
      <c r="Q284" s="223"/>
      <c r="R284" s="223"/>
      <c r="S284" s="223"/>
      <c r="T284" s="223"/>
      <c r="U284" s="223"/>
      <c r="V284" s="223"/>
      <c r="W284" s="223"/>
      <c r="X284" s="223"/>
    </row>
    <row r="285" spans="2:24" ht="12.95" customHeight="1" x14ac:dyDescent="0.2">
      <c r="B285" s="221" t="s">
        <v>898</v>
      </c>
      <c r="C285" s="221" t="s">
        <v>61</v>
      </c>
      <c r="D285" s="222" t="s">
        <v>1453</v>
      </c>
      <c r="E285" s="222"/>
      <c r="F285" s="223"/>
      <c r="G285" s="223"/>
      <c r="H285" s="220">
        <v>270680</v>
      </c>
      <c r="I285" s="220">
        <v>248940</v>
      </c>
      <c r="J285" s="223"/>
      <c r="K285" s="223"/>
      <c r="L285" s="223"/>
      <c r="M285" s="223"/>
      <c r="N285" s="223"/>
      <c r="O285" s="223"/>
      <c r="P285" s="223"/>
      <c r="Q285" s="223"/>
      <c r="R285" s="223"/>
      <c r="S285" s="223"/>
      <c r="T285" s="223"/>
      <c r="U285" s="223"/>
      <c r="V285" s="223"/>
      <c r="W285" s="223"/>
      <c r="X285" s="223"/>
    </row>
    <row r="286" spans="2:24" ht="12.95" customHeight="1" x14ac:dyDescent="0.2">
      <c r="B286" s="221" t="s">
        <v>899</v>
      </c>
      <c r="C286" s="221" t="s">
        <v>61</v>
      </c>
      <c r="D286" s="222" t="s">
        <v>1453</v>
      </c>
      <c r="E286" s="222"/>
      <c r="F286" s="223"/>
      <c r="G286" s="223"/>
      <c r="H286" s="223"/>
      <c r="I286" s="220">
        <v>204190</v>
      </c>
      <c r="J286" s="223"/>
      <c r="K286" s="223"/>
      <c r="L286" s="223"/>
      <c r="M286" s="223"/>
      <c r="N286" s="223"/>
      <c r="O286" s="223"/>
      <c r="P286" s="223"/>
      <c r="Q286" s="223"/>
      <c r="R286" s="223"/>
      <c r="S286" s="223"/>
      <c r="T286" s="223"/>
      <c r="U286" s="223"/>
      <c r="V286" s="223"/>
      <c r="W286" s="223"/>
      <c r="X286" s="223"/>
    </row>
    <row r="287" spans="2:24" ht="12.95" customHeight="1" x14ac:dyDescent="0.2">
      <c r="B287" s="221" t="s">
        <v>900</v>
      </c>
      <c r="C287" s="221" t="s">
        <v>61</v>
      </c>
      <c r="D287" s="222" t="s">
        <v>1453</v>
      </c>
      <c r="E287" s="222"/>
      <c r="F287" s="223"/>
      <c r="G287" s="220">
        <v>228490</v>
      </c>
      <c r="H287" s="220">
        <v>217060</v>
      </c>
      <c r="I287" s="220">
        <v>198900</v>
      </c>
      <c r="J287" s="223"/>
      <c r="K287" s="223"/>
      <c r="L287" s="223"/>
      <c r="M287" s="223"/>
      <c r="N287" s="223"/>
      <c r="O287" s="223"/>
      <c r="P287" s="223"/>
      <c r="Q287" s="223"/>
      <c r="R287" s="223"/>
      <c r="S287" s="223"/>
      <c r="T287" s="223"/>
      <c r="U287" s="223"/>
      <c r="V287" s="223"/>
      <c r="W287" s="223"/>
      <c r="X287" s="223"/>
    </row>
    <row r="288" spans="2:24" ht="12.95" customHeight="1" x14ac:dyDescent="0.2">
      <c r="B288" s="221" t="s">
        <v>901</v>
      </c>
      <c r="C288" s="221" t="s">
        <v>61</v>
      </c>
      <c r="D288" s="222" t="s">
        <v>1453</v>
      </c>
      <c r="E288" s="222"/>
      <c r="F288" s="220">
        <v>251790</v>
      </c>
      <c r="G288" s="220">
        <v>248430</v>
      </c>
      <c r="H288" s="220">
        <v>237430</v>
      </c>
      <c r="I288" s="220">
        <v>211920</v>
      </c>
      <c r="J288" s="223"/>
      <c r="K288" s="223"/>
      <c r="L288" s="223"/>
      <c r="M288" s="223"/>
      <c r="N288" s="223"/>
      <c r="O288" s="223"/>
      <c r="P288" s="223"/>
      <c r="Q288" s="223"/>
      <c r="R288" s="223"/>
      <c r="S288" s="223"/>
      <c r="T288" s="223"/>
      <c r="U288" s="223"/>
      <c r="V288" s="223"/>
      <c r="W288" s="223"/>
      <c r="X288" s="223"/>
    </row>
    <row r="289" spans="2:24" ht="12.95" customHeight="1" x14ac:dyDescent="0.2">
      <c r="B289" s="221" t="s">
        <v>902</v>
      </c>
      <c r="C289" s="221" t="s">
        <v>61</v>
      </c>
      <c r="D289" s="222" t="s">
        <v>1453</v>
      </c>
      <c r="E289" s="222"/>
      <c r="F289" s="223"/>
      <c r="G289" s="223"/>
      <c r="H289" s="220">
        <v>207970</v>
      </c>
      <c r="I289" s="223"/>
      <c r="J289" s="223"/>
      <c r="K289" s="223"/>
      <c r="L289" s="223"/>
      <c r="M289" s="223"/>
      <c r="N289" s="223"/>
      <c r="O289" s="223"/>
      <c r="P289" s="223"/>
      <c r="Q289" s="223"/>
      <c r="R289" s="223"/>
      <c r="S289" s="223"/>
      <c r="T289" s="223"/>
      <c r="U289" s="223"/>
      <c r="V289" s="223"/>
      <c r="W289" s="223"/>
      <c r="X289" s="223"/>
    </row>
    <row r="290" spans="2:24" ht="12.95" customHeight="1" x14ac:dyDescent="0.2">
      <c r="B290" s="221" t="s">
        <v>903</v>
      </c>
      <c r="C290" s="221" t="s">
        <v>61</v>
      </c>
      <c r="D290" s="222" t="s">
        <v>1453</v>
      </c>
      <c r="E290" s="222"/>
      <c r="F290" s="220">
        <v>254190</v>
      </c>
      <c r="G290" s="220">
        <v>240810</v>
      </c>
      <c r="H290" s="220">
        <v>239610</v>
      </c>
      <c r="I290" s="220">
        <v>208980</v>
      </c>
      <c r="J290" s="223"/>
      <c r="K290" s="223"/>
      <c r="L290" s="223"/>
      <c r="M290" s="223"/>
      <c r="N290" s="223"/>
      <c r="O290" s="223"/>
      <c r="P290" s="223"/>
      <c r="Q290" s="223"/>
      <c r="R290" s="223"/>
      <c r="S290" s="223"/>
      <c r="T290" s="223"/>
      <c r="U290" s="223"/>
      <c r="V290" s="223"/>
      <c r="W290" s="223"/>
      <c r="X290" s="223"/>
    </row>
    <row r="291" spans="2:24" ht="12.95" customHeight="1" x14ac:dyDescent="0.2">
      <c r="B291" s="221" t="s">
        <v>904</v>
      </c>
      <c r="C291" s="221" t="s">
        <v>61</v>
      </c>
      <c r="D291" s="222" t="s">
        <v>1453</v>
      </c>
      <c r="E291" s="222"/>
      <c r="F291" s="223"/>
      <c r="G291" s="223"/>
      <c r="H291" s="223"/>
      <c r="I291" s="223"/>
      <c r="J291" s="223"/>
      <c r="K291" s="223"/>
      <c r="L291" s="223"/>
      <c r="M291" s="223"/>
      <c r="N291" s="223"/>
      <c r="O291" s="223"/>
      <c r="P291" s="223"/>
      <c r="Q291" s="220">
        <v>91210</v>
      </c>
      <c r="R291" s="223"/>
      <c r="S291" s="223"/>
      <c r="T291" s="223"/>
      <c r="U291" s="223"/>
      <c r="V291" s="223"/>
      <c r="W291" s="223"/>
      <c r="X291" s="223"/>
    </row>
    <row r="292" spans="2:24" ht="12.95" customHeight="1" x14ac:dyDescent="0.2">
      <c r="B292" s="221" t="s">
        <v>905</v>
      </c>
      <c r="C292" s="221" t="s">
        <v>61</v>
      </c>
      <c r="D292" s="222" t="s">
        <v>1453</v>
      </c>
      <c r="E292" s="222"/>
      <c r="F292" s="223"/>
      <c r="G292" s="223"/>
      <c r="H292" s="223"/>
      <c r="I292" s="223"/>
      <c r="J292" s="223"/>
      <c r="K292" s="223"/>
      <c r="L292" s="223"/>
      <c r="M292" s="223"/>
      <c r="N292" s="223"/>
      <c r="O292" s="223"/>
      <c r="P292" s="223"/>
      <c r="Q292" s="220">
        <v>83470</v>
      </c>
      <c r="R292" s="223"/>
      <c r="S292" s="220">
        <v>76280</v>
      </c>
      <c r="T292" s="223"/>
      <c r="U292" s="223"/>
      <c r="V292" s="223"/>
      <c r="W292" s="223"/>
      <c r="X292" s="223"/>
    </row>
    <row r="293" spans="2:24" ht="12.95" customHeight="1" x14ac:dyDescent="0.2">
      <c r="B293" s="221" t="s">
        <v>1494</v>
      </c>
      <c r="C293" s="221" t="s">
        <v>61</v>
      </c>
      <c r="D293" s="222" t="s">
        <v>1453</v>
      </c>
      <c r="E293" s="222"/>
      <c r="F293" s="223"/>
      <c r="G293" s="220">
        <v>281400</v>
      </c>
      <c r="H293" s="223"/>
      <c r="I293" s="223"/>
      <c r="J293" s="223"/>
      <c r="K293" s="223"/>
      <c r="L293" s="223"/>
      <c r="M293" s="223"/>
      <c r="N293" s="223"/>
      <c r="O293" s="223"/>
      <c r="P293" s="223"/>
      <c r="Q293" s="223"/>
      <c r="R293" s="223"/>
      <c r="S293" s="223"/>
      <c r="T293" s="223"/>
      <c r="U293" s="223"/>
      <c r="V293" s="223"/>
      <c r="W293" s="223"/>
      <c r="X293" s="223"/>
    </row>
    <row r="294" spans="2:24" ht="12.95" customHeight="1" x14ac:dyDescent="0.2">
      <c r="B294" s="221" t="s">
        <v>1495</v>
      </c>
      <c r="C294" s="221" t="s">
        <v>61</v>
      </c>
      <c r="D294" s="222" t="s">
        <v>1453</v>
      </c>
      <c r="E294" s="222"/>
      <c r="F294" s="220">
        <v>289850</v>
      </c>
      <c r="G294" s="220">
        <v>278430</v>
      </c>
      <c r="H294" s="220">
        <v>268450</v>
      </c>
      <c r="I294" s="223"/>
      <c r="J294" s="223"/>
      <c r="K294" s="223"/>
      <c r="L294" s="223"/>
      <c r="M294" s="223"/>
      <c r="N294" s="223"/>
      <c r="O294" s="223"/>
      <c r="P294" s="223"/>
      <c r="Q294" s="223"/>
      <c r="R294" s="223"/>
      <c r="S294" s="223"/>
      <c r="T294" s="223"/>
      <c r="U294" s="223"/>
      <c r="V294" s="223"/>
      <c r="W294" s="223"/>
      <c r="X294" s="223"/>
    </row>
    <row r="295" spans="2:24" ht="12.95" customHeight="1" x14ac:dyDescent="0.2">
      <c r="B295" s="221" t="s">
        <v>1496</v>
      </c>
      <c r="C295" s="221" t="s">
        <v>61</v>
      </c>
      <c r="D295" s="222" t="s">
        <v>1453</v>
      </c>
      <c r="E295" s="222"/>
      <c r="F295" s="223"/>
      <c r="G295" s="220">
        <v>260100</v>
      </c>
      <c r="H295" s="220">
        <v>248360</v>
      </c>
      <c r="I295" s="220">
        <v>187470</v>
      </c>
      <c r="J295" s="223"/>
      <c r="K295" s="223"/>
      <c r="L295" s="223"/>
      <c r="M295" s="223"/>
      <c r="N295" s="223"/>
      <c r="O295" s="223"/>
      <c r="P295" s="223"/>
      <c r="Q295" s="223"/>
      <c r="R295" s="223"/>
      <c r="S295" s="223"/>
      <c r="T295" s="223"/>
      <c r="U295" s="223"/>
      <c r="V295" s="223"/>
      <c r="W295" s="223"/>
      <c r="X295" s="223"/>
    </row>
    <row r="296" spans="2:24" ht="12.95" customHeight="1" x14ac:dyDescent="0.2">
      <c r="B296" s="221" t="s">
        <v>906</v>
      </c>
      <c r="C296" s="221" t="s">
        <v>61</v>
      </c>
      <c r="D296" s="222" t="s">
        <v>1453</v>
      </c>
      <c r="E296" s="222"/>
      <c r="F296" s="223"/>
      <c r="G296" s="223"/>
      <c r="H296" s="220">
        <v>213180</v>
      </c>
      <c r="I296" s="223"/>
      <c r="J296" s="223"/>
      <c r="K296" s="223"/>
      <c r="L296" s="223"/>
      <c r="M296" s="223"/>
      <c r="N296" s="223"/>
      <c r="O296" s="223"/>
      <c r="P296" s="223"/>
      <c r="Q296" s="223"/>
      <c r="R296" s="223"/>
      <c r="S296" s="223"/>
      <c r="T296" s="223"/>
      <c r="U296" s="223"/>
      <c r="V296" s="223"/>
      <c r="W296" s="223"/>
      <c r="X296" s="223"/>
    </row>
    <row r="297" spans="2:24" ht="12.95" customHeight="1" x14ac:dyDescent="0.2">
      <c r="B297" s="221" t="s">
        <v>907</v>
      </c>
      <c r="C297" s="221" t="s">
        <v>61</v>
      </c>
      <c r="D297" s="222" t="s">
        <v>1453</v>
      </c>
      <c r="E297" s="222"/>
      <c r="F297" s="223"/>
      <c r="G297" s="223"/>
      <c r="H297" s="223"/>
      <c r="I297" s="223"/>
      <c r="J297" s="223"/>
      <c r="K297" s="223"/>
      <c r="L297" s="223"/>
      <c r="M297" s="223"/>
      <c r="N297" s="223"/>
      <c r="O297" s="223"/>
      <c r="P297" s="223"/>
      <c r="Q297" s="220">
        <v>89780</v>
      </c>
      <c r="R297" s="220">
        <v>88970</v>
      </c>
      <c r="S297" s="220">
        <v>88530</v>
      </c>
      <c r="T297" s="220">
        <v>79680</v>
      </c>
      <c r="U297" s="220">
        <v>68830</v>
      </c>
      <c r="V297" s="223"/>
      <c r="W297" s="223"/>
      <c r="X297" s="223"/>
    </row>
    <row r="298" spans="2:24" ht="12.95" customHeight="1" x14ac:dyDescent="0.2">
      <c r="B298" s="221" t="s">
        <v>908</v>
      </c>
      <c r="C298" s="221" t="s">
        <v>61</v>
      </c>
      <c r="D298" s="222" t="s">
        <v>1453</v>
      </c>
      <c r="E298" s="222"/>
      <c r="F298" s="223"/>
      <c r="G298" s="223"/>
      <c r="H298" s="223"/>
      <c r="I298" s="220">
        <v>252770</v>
      </c>
      <c r="J298" s="223"/>
      <c r="K298" s="223"/>
      <c r="L298" s="223"/>
      <c r="M298" s="223"/>
      <c r="N298" s="223"/>
      <c r="O298" s="223"/>
      <c r="P298" s="223"/>
      <c r="Q298" s="223"/>
      <c r="R298" s="223"/>
      <c r="S298" s="223"/>
      <c r="T298" s="223"/>
      <c r="U298" s="223"/>
      <c r="V298" s="223"/>
      <c r="W298" s="223"/>
      <c r="X298" s="223"/>
    </row>
    <row r="299" spans="2:24" ht="12.95" customHeight="1" x14ac:dyDescent="0.2">
      <c r="B299" s="221" t="s">
        <v>909</v>
      </c>
      <c r="C299" s="221" t="s">
        <v>61</v>
      </c>
      <c r="D299" s="222" t="s">
        <v>1453</v>
      </c>
      <c r="E299" s="222"/>
      <c r="F299" s="223"/>
      <c r="G299" s="220">
        <v>282140</v>
      </c>
      <c r="H299" s="220">
        <v>276180</v>
      </c>
      <c r="I299" s="220">
        <v>268090</v>
      </c>
      <c r="J299" s="223"/>
      <c r="K299" s="223"/>
      <c r="L299" s="223"/>
      <c r="M299" s="223"/>
      <c r="N299" s="223"/>
      <c r="O299" s="223"/>
      <c r="P299" s="223"/>
      <c r="Q299" s="223"/>
      <c r="R299" s="223"/>
      <c r="S299" s="223"/>
      <c r="T299" s="223"/>
      <c r="U299" s="223"/>
      <c r="V299" s="223"/>
      <c r="W299" s="223"/>
      <c r="X299" s="223"/>
    </row>
    <row r="300" spans="2:24" ht="12.95" customHeight="1" x14ac:dyDescent="0.2">
      <c r="B300" s="221" t="s">
        <v>910</v>
      </c>
      <c r="C300" s="221" t="s">
        <v>61</v>
      </c>
      <c r="D300" s="222" t="s">
        <v>1453</v>
      </c>
      <c r="E300" s="222"/>
      <c r="F300" s="220">
        <v>296960</v>
      </c>
      <c r="G300" s="220">
        <v>278430</v>
      </c>
      <c r="H300" s="220">
        <v>268370</v>
      </c>
      <c r="I300" s="220">
        <v>252260</v>
      </c>
      <c r="J300" s="223"/>
      <c r="K300" s="223"/>
      <c r="L300" s="223"/>
      <c r="M300" s="223"/>
      <c r="N300" s="223"/>
      <c r="O300" s="223"/>
      <c r="P300" s="223"/>
      <c r="Q300" s="223"/>
      <c r="R300" s="223"/>
      <c r="S300" s="223"/>
      <c r="T300" s="223"/>
      <c r="U300" s="223"/>
      <c r="V300" s="223"/>
      <c r="W300" s="223"/>
      <c r="X300" s="223"/>
    </row>
    <row r="301" spans="2:24" ht="12.95" customHeight="1" x14ac:dyDescent="0.2">
      <c r="B301" s="221" t="s">
        <v>348</v>
      </c>
      <c r="C301" s="221" t="s">
        <v>61</v>
      </c>
      <c r="D301" s="222" t="s">
        <v>1453</v>
      </c>
      <c r="E301" s="222"/>
      <c r="F301" s="220">
        <v>298960</v>
      </c>
      <c r="G301" s="220">
        <v>280630</v>
      </c>
      <c r="H301" s="220">
        <v>276420</v>
      </c>
      <c r="I301" s="220">
        <v>263330</v>
      </c>
      <c r="J301" s="223"/>
      <c r="K301" s="223"/>
      <c r="L301" s="223"/>
      <c r="M301" s="223"/>
      <c r="N301" s="223"/>
      <c r="O301" s="223"/>
      <c r="P301" s="223"/>
      <c r="Q301" s="223"/>
      <c r="R301" s="223"/>
      <c r="S301" s="223"/>
      <c r="T301" s="223"/>
      <c r="U301" s="223"/>
      <c r="V301" s="223"/>
      <c r="W301" s="223"/>
      <c r="X301" s="223"/>
    </row>
    <row r="302" spans="2:24" ht="12.95" customHeight="1" x14ac:dyDescent="0.2">
      <c r="B302" s="221" t="s">
        <v>349</v>
      </c>
      <c r="C302" s="221" t="s">
        <v>61</v>
      </c>
      <c r="D302" s="222" t="s">
        <v>1453</v>
      </c>
      <c r="E302" s="222"/>
      <c r="F302" s="223"/>
      <c r="G302" s="223"/>
      <c r="H302" s="223"/>
      <c r="I302" s="223"/>
      <c r="J302" s="223"/>
      <c r="K302" s="223"/>
      <c r="L302" s="223"/>
      <c r="M302" s="223"/>
      <c r="N302" s="223"/>
      <c r="O302" s="223"/>
      <c r="P302" s="220">
        <v>79000</v>
      </c>
      <c r="Q302" s="220">
        <v>71540</v>
      </c>
      <c r="R302" s="220">
        <v>69200</v>
      </c>
      <c r="S302" s="220">
        <v>65150</v>
      </c>
      <c r="T302" s="220">
        <v>62590</v>
      </c>
      <c r="U302" s="220">
        <v>53890</v>
      </c>
      <c r="V302" s="220">
        <v>50510</v>
      </c>
      <c r="W302" s="223"/>
      <c r="X302" s="223"/>
    </row>
    <row r="303" spans="2:24" ht="12.95" customHeight="1" x14ac:dyDescent="0.2">
      <c r="B303" s="221" t="s">
        <v>911</v>
      </c>
      <c r="C303" s="221" t="s">
        <v>61</v>
      </c>
      <c r="D303" s="222" t="s">
        <v>1453</v>
      </c>
      <c r="E303" s="222"/>
      <c r="F303" s="220">
        <v>267840</v>
      </c>
      <c r="G303" s="223"/>
      <c r="H303" s="220">
        <v>243490</v>
      </c>
      <c r="I303" s="220">
        <v>229680</v>
      </c>
      <c r="J303" s="223"/>
      <c r="K303" s="223"/>
      <c r="L303" s="223"/>
      <c r="M303" s="223"/>
      <c r="N303" s="223"/>
      <c r="O303" s="223"/>
      <c r="P303" s="223"/>
      <c r="Q303" s="223"/>
      <c r="R303" s="223"/>
      <c r="S303" s="223"/>
      <c r="T303" s="223"/>
      <c r="U303" s="223"/>
      <c r="V303" s="223"/>
      <c r="W303" s="223"/>
      <c r="X303" s="223"/>
    </row>
    <row r="304" spans="2:24" ht="12.95" customHeight="1" x14ac:dyDescent="0.2">
      <c r="B304" s="221" t="s">
        <v>350</v>
      </c>
      <c r="C304" s="221" t="s">
        <v>61</v>
      </c>
      <c r="D304" s="222" t="s">
        <v>1453</v>
      </c>
      <c r="E304" s="222"/>
      <c r="F304" s="223"/>
      <c r="G304" s="223"/>
      <c r="H304" s="223"/>
      <c r="I304" s="223"/>
      <c r="J304" s="223"/>
      <c r="K304" s="223"/>
      <c r="L304" s="223"/>
      <c r="M304" s="223"/>
      <c r="N304" s="223"/>
      <c r="O304" s="223"/>
      <c r="P304" s="223"/>
      <c r="Q304" s="220">
        <v>76190</v>
      </c>
      <c r="R304" s="220">
        <v>74130</v>
      </c>
      <c r="S304" s="220">
        <v>64380</v>
      </c>
      <c r="T304" s="223"/>
      <c r="U304" s="223"/>
      <c r="V304" s="223"/>
      <c r="W304" s="223"/>
      <c r="X304" s="223"/>
    </row>
    <row r="305" spans="2:24" ht="12.95" customHeight="1" x14ac:dyDescent="0.2">
      <c r="B305" s="221" t="s">
        <v>912</v>
      </c>
      <c r="C305" s="221" t="s">
        <v>61</v>
      </c>
      <c r="D305" s="222" t="s">
        <v>1453</v>
      </c>
      <c r="E305" s="222"/>
      <c r="F305" s="223"/>
      <c r="G305" s="220">
        <v>249410</v>
      </c>
      <c r="H305" s="220">
        <v>245050</v>
      </c>
      <c r="I305" s="220">
        <v>232790</v>
      </c>
      <c r="J305" s="223"/>
      <c r="K305" s="223"/>
      <c r="L305" s="223"/>
      <c r="M305" s="223"/>
      <c r="N305" s="223"/>
      <c r="O305" s="223"/>
      <c r="P305" s="223"/>
      <c r="Q305" s="223"/>
      <c r="R305" s="223"/>
      <c r="S305" s="223"/>
      <c r="T305" s="223"/>
      <c r="U305" s="223"/>
      <c r="V305" s="223"/>
      <c r="W305" s="223"/>
      <c r="X305" s="223"/>
    </row>
    <row r="306" spans="2:24" ht="12.95" customHeight="1" x14ac:dyDescent="0.2">
      <c r="B306" s="221" t="s">
        <v>913</v>
      </c>
      <c r="C306" s="221" t="s">
        <v>61</v>
      </c>
      <c r="D306" s="222" t="s">
        <v>1453</v>
      </c>
      <c r="E306" s="222"/>
      <c r="F306" s="223"/>
      <c r="G306" s="223"/>
      <c r="H306" s="223"/>
      <c r="I306" s="223"/>
      <c r="J306" s="223"/>
      <c r="K306" s="223"/>
      <c r="L306" s="223"/>
      <c r="M306" s="223"/>
      <c r="N306" s="223"/>
      <c r="O306" s="223"/>
      <c r="P306" s="223"/>
      <c r="Q306" s="220">
        <v>82200</v>
      </c>
      <c r="R306" s="223"/>
      <c r="S306" s="220">
        <v>81790</v>
      </c>
      <c r="T306" s="220">
        <v>79930</v>
      </c>
      <c r="U306" s="220">
        <v>77490</v>
      </c>
      <c r="V306" s="220">
        <v>53610</v>
      </c>
      <c r="W306" s="223"/>
      <c r="X306" s="223"/>
    </row>
    <row r="307" spans="2:24" ht="12.95" customHeight="1" x14ac:dyDescent="0.2">
      <c r="B307" s="221" t="s">
        <v>914</v>
      </c>
      <c r="C307" s="221" t="s">
        <v>61</v>
      </c>
      <c r="D307" s="222" t="s">
        <v>1453</v>
      </c>
      <c r="E307" s="222"/>
      <c r="F307" s="223"/>
      <c r="G307" s="220">
        <v>215830</v>
      </c>
      <c r="H307" s="220">
        <v>210300</v>
      </c>
      <c r="I307" s="223"/>
      <c r="J307" s="223"/>
      <c r="K307" s="223"/>
      <c r="L307" s="223"/>
      <c r="M307" s="223"/>
      <c r="N307" s="223"/>
      <c r="O307" s="223"/>
      <c r="P307" s="223"/>
      <c r="Q307" s="223"/>
      <c r="R307" s="223"/>
      <c r="S307" s="223"/>
      <c r="T307" s="223"/>
      <c r="U307" s="223"/>
      <c r="V307" s="223"/>
      <c r="W307" s="223"/>
      <c r="X307" s="223"/>
    </row>
    <row r="308" spans="2:24" ht="12.95" customHeight="1" x14ac:dyDescent="0.2">
      <c r="B308" s="221" t="s">
        <v>921</v>
      </c>
      <c r="C308" s="221" t="s">
        <v>61</v>
      </c>
      <c r="D308" s="222" t="s">
        <v>1453</v>
      </c>
      <c r="E308" s="222"/>
      <c r="F308" s="220">
        <v>200510</v>
      </c>
      <c r="G308" s="220">
        <v>183310</v>
      </c>
      <c r="H308" s="220">
        <v>174580</v>
      </c>
      <c r="I308" s="220">
        <v>166810</v>
      </c>
      <c r="J308" s="223"/>
      <c r="K308" s="223"/>
      <c r="L308" s="223"/>
      <c r="M308" s="223"/>
      <c r="N308" s="223"/>
      <c r="O308" s="223"/>
      <c r="P308" s="223"/>
      <c r="Q308" s="223"/>
      <c r="R308" s="223"/>
      <c r="S308" s="223"/>
      <c r="T308" s="223"/>
      <c r="U308" s="223"/>
      <c r="V308" s="223"/>
      <c r="W308" s="223"/>
      <c r="X308" s="223"/>
    </row>
    <row r="309" spans="2:24" ht="12.95" customHeight="1" x14ac:dyDescent="0.2">
      <c r="B309" s="221" t="s">
        <v>351</v>
      </c>
      <c r="C309" s="221" t="s">
        <v>61</v>
      </c>
      <c r="D309" s="222" t="s">
        <v>1453</v>
      </c>
      <c r="E309" s="222"/>
      <c r="F309" s="223"/>
      <c r="G309" s="223"/>
      <c r="H309" s="223"/>
      <c r="I309" s="223"/>
      <c r="J309" s="223"/>
      <c r="K309" s="223"/>
      <c r="L309" s="223"/>
      <c r="M309" s="223"/>
      <c r="N309" s="223"/>
      <c r="O309" s="223"/>
      <c r="P309" s="223"/>
      <c r="Q309" s="223"/>
      <c r="R309" s="220">
        <v>83470</v>
      </c>
      <c r="S309" s="220">
        <v>78340</v>
      </c>
      <c r="T309" s="220">
        <v>74180</v>
      </c>
      <c r="U309" s="220">
        <v>66300</v>
      </c>
      <c r="V309" s="220">
        <v>59520</v>
      </c>
      <c r="W309" s="223"/>
      <c r="X309" s="223"/>
    </row>
    <row r="310" spans="2:24" ht="12.95" customHeight="1" x14ac:dyDescent="0.2">
      <c r="B310" s="221" t="s">
        <v>915</v>
      </c>
      <c r="C310" s="221" t="s">
        <v>61</v>
      </c>
      <c r="D310" s="222" t="s">
        <v>1453</v>
      </c>
      <c r="E310" s="222"/>
      <c r="F310" s="220">
        <v>322280</v>
      </c>
      <c r="G310" s="220">
        <v>266110</v>
      </c>
      <c r="H310" s="220">
        <v>264330</v>
      </c>
      <c r="I310" s="220">
        <v>250810</v>
      </c>
      <c r="J310" s="223"/>
      <c r="K310" s="223"/>
      <c r="L310" s="223"/>
      <c r="M310" s="223"/>
      <c r="N310" s="223"/>
      <c r="O310" s="223"/>
      <c r="P310" s="223"/>
      <c r="Q310" s="220">
        <v>81000</v>
      </c>
      <c r="R310" s="220">
        <v>76500</v>
      </c>
      <c r="S310" s="220">
        <v>73280</v>
      </c>
      <c r="T310" s="220">
        <v>64630</v>
      </c>
      <c r="U310" s="220">
        <v>62660</v>
      </c>
      <c r="V310" s="220">
        <v>57110</v>
      </c>
      <c r="W310" s="223"/>
      <c r="X310" s="223"/>
    </row>
    <row r="311" spans="2:24" ht="12.95" customHeight="1" x14ac:dyDescent="0.2">
      <c r="B311" s="221" t="s">
        <v>352</v>
      </c>
      <c r="C311" s="221" t="s">
        <v>61</v>
      </c>
      <c r="D311" s="222" t="s">
        <v>1453</v>
      </c>
      <c r="E311" s="222"/>
      <c r="F311" s="220">
        <v>327700</v>
      </c>
      <c r="G311" s="220">
        <v>312090</v>
      </c>
      <c r="H311" s="220">
        <v>297230</v>
      </c>
      <c r="I311" s="220">
        <v>273450</v>
      </c>
      <c r="J311" s="223"/>
      <c r="K311" s="223"/>
      <c r="L311" s="223"/>
      <c r="M311" s="223"/>
      <c r="N311" s="223"/>
      <c r="O311" s="223"/>
      <c r="P311" s="220">
        <v>92500</v>
      </c>
      <c r="Q311" s="220">
        <v>86880</v>
      </c>
      <c r="R311" s="220">
        <v>86010</v>
      </c>
      <c r="S311" s="220">
        <v>79370</v>
      </c>
      <c r="T311" s="220">
        <v>74710</v>
      </c>
      <c r="U311" s="220">
        <v>67120</v>
      </c>
      <c r="V311" s="220">
        <v>60040</v>
      </c>
      <c r="W311" s="223"/>
      <c r="X311" s="223"/>
    </row>
    <row r="312" spans="2:24" ht="12.95" customHeight="1" x14ac:dyDescent="0.2">
      <c r="B312" s="221" t="s">
        <v>916</v>
      </c>
      <c r="C312" s="221" t="s">
        <v>61</v>
      </c>
      <c r="D312" s="222" t="s">
        <v>1453</v>
      </c>
      <c r="E312" s="222"/>
      <c r="F312" s="220">
        <v>330800</v>
      </c>
      <c r="G312" s="220">
        <v>314350</v>
      </c>
      <c r="H312" s="220">
        <v>298270</v>
      </c>
      <c r="I312" s="220">
        <v>277140</v>
      </c>
      <c r="J312" s="223"/>
      <c r="K312" s="223"/>
      <c r="L312" s="223"/>
      <c r="M312" s="223"/>
      <c r="N312" s="223"/>
      <c r="O312" s="223"/>
      <c r="P312" s="223"/>
      <c r="Q312" s="223"/>
      <c r="R312" s="223"/>
      <c r="S312" s="223"/>
      <c r="T312" s="223"/>
      <c r="U312" s="223"/>
      <c r="V312" s="223"/>
      <c r="W312" s="223"/>
      <c r="X312" s="223"/>
    </row>
    <row r="313" spans="2:24" ht="12.95" customHeight="1" x14ac:dyDescent="0.2">
      <c r="B313" s="221" t="s">
        <v>917</v>
      </c>
      <c r="C313" s="221" t="s">
        <v>61</v>
      </c>
      <c r="D313" s="222" t="s">
        <v>1453</v>
      </c>
      <c r="E313" s="222"/>
      <c r="F313" s="223"/>
      <c r="G313" s="223"/>
      <c r="H313" s="223"/>
      <c r="I313" s="220">
        <v>244390</v>
      </c>
      <c r="J313" s="223"/>
      <c r="K313" s="223"/>
      <c r="L313" s="223"/>
      <c r="M313" s="223"/>
      <c r="N313" s="223"/>
      <c r="O313" s="223"/>
      <c r="P313" s="223"/>
      <c r="Q313" s="223"/>
      <c r="R313" s="223"/>
      <c r="S313" s="223"/>
      <c r="T313" s="223"/>
      <c r="U313" s="223"/>
      <c r="V313" s="223"/>
      <c r="W313" s="223"/>
      <c r="X313" s="223"/>
    </row>
    <row r="314" spans="2:24" ht="12.95" customHeight="1" x14ac:dyDescent="0.2">
      <c r="B314" s="221" t="s">
        <v>918</v>
      </c>
      <c r="C314" s="221" t="s">
        <v>61</v>
      </c>
      <c r="D314" s="222" t="s">
        <v>1453</v>
      </c>
      <c r="E314" s="222"/>
      <c r="F314" s="223"/>
      <c r="G314" s="220">
        <v>305880</v>
      </c>
      <c r="H314" s="220">
        <v>291320</v>
      </c>
      <c r="I314" s="220">
        <v>244740</v>
      </c>
      <c r="J314" s="223"/>
      <c r="K314" s="223"/>
      <c r="L314" s="223"/>
      <c r="M314" s="223"/>
      <c r="N314" s="223"/>
      <c r="O314" s="223"/>
      <c r="P314" s="223"/>
      <c r="Q314" s="223"/>
      <c r="R314" s="223"/>
      <c r="S314" s="223"/>
      <c r="T314" s="223"/>
      <c r="U314" s="223"/>
      <c r="V314" s="223"/>
      <c r="W314" s="223"/>
      <c r="X314" s="223"/>
    </row>
    <row r="315" spans="2:24" ht="12.95" customHeight="1" x14ac:dyDescent="0.2">
      <c r="B315" s="221" t="s">
        <v>1497</v>
      </c>
      <c r="C315" s="221" t="s">
        <v>61</v>
      </c>
      <c r="D315" s="222" t="s">
        <v>1453</v>
      </c>
      <c r="E315" s="222"/>
      <c r="F315" s="223"/>
      <c r="G315" s="220">
        <v>279740</v>
      </c>
      <c r="H315" s="220">
        <v>271020</v>
      </c>
      <c r="I315" s="220">
        <v>257030</v>
      </c>
      <c r="J315" s="223"/>
      <c r="K315" s="223"/>
      <c r="L315" s="223"/>
      <c r="M315" s="223"/>
      <c r="N315" s="223"/>
      <c r="O315" s="223"/>
      <c r="P315" s="223"/>
      <c r="Q315" s="223"/>
      <c r="R315" s="223"/>
      <c r="S315" s="223"/>
      <c r="T315" s="223"/>
      <c r="U315" s="223"/>
      <c r="V315" s="223"/>
      <c r="W315" s="223"/>
      <c r="X315" s="223"/>
    </row>
    <row r="316" spans="2:24" ht="12.95" customHeight="1" x14ac:dyDescent="0.2">
      <c r="B316" s="221" t="s">
        <v>919</v>
      </c>
      <c r="C316" s="221" t="s">
        <v>61</v>
      </c>
      <c r="D316" s="222" t="s">
        <v>1453</v>
      </c>
      <c r="E316" s="222"/>
      <c r="F316" s="223"/>
      <c r="G316" s="220">
        <v>284380</v>
      </c>
      <c r="H316" s="220">
        <v>279960</v>
      </c>
      <c r="I316" s="220">
        <v>257330</v>
      </c>
      <c r="J316" s="223"/>
      <c r="K316" s="223"/>
      <c r="L316" s="223"/>
      <c r="M316" s="223"/>
      <c r="N316" s="223"/>
      <c r="O316" s="223"/>
      <c r="P316" s="223"/>
      <c r="Q316" s="223"/>
      <c r="R316" s="223"/>
      <c r="S316" s="223"/>
      <c r="T316" s="223"/>
      <c r="U316" s="223"/>
      <c r="V316" s="223"/>
      <c r="W316" s="223"/>
      <c r="X316" s="223"/>
    </row>
    <row r="317" spans="2:24" ht="12.95" customHeight="1" x14ac:dyDescent="0.2">
      <c r="B317" s="221" t="s">
        <v>920</v>
      </c>
      <c r="C317" s="221" t="s">
        <v>61</v>
      </c>
      <c r="D317" s="222" t="s">
        <v>1453</v>
      </c>
      <c r="E317" s="222"/>
      <c r="F317" s="223"/>
      <c r="G317" s="220">
        <v>287810</v>
      </c>
      <c r="H317" s="220">
        <v>281800</v>
      </c>
      <c r="I317" s="220">
        <v>233500</v>
      </c>
      <c r="J317" s="223"/>
      <c r="K317" s="223"/>
      <c r="L317" s="223"/>
      <c r="M317" s="223"/>
      <c r="N317" s="223"/>
      <c r="O317" s="223"/>
      <c r="P317" s="223"/>
      <c r="Q317" s="223"/>
      <c r="R317" s="223"/>
      <c r="S317" s="223"/>
      <c r="T317" s="223"/>
      <c r="U317" s="223"/>
      <c r="V317" s="223"/>
      <c r="W317" s="223"/>
      <c r="X317" s="223"/>
    </row>
    <row r="318" spans="2:24" ht="12.95" customHeight="1" x14ac:dyDescent="0.2">
      <c r="B318" s="221" t="s">
        <v>353</v>
      </c>
      <c r="C318" s="221" t="s">
        <v>61</v>
      </c>
      <c r="D318" s="222" t="s">
        <v>1453</v>
      </c>
      <c r="E318" s="222"/>
      <c r="F318" s="223"/>
      <c r="G318" s="223"/>
      <c r="H318" s="223"/>
      <c r="I318" s="223"/>
      <c r="J318" s="223"/>
      <c r="K318" s="223"/>
      <c r="L318" s="223"/>
      <c r="M318" s="223"/>
      <c r="N318" s="223"/>
      <c r="O318" s="223"/>
      <c r="P318" s="223"/>
      <c r="Q318" s="220">
        <v>83800</v>
      </c>
      <c r="R318" s="220">
        <v>79810</v>
      </c>
      <c r="S318" s="220">
        <v>68860</v>
      </c>
      <c r="T318" s="220">
        <v>61340</v>
      </c>
      <c r="U318" s="223"/>
      <c r="V318" s="223"/>
      <c r="W318" s="223"/>
      <c r="X318" s="223"/>
    </row>
    <row r="319" spans="2:24" ht="12.95" customHeight="1" x14ac:dyDescent="0.2">
      <c r="B319" s="221" t="s">
        <v>354</v>
      </c>
      <c r="C319" s="221" t="s">
        <v>61</v>
      </c>
      <c r="D319" s="222" t="s">
        <v>1453</v>
      </c>
      <c r="E319" s="222"/>
      <c r="F319" s="223"/>
      <c r="G319" s="223"/>
      <c r="H319" s="223"/>
      <c r="I319" s="223"/>
      <c r="J319" s="223"/>
      <c r="K319" s="223"/>
      <c r="L319" s="223"/>
      <c r="M319" s="223"/>
      <c r="N319" s="223"/>
      <c r="O319" s="223"/>
      <c r="P319" s="223"/>
      <c r="Q319" s="220">
        <v>77940</v>
      </c>
      <c r="R319" s="220">
        <v>74940</v>
      </c>
      <c r="S319" s="220">
        <v>71280</v>
      </c>
      <c r="T319" s="220">
        <v>65170</v>
      </c>
      <c r="U319" s="220">
        <v>60360</v>
      </c>
      <c r="V319" s="220">
        <v>55550</v>
      </c>
      <c r="W319" s="223"/>
      <c r="X319" s="223"/>
    </row>
    <row r="320" spans="2:24" ht="12.95" customHeight="1" x14ac:dyDescent="0.2">
      <c r="B320" s="226" t="s">
        <v>922</v>
      </c>
      <c r="C320" s="218" t="s">
        <v>764</v>
      </c>
      <c r="D320" s="226" t="s">
        <v>1455</v>
      </c>
      <c r="E320" s="226"/>
      <c r="F320" s="227"/>
      <c r="G320" s="227"/>
      <c r="H320" s="227"/>
      <c r="I320" s="227"/>
      <c r="J320" s="227"/>
      <c r="K320" s="227"/>
      <c r="L320" s="227"/>
      <c r="M320" s="227"/>
      <c r="N320" s="227"/>
      <c r="O320" s="227">
        <v>91530</v>
      </c>
      <c r="P320" s="227"/>
      <c r="Q320" s="227"/>
      <c r="R320" s="227"/>
      <c r="S320" s="227"/>
      <c r="T320" s="227"/>
      <c r="U320" s="227"/>
      <c r="V320" s="227"/>
      <c r="W320" s="227"/>
      <c r="X320" s="227"/>
    </row>
    <row r="321" spans="2:24" ht="12.95" customHeight="1" x14ac:dyDescent="0.2">
      <c r="B321" s="221" t="s">
        <v>923</v>
      </c>
      <c r="C321" s="226" t="s">
        <v>765</v>
      </c>
      <c r="D321" s="222" t="s">
        <v>1455</v>
      </c>
      <c r="E321" s="222"/>
      <c r="F321" s="219"/>
      <c r="G321" s="219"/>
      <c r="H321" s="219"/>
      <c r="I321" s="219"/>
      <c r="J321" s="219"/>
      <c r="K321" s="223"/>
      <c r="L321" s="223"/>
      <c r="M321" s="223"/>
      <c r="N321" s="227"/>
      <c r="O321" s="227"/>
      <c r="P321" s="227"/>
      <c r="Q321" s="227"/>
      <c r="R321" s="220">
        <v>147190</v>
      </c>
      <c r="S321" s="220"/>
      <c r="T321" s="227"/>
      <c r="U321" s="220">
        <v>125580</v>
      </c>
      <c r="V321" s="220">
        <v>108210</v>
      </c>
      <c r="W321" s="227"/>
      <c r="X321" s="227"/>
    </row>
    <row r="322" spans="2:24" ht="12.95" customHeight="1" x14ac:dyDescent="0.2">
      <c r="B322" s="221" t="s">
        <v>923</v>
      </c>
      <c r="C322" s="226" t="s">
        <v>765</v>
      </c>
      <c r="D322" s="222" t="s">
        <v>1453</v>
      </c>
      <c r="E322" s="222"/>
      <c r="F322" s="219"/>
      <c r="G322" s="219"/>
      <c r="H322" s="219"/>
      <c r="I322" s="219"/>
      <c r="J322" s="219"/>
      <c r="K322" s="223"/>
      <c r="L322" s="223"/>
      <c r="M322" s="223"/>
      <c r="N322" s="227"/>
      <c r="O322" s="220"/>
      <c r="P322" s="219"/>
      <c r="Q322" s="219"/>
      <c r="R322" s="220">
        <v>147190</v>
      </c>
      <c r="S322" s="219"/>
      <c r="T322" s="219"/>
      <c r="U322" s="219"/>
      <c r="V322" s="227"/>
      <c r="W322" s="227"/>
      <c r="X322" s="227"/>
    </row>
    <row r="323" spans="2:24" ht="12.95" customHeight="1" x14ac:dyDescent="0.2">
      <c r="B323" s="221" t="s">
        <v>924</v>
      </c>
      <c r="C323" s="226" t="s">
        <v>765</v>
      </c>
      <c r="D323" s="222" t="s">
        <v>1455</v>
      </c>
      <c r="E323" s="222"/>
      <c r="F323" s="219"/>
      <c r="G323" s="219"/>
      <c r="H323" s="219"/>
      <c r="I323" s="219"/>
      <c r="J323" s="219"/>
      <c r="K323" s="223"/>
      <c r="L323" s="223"/>
      <c r="M323" s="223"/>
      <c r="N323" s="227"/>
      <c r="O323" s="220"/>
      <c r="P323" s="219"/>
      <c r="Q323" s="219"/>
      <c r="R323" s="220">
        <v>91130</v>
      </c>
      <c r="S323" s="219"/>
      <c r="T323" s="219"/>
      <c r="U323" s="219"/>
      <c r="V323" s="227"/>
      <c r="W323" s="227"/>
      <c r="X323" s="227"/>
    </row>
    <row r="324" spans="2:24" ht="12.95" customHeight="1" x14ac:dyDescent="0.2">
      <c r="B324" s="221" t="s">
        <v>925</v>
      </c>
      <c r="C324" s="226" t="s">
        <v>765</v>
      </c>
      <c r="D324" s="222" t="s">
        <v>1455</v>
      </c>
      <c r="E324" s="222"/>
      <c r="F324" s="227"/>
      <c r="G324" s="220"/>
      <c r="H324" s="220"/>
      <c r="I324" s="220"/>
      <c r="J324" s="220"/>
      <c r="K324" s="223"/>
      <c r="L324" s="220">
        <v>211190</v>
      </c>
      <c r="M324" s="223"/>
      <c r="N324" s="219"/>
      <c r="O324" s="219"/>
      <c r="P324" s="219"/>
      <c r="Q324" s="219"/>
      <c r="R324" s="219"/>
      <c r="S324" s="219"/>
      <c r="T324" s="219"/>
      <c r="U324" s="219"/>
      <c r="V324" s="227"/>
      <c r="W324" s="227"/>
      <c r="X324" s="227"/>
    </row>
    <row r="325" spans="2:24" ht="12.95" customHeight="1" x14ac:dyDescent="0.2">
      <c r="B325" s="221" t="s">
        <v>926</v>
      </c>
      <c r="C325" s="226" t="s">
        <v>765</v>
      </c>
      <c r="D325" s="222" t="s">
        <v>1455</v>
      </c>
      <c r="E325" s="222"/>
      <c r="F325" s="223"/>
      <c r="G325" s="223"/>
      <c r="H325" s="223"/>
      <c r="I325" s="223"/>
      <c r="J325" s="223"/>
      <c r="K325" s="223"/>
      <c r="L325" s="223"/>
      <c r="M325" s="227"/>
      <c r="N325" s="227"/>
      <c r="O325" s="220">
        <v>111250</v>
      </c>
      <c r="P325" s="219"/>
      <c r="Q325" s="219"/>
      <c r="R325" s="220">
        <v>78920</v>
      </c>
      <c r="S325" s="219"/>
      <c r="T325" s="219"/>
      <c r="U325" s="219"/>
      <c r="V325" s="227"/>
      <c r="W325" s="227"/>
      <c r="X325" s="227"/>
    </row>
    <row r="326" spans="2:24" ht="12.95" customHeight="1" x14ac:dyDescent="0.2">
      <c r="B326" s="221" t="s">
        <v>927</v>
      </c>
      <c r="C326" s="226" t="s">
        <v>765</v>
      </c>
      <c r="D326" s="222" t="s">
        <v>1455</v>
      </c>
      <c r="E326" s="222"/>
      <c r="F326" s="223"/>
      <c r="G326" s="223"/>
      <c r="H326" s="223"/>
      <c r="I326" s="223"/>
      <c r="J326" s="223"/>
      <c r="K326" s="223"/>
      <c r="L326" s="223"/>
      <c r="M326" s="223"/>
      <c r="N326" s="219"/>
      <c r="O326" s="219"/>
      <c r="P326" s="227"/>
      <c r="Q326" s="220"/>
      <c r="R326" s="220"/>
      <c r="S326" s="219"/>
      <c r="T326" s="219"/>
      <c r="U326" s="220">
        <v>153590</v>
      </c>
      <c r="V326" s="227"/>
      <c r="W326" s="227"/>
      <c r="X326" s="227"/>
    </row>
    <row r="327" spans="2:24" ht="12.95" customHeight="1" x14ac:dyDescent="0.2">
      <c r="B327" s="221" t="s">
        <v>928</v>
      </c>
      <c r="C327" s="226" t="s">
        <v>765</v>
      </c>
      <c r="D327" s="222" t="s">
        <v>1455</v>
      </c>
      <c r="E327" s="222"/>
      <c r="F327" s="230"/>
      <c r="G327" s="230"/>
      <c r="H327" s="230"/>
      <c r="I327" s="230"/>
      <c r="J327" s="230"/>
      <c r="K327" s="227"/>
      <c r="L327" s="227"/>
      <c r="M327" s="224">
        <v>124250</v>
      </c>
      <c r="N327" s="220">
        <v>119850</v>
      </c>
      <c r="O327" s="230"/>
      <c r="P327" s="230"/>
      <c r="Q327" s="230"/>
      <c r="R327" s="230"/>
      <c r="S327" s="230"/>
      <c r="T327" s="230"/>
      <c r="U327" s="230"/>
      <c r="V327" s="227"/>
      <c r="W327" s="227"/>
      <c r="X327" s="227"/>
    </row>
    <row r="328" spans="2:24" ht="12.95" customHeight="1" x14ac:dyDescent="0.2">
      <c r="B328" s="221" t="s">
        <v>1498</v>
      </c>
      <c r="C328" s="228" t="s">
        <v>766</v>
      </c>
      <c r="D328" s="222" t="s">
        <v>1453</v>
      </c>
      <c r="E328" s="222"/>
      <c r="F328" s="227"/>
      <c r="G328" s="220">
        <v>331970</v>
      </c>
      <c r="H328" s="223"/>
      <c r="I328" s="224">
        <v>301100</v>
      </c>
      <c r="J328" s="223"/>
      <c r="K328" s="219"/>
      <c r="L328" s="219"/>
      <c r="M328" s="219"/>
      <c r="N328" s="219"/>
      <c r="O328" s="219"/>
      <c r="P328" s="219"/>
      <c r="Q328" s="219"/>
      <c r="R328" s="219"/>
      <c r="S328" s="219"/>
      <c r="T328" s="219"/>
      <c r="U328" s="219"/>
      <c r="V328" s="227"/>
      <c r="W328" s="227"/>
      <c r="X328" s="227"/>
    </row>
    <row r="329" spans="2:24" ht="12.95" customHeight="1" x14ac:dyDescent="0.2">
      <c r="B329" s="221" t="s">
        <v>929</v>
      </c>
      <c r="C329" s="228" t="s">
        <v>766</v>
      </c>
      <c r="D329" s="222" t="s">
        <v>1455</v>
      </c>
      <c r="E329" s="222"/>
      <c r="F329" s="219"/>
      <c r="G329" s="219"/>
      <c r="H329" s="223"/>
      <c r="I329" s="220">
        <v>1255120</v>
      </c>
      <c r="J329" s="223"/>
      <c r="K329" s="219"/>
      <c r="L329" s="219"/>
      <c r="M329" s="219"/>
      <c r="N329" s="219"/>
      <c r="O329" s="219"/>
      <c r="P329" s="219"/>
      <c r="Q329" s="219"/>
      <c r="R329" s="219"/>
      <c r="S329" s="219"/>
      <c r="T329" s="219"/>
      <c r="U329" s="219"/>
      <c r="V329" s="227"/>
      <c r="W329" s="227"/>
      <c r="X329" s="227"/>
    </row>
    <row r="330" spans="2:24" ht="12.95" customHeight="1" x14ac:dyDescent="0.2">
      <c r="B330" s="221" t="s">
        <v>1499</v>
      </c>
      <c r="C330" s="221" t="s">
        <v>62</v>
      </c>
      <c r="D330" s="222" t="s">
        <v>1453</v>
      </c>
      <c r="E330" s="222"/>
      <c r="F330" s="219"/>
      <c r="G330" s="219"/>
      <c r="H330" s="223"/>
      <c r="I330" s="223"/>
      <c r="J330" s="227"/>
      <c r="K330" s="219"/>
      <c r="L330" s="220">
        <v>159910</v>
      </c>
      <c r="M330" s="219"/>
      <c r="N330" s="219"/>
      <c r="O330" s="219"/>
      <c r="P330" s="219"/>
      <c r="Q330" s="219"/>
      <c r="R330" s="219"/>
      <c r="S330" s="219"/>
      <c r="T330" s="219"/>
      <c r="U330" s="219"/>
      <c r="V330" s="227"/>
      <c r="W330" s="227"/>
      <c r="X330" s="227"/>
    </row>
    <row r="331" spans="2:24" ht="12.95" customHeight="1" x14ac:dyDescent="0.2">
      <c r="B331" s="221" t="s">
        <v>930</v>
      </c>
      <c r="C331" s="221" t="s">
        <v>62</v>
      </c>
      <c r="D331" s="222" t="s">
        <v>1453</v>
      </c>
      <c r="E331" s="222"/>
      <c r="F331" s="227"/>
      <c r="G331" s="219"/>
      <c r="H331" s="219"/>
      <c r="I331" s="223"/>
      <c r="J331" s="223"/>
      <c r="K331" s="223"/>
      <c r="L331" s="219"/>
      <c r="M331" s="219"/>
      <c r="N331" s="219"/>
      <c r="O331" s="219"/>
      <c r="P331" s="219"/>
      <c r="Q331" s="219"/>
      <c r="R331" s="219"/>
      <c r="S331" s="227"/>
      <c r="T331" s="220"/>
      <c r="U331" s="227"/>
      <c r="V331" s="220">
        <v>55860</v>
      </c>
      <c r="W331" s="227"/>
      <c r="X331" s="227"/>
    </row>
    <row r="332" spans="2:24" ht="12.95" customHeight="1" x14ac:dyDescent="0.2">
      <c r="B332" s="221" t="s">
        <v>931</v>
      </c>
      <c r="C332" s="221" t="s">
        <v>62</v>
      </c>
      <c r="D332" s="222" t="s">
        <v>1455</v>
      </c>
      <c r="E332" s="222"/>
      <c r="F332" s="227"/>
      <c r="G332" s="219"/>
      <c r="H332" s="219"/>
      <c r="I332" s="223"/>
      <c r="J332" s="223"/>
      <c r="K332" s="223"/>
      <c r="L332" s="227"/>
      <c r="M332" s="227"/>
      <c r="N332" s="227"/>
      <c r="O332" s="227"/>
      <c r="P332" s="227"/>
      <c r="Q332" s="220">
        <v>77900</v>
      </c>
      <c r="R332" s="220"/>
      <c r="S332" s="220"/>
      <c r="T332" s="220">
        <v>58770</v>
      </c>
      <c r="U332" s="227"/>
      <c r="V332" s="220"/>
      <c r="W332" s="220"/>
      <c r="X332" s="223"/>
    </row>
    <row r="333" spans="2:24" ht="12.95" customHeight="1" x14ac:dyDescent="0.2">
      <c r="B333" s="221" t="s">
        <v>355</v>
      </c>
      <c r="C333" s="221" t="s">
        <v>62</v>
      </c>
      <c r="D333" s="222" t="s">
        <v>1453</v>
      </c>
      <c r="E333" s="222"/>
      <c r="F333" s="227"/>
      <c r="G333" s="219"/>
      <c r="H333" s="219"/>
      <c r="I333" s="223"/>
      <c r="J333" s="223"/>
      <c r="K333" s="223"/>
      <c r="L333" s="223"/>
      <c r="M333" s="223"/>
      <c r="N333" s="223"/>
      <c r="O333" s="223"/>
      <c r="P333" s="223"/>
      <c r="Q333" s="223"/>
      <c r="R333" s="223"/>
      <c r="S333" s="227"/>
      <c r="T333" s="220"/>
      <c r="U333" s="227"/>
      <c r="V333" s="220">
        <v>49430</v>
      </c>
      <c r="W333" s="224">
        <v>46960</v>
      </c>
      <c r="X333" s="224">
        <v>43740</v>
      </c>
    </row>
    <row r="334" spans="2:24" ht="12.95" customHeight="1" x14ac:dyDescent="0.2">
      <c r="B334" s="221" t="s">
        <v>355</v>
      </c>
      <c r="C334" s="221" t="s">
        <v>62</v>
      </c>
      <c r="D334" s="222" t="s">
        <v>1455</v>
      </c>
      <c r="E334" s="222"/>
      <c r="F334" s="227"/>
      <c r="G334" s="219"/>
      <c r="H334" s="219"/>
      <c r="I334" s="223"/>
      <c r="J334" s="223"/>
      <c r="K334" s="223"/>
      <c r="L334" s="223"/>
      <c r="M334" s="223"/>
      <c r="N334" s="223"/>
      <c r="O334" s="223"/>
      <c r="P334" s="223"/>
      <c r="Q334" s="223"/>
      <c r="R334" s="223"/>
      <c r="S334" s="227"/>
      <c r="T334" s="220"/>
      <c r="U334" s="223"/>
      <c r="V334" s="220">
        <v>47940</v>
      </c>
      <c r="W334" s="227"/>
      <c r="X334" s="227"/>
    </row>
    <row r="335" spans="2:24" ht="12.95" customHeight="1" x14ac:dyDescent="0.2">
      <c r="B335" s="221" t="s">
        <v>932</v>
      </c>
      <c r="C335" s="221" t="s">
        <v>62</v>
      </c>
      <c r="D335" s="222" t="s">
        <v>1453</v>
      </c>
      <c r="E335" s="222"/>
      <c r="F335" s="227"/>
      <c r="G335" s="219"/>
      <c r="H335" s="219"/>
      <c r="I335" s="223"/>
      <c r="J335" s="223"/>
      <c r="K335" s="227"/>
      <c r="L335" s="220">
        <v>196330</v>
      </c>
      <c r="M335" s="223"/>
      <c r="N335" s="223"/>
      <c r="O335" s="223"/>
      <c r="P335" s="223"/>
      <c r="Q335" s="223"/>
      <c r="R335" s="223"/>
      <c r="S335" s="223"/>
      <c r="T335" s="223"/>
      <c r="U335" s="223"/>
      <c r="V335" s="223"/>
      <c r="W335" s="227"/>
      <c r="X335" s="227"/>
    </row>
    <row r="336" spans="2:24" ht="12.95" customHeight="1" x14ac:dyDescent="0.2">
      <c r="B336" s="221" t="s">
        <v>933</v>
      </c>
      <c r="C336" s="221" t="s">
        <v>62</v>
      </c>
      <c r="D336" s="222" t="s">
        <v>1453</v>
      </c>
      <c r="E336" s="222"/>
      <c r="F336" s="227"/>
      <c r="G336" s="220">
        <v>293800</v>
      </c>
      <c r="H336" s="220"/>
      <c r="I336" s="223"/>
      <c r="J336" s="223"/>
      <c r="K336" s="223"/>
      <c r="L336" s="223"/>
      <c r="M336" s="223"/>
      <c r="N336" s="223"/>
      <c r="O336" s="223"/>
      <c r="P336" s="223"/>
      <c r="Q336" s="223"/>
      <c r="R336" s="223"/>
      <c r="S336" s="223"/>
      <c r="T336" s="223"/>
      <c r="U336" s="223"/>
      <c r="V336" s="223"/>
      <c r="W336" s="227"/>
      <c r="X336" s="227"/>
    </row>
    <row r="337" spans="2:24" ht="12.95" customHeight="1" x14ac:dyDescent="0.2">
      <c r="B337" s="221" t="s">
        <v>1500</v>
      </c>
      <c r="C337" s="221" t="s">
        <v>62</v>
      </c>
      <c r="D337" s="222" t="s">
        <v>1453</v>
      </c>
      <c r="E337" s="222"/>
      <c r="F337" s="227"/>
      <c r="G337" s="223"/>
      <c r="H337" s="220">
        <v>200800</v>
      </c>
      <c r="I337" s="227"/>
      <c r="J337" s="223"/>
      <c r="K337" s="223"/>
      <c r="L337" s="223"/>
      <c r="M337" s="223"/>
      <c r="N337" s="223"/>
      <c r="O337" s="223"/>
      <c r="P337" s="223"/>
      <c r="Q337" s="223"/>
      <c r="R337" s="223"/>
      <c r="S337" s="223"/>
      <c r="T337" s="223"/>
      <c r="U337" s="223"/>
      <c r="V337" s="223"/>
      <c r="W337" s="227"/>
      <c r="X337" s="227"/>
    </row>
    <row r="338" spans="2:24" ht="12.95" customHeight="1" x14ac:dyDescent="0.2">
      <c r="B338" s="221" t="s">
        <v>1501</v>
      </c>
      <c r="C338" s="221" t="s">
        <v>767</v>
      </c>
      <c r="D338" s="222" t="s">
        <v>1453</v>
      </c>
      <c r="E338" s="222"/>
      <c r="F338" s="223"/>
      <c r="G338" s="223"/>
      <c r="H338" s="220">
        <v>391940</v>
      </c>
      <c r="I338" s="219"/>
      <c r="J338" s="219"/>
      <c r="K338" s="219"/>
      <c r="L338" s="219"/>
      <c r="M338" s="219"/>
      <c r="N338" s="219"/>
      <c r="O338" s="219"/>
      <c r="P338" s="219"/>
      <c r="Q338" s="219"/>
      <c r="R338" s="219"/>
      <c r="S338" s="219"/>
      <c r="T338" s="219"/>
      <c r="U338" s="219"/>
      <c r="V338" s="227"/>
      <c r="W338" s="227"/>
      <c r="X338" s="227"/>
    </row>
    <row r="339" spans="2:24" ht="12.95" customHeight="1" x14ac:dyDescent="0.2">
      <c r="B339" s="221" t="s">
        <v>934</v>
      </c>
      <c r="C339" s="221" t="s">
        <v>767</v>
      </c>
      <c r="D339" s="222" t="s">
        <v>1455</v>
      </c>
      <c r="E339" s="222"/>
      <c r="F339" s="220">
        <v>392510</v>
      </c>
      <c r="G339" s="220">
        <v>373820</v>
      </c>
      <c r="H339" s="220">
        <v>365760</v>
      </c>
      <c r="I339" s="219"/>
      <c r="J339" s="219"/>
      <c r="K339" s="219"/>
      <c r="L339" s="219"/>
      <c r="M339" s="219"/>
      <c r="N339" s="219"/>
      <c r="O339" s="219"/>
      <c r="P339" s="219"/>
      <c r="Q339" s="219"/>
      <c r="R339" s="219"/>
      <c r="S339" s="219"/>
      <c r="T339" s="219"/>
      <c r="U339" s="219"/>
      <c r="V339" s="227"/>
      <c r="W339" s="227"/>
      <c r="X339" s="227"/>
    </row>
    <row r="340" spans="2:24" ht="12.95" customHeight="1" x14ac:dyDescent="0.2">
      <c r="B340" s="221" t="s">
        <v>935</v>
      </c>
      <c r="C340" s="221" t="s">
        <v>767</v>
      </c>
      <c r="D340" s="222" t="s">
        <v>1455</v>
      </c>
      <c r="E340" s="222"/>
      <c r="F340" s="220">
        <v>348250</v>
      </c>
      <c r="G340" s="220">
        <v>327790</v>
      </c>
      <c r="H340" s="220">
        <v>318160</v>
      </c>
      <c r="I340" s="219"/>
      <c r="J340" s="219"/>
      <c r="K340" s="219"/>
      <c r="L340" s="219"/>
      <c r="M340" s="219"/>
      <c r="N340" s="219"/>
      <c r="O340" s="219"/>
      <c r="P340" s="219"/>
      <c r="Q340" s="219"/>
      <c r="R340" s="219"/>
      <c r="S340" s="219"/>
      <c r="T340" s="219"/>
      <c r="U340" s="219"/>
      <c r="V340" s="227"/>
      <c r="W340" s="227"/>
      <c r="X340" s="227"/>
    </row>
    <row r="341" spans="2:24" ht="12.95" customHeight="1" x14ac:dyDescent="0.2">
      <c r="B341" s="221" t="s">
        <v>936</v>
      </c>
      <c r="C341" s="221" t="s">
        <v>767</v>
      </c>
      <c r="D341" s="222" t="s">
        <v>1453</v>
      </c>
      <c r="E341" s="222"/>
      <c r="F341" s="223"/>
      <c r="G341" s="223"/>
      <c r="H341" s="223"/>
      <c r="I341" s="227"/>
      <c r="J341" s="220"/>
      <c r="K341" s="220"/>
      <c r="L341" s="220"/>
      <c r="M341" s="227"/>
      <c r="N341" s="220">
        <v>260510</v>
      </c>
      <c r="O341" s="224">
        <v>235390</v>
      </c>
      <c r="P341" s="227"/>
      <c r="Q341" s="220">
        <v>211830</v>
      </c>
      <c r="R341" s="220">
        <v>184570</v>
      </c>
      <c r="S341" s="220">
        <v>183840</v>
      </c>
      <c r="T341" s="220"/>
      <c r="U341" s="220">
        <v>140140</v>
      </c>
      <c r="V341" s="220">
        <v>131470</v>
      </c>
      <c r="W341" s="227"/>
      <c r="X341" s="227"/>
    </row>
    <row r="342" spans="2:24" ht="12.95" customHeight="1" x14ac:dyDescent="0.2">
      <c r="B342" s="226" t="s">
        <v>937</v>
      </c>
      <c r="C342" s="218" t="s">
        <v>357</v>
      </c>
      <c r="D342" s="226" t="s">
        <v>1453</v>
      </c>
      <c r="E342" s="226"/>
      <c r="F342" s="227"/>
      <c r="G342" s="227"/>
      <c r="H342" s="227"/>
      <c r="I342" s="227"/>
      <c r="J342" s="227"/>
      <c r="K342" s="227"/>
      <c r="L342" s="227"/>
      <c r="M342" s="227"/>
      <c r="N342" s="227"/>
      <c r="O342" s="227"/>
      <c r="P342" s="227">
        <v>168020</v>
      </c>
      <c r="Q342" s="227">
        <v>151410</v>
      </c>
      <c r="R342" s="227"/>
      <c r="S342" s="227"/>
      <c r="T342" s="227"/>
      <c r="U342" s="227"/>
      <c r="V342" s="227"/>
      <c r="W342" s="227"/>
      <c r="X342" s="227"/>
    </row>
    <row r="343" spans="2:24" ht="12.95" customHeight="1" x14ac:dyDescent="0.2">
      <c r="B343" s="221" t="s">
        <v>356</v>
      </c>
      <c r="C343" s="218" t="s">
        <v>357</v>
      </c>
      <c r="D343" s="222" t="s">
        <v>1453</v>
      </c>
      <c r="E343" s="222"/>
      <c r="F343" s="225"/>
      <c r="G343" s="225"/>
      <c r="H343" s="225"/>
      <c r="I343" s="225"/>
      <c r="J343" s="225"/>
      <c r="K343" s="225"/>
      <c r="L343" s="225"/>
      <c r="M343" s="225"/>
      <c r="N343" s="225"/>
      <c r="O343" s="225"/>
      <c r="P343" s="220">
        <v>121210</v>
      </c>
      <c r="Q343" s="220">
        <v>111320</v>
      </c>
      <c r="R343" s="220">
        <v>109730</v>
      </c>
      <c r="S343" s="220">
        <v>98640</v>
      </c>
      <c r="T343" s="225"/>
      <c r="U343" s="225"/>
      <c r="V343" s="225"/>
      <c r="W343" s="225"/>
      <c r="X343" s="225"/>
    </row>
    <row r="344" spans="2:24" ht="12.95" customHeight="1" x14ac:dyDescent="0.2">
      <c r="B344" s="221" t="s">
        <v>938</v>
      </c>
      <c r="C344" s="226" t="s">
        <v>238</v>
      </c>
      <c r="D344" s="222" t="s">
        <v>1453</v>
      </c>
      <c r="E344" s="222"/>
      <c r="F344" s="223"/>
      <c r="G344" s="223"/>
      <c r="H344" s="223"/>
      <c r="I344" s="223"/>
      <c r="J344" s="223"/>
      <c r="K344" s="223"/>
      <c r="L344" s="223"/>
      <c r="M344" s="223"/>
      <c r="N344" s="223"/>
      <c r="O344" s="223"/>
      <c r="P344" s="223"/>
      <c r="Q344" s="223"/>
      <c r="R344" s="220">
        <v>171330</v>
      </c>
      <c r="S344" s="223"/>
      <c r="T344" s="223"/>
      <c r="U344" s="223"/>
      <c r="V344" s="223"/>
      <c r="W344" s="223"/>
      <c r="X344" s="223"/>
    </row>
    <row r="345" spans="2:24" ht="12.95" customHeight="1" x14ac:dyDescent="0.2">
      <c r="B345" s="221" t="s">
        <v>1502</v>
      </c>
      <c r="C345" s="226" t="s">
        <v>238</v>
      </c>
      <c r="D345" s="222" t="s">
        <v>1453</v>
      </c>
      <c r="E345" s="222"/>
      <c r="F345" s="223"/>
      <c r="G345" s="223"/>
      <c r="H345" s="223"/>
      <c r="I345" s="223"/>
      <c r="J345" s="223"/>
      <c r="K345" s="223"/>
      <c r="L345" s="223"/>
      <c r="M345" s="223"/>
      <c r="N345" s="223"/>
      <c r="O345" s="223"/>
      <c r="P345" s="223"/>
      <c r="Q345" s="223"/>
      <c r="R345" s="223"/>
      <c r="S345" s="223"/>
      <c r="T345" s="223"/>
      <c r="U345" s="223"/>
      <c r="V345" s="223"/>
      <c r="W345" s="223"/>
      <c r="X345" s="220">
        <v>46840</v>
      </c>
    </row>
    <row r="346" spans="2:24" ht="12.95" customHeight="1" x14ac:dyDescent="0.2">
      <c r="B346" s="221" t="s">
        <v>1503</v>
      </c>
      <c r="C346" s="226" t="s">
        <v>238</v>
      </c>
      <c r="D346" s="222" t="s">
        <v>1453</v>
      </c>
      <c r="E346" s="222"/>
      <c r="F346" s="223"/>
      <c r="G346" s="223"/>
      <c r="H346" s="223"/>
      <c r="I346" s="223"/>
      <c r="J346" s="223"/>
      <c r="K346" s="223"/>
      <c r="L346" s="223"/>
      <c r="M346" s="223"/>
      <c r="N346" s="223"/>
      <c r="O346" s="223"/>
      <c r="P346" s="223"/>
      <c r="Q346" s="223"/>
      <c r="R346" s="223"/>
      <c r="S346" s="223"/>
      <c r="T346" s="223"/>
      <c r="U346" s="223"/>
      <c r="V346" s="223"/>
      <c r="W346" s="220">
        <v>60620</v>
      </c>
      <c r="X346" s="223"/>
    </row>
    <row r="347" spans="2:24" ht="12.95" customHeight="1" x14ac:dyDescent="0.2">
      <c r="B347" s="221" t="s">
        <v>939</v>
      </c>
      <c r="C347" s="226" t="s">
        <v>238</v>
      </c>
      <c r="D347" s="222" t="s">
        <v>1453</v>
      </c>
      <c r="E347" s="222"/>
      <c r="F347" s="223"/>
      <c r="G347" s="223"/>
      <c r="H347" s="223"/>
      <c r="I347" s="223"/>
      <c r="J347" s="223"/>
      <c r="K347" s="223"/>
      <c r="L347" s="223"/>
      <c r="M347" s="223"/>
      <c r="N347" s="223"/>
      <c r="O347" s="223"/>
      <c r="P347" s="223"/>
      <c r="Q347" s="223"/>
      <c r="R347" s="223"/>
      <c r="S347" s="223"/>
      <c r="T347" s="223"/>
      <c r="U347" s="223"/>
      <c r="V347" s="223"/>
      <c r="W347" s="220">
        <v>89650</v>
      </c>
      <c r="X347" s="220">
        <v>74520</v>
      </c>
    </row>
    <row r="348" spans="2:24" ht="12.95" customHeight="1" x14ac:dyDescent="0.2">
      <c r="B348" s="221" t="s">
        <v>940</v>
      </c>
      <c r="C348" s="226" t="s">
        <v>238</v>
      </c>
      <c r="D348" s="222" t="s">
        <v>1453</v>
      </c>
      <c r="E348" s="222"/>
      <c r="F348" s="223"/>
      <c r="G348" s="223"/>
      <c r="H348" s="223"/>
      <c r="I348" s="223"/>
      <c r="J348" s="223"/>
      <c r="K348" s="223"/>
      <c r="L348" s="223"/>
      <c r="M348" s="223"/>
      <c r="N348" s="223"/>
      <c r="O348" s="223"/>
      <c r="P348" s="223"/>
      <c r="Q348" s="223"/>
      <c r="R348" s="223"/>
      <c r="S348" s="223"/>
      <c r="T348" s="220">
        <v>90060</v>
      </c>
      <c r="U348" s="223"/>
      <c r="V348" s="223"/>
      <c r="W348" s="223"/>
      <c r="X348" s="223"/>
    </row>
    <row r="349" spans="2:24" ht="12.95" customHeight="1" x14ac:dyDescent="0.2">
      <c r="B349" s="221" t="s">
        <v>941</v>
      </c>
      <c r="C349" s="226" t="s">
        <v>238</v>
      </c>
      <c r="D349" s="222" t="s">
        <v>1453</v>
      </c>
      <c r="E349" s="222"/>
      <c r="F349" s="223"/>
      <c r="G349" s="223"/>
      <c r="H349" s="223"/>
      <c r="I349" s="223"/>
      <c r="J349" s="223"/>
      <c r="K349" s="223"/>
      <c r="L349" s="223"/>
      <c r="M349" s="223"/>
      <c r="N349" s="223"/>
      <c r="O349" s="223"/>
      <c r="P349" s="223"/>
      <c r="Q349" s="223"/>
      <c r="R349" s="223"/>
      <c r="S349" s="223"/>
      <c r="T349" s="223"/>
      <c r="U349" s="223"/>
      <c r="V349" s="223"/>
      <c r="W349" s="223"/>
      <c r="X349" s="220">
        <v>59900</v>
      </c>
    </row>
    <row r="350" spans="2:24" ht="12.95" customHeight="1" x14ac:dyDescent="0.2">
      <c r="B350" s="221" t="s">
        <v>358</v>
      </c>
      <c r="C350" s="226" t="s">
        <v>238</v>
      </c>
      <c r="D350" s="222" t="s">
        <v>1453</v>
      </c>
      <c r="E350" s="222"/>
      <c r="F350" s="220">
        <v>318390</v>
      </c>
      <c r="G350" s="223"/>
      <c r="H350" s="220">
        <v>272090</v>
      </c>
      <c r="I350" s="220">
        <v>246420</v>
      </c>
      <c r="J350" s="220">
        <v>234680</v>
      </c>
      <c r="K350" s="223"/>
      <c r="L350" s="223"/>
      <c r="M350" s="223"/>
      <c r="N350" s="223"/>
      <c r="O350" s="223"/>
      <c r="P350" s="223"/>
      <c r="Q350" s="223"/>
      <c r="R350" s="223"/>
      <c r="S350" s="223"/>
      <c r="T350" s="223"/>
      <c r="U350" s="223"/>
      <c r="V350" s="223"/>
      <c r="W350" s="223"/>
      <c r="X350" s="223"/>
    </row>
    <row r="351" spans="2:24" ht="12.95" customHeight="1" x14ac:dyDescent="0.2">
      <c r="B351" s="221" t="s">
        <v>1504</v>
      </c>
      <c r="C351" s="226" t="s">
        <v>238</v>
      </c>
      <c r="D351" s="222" t="s">
        <v>1453</v>
      </c>
      <c r="E351" s="222"/>
      <c r="F351" s="220">
        <v>320090</v>
      </c>
      <c r="G351" s="223"/>
      <c r="H351" s="223"/>
      <c r="I351" s="223"/>
      <c r="J351" s="223"/>
      <c r="K351" s="223"/>
      <c r="L351" s="223"/>
      <c r="M351" s="223"/>
      <c r="N351" s="223"/>
      <c r="O351" s="223"/>
      <c r="P351" s="223"/>
      <c r="Q351" s="223"/>
      <c r="R351" s="223"/>
      <c r="S351" s="223"/>
      <c r="T351" s="223"/>
      <c r="U351" s="223"/>
      <c r="V351" s="223"/>
      <c r="W351" s="223"/>
      <c r="X351" s="223"/>
    </row>
    <row r="352" spans="2:24" ht="12.95" customHeight="1" x14ac:dyDescent="0.2">
      <c r="B352" s="221" t="s">
        <v>942</v>
      </c>
      <c r="C352" s="226" t="s">
        <v>238</v>
      </c>
      <c r="D352" s="222" t="s">
        <v>1453</v>
      </c>
      <c r="E352" s="222"/>
      <c r="F352" s="223"/>
      <c r="G352" s="223"/>
      <c r="H352" s="220">
        <v>278800</v>
      </c>
      <c r="I352" s="220">
        <v>252720</v>
      </c>
      <c r="J352" s="220">
        <v>240610</v>
      </c>
      <c r="K352" s="223"/>
      <c r="L352" s="223"/>
      <c r="M352" s="223"/>
      <c r="N352" s="223"/>
      <c r="O352" s="223"/>
      <c r="P352" s="223"/>
      <c r="Q352" s="223"/>
      <c r="R352" s="223"/>
      <c r="S352" s="223"/>
      <c r="T352" s="223"/>
      <c r="U352" s="223"/>
      <c r="V352" s="223"/>
      <c r="W352" s="223"/>
      <c r="X352" s="223"/>
    </row>
    <row r="353" spans="2:24" ht="12.95" customHeight="1" x14ac:dyDescent="0.2">
      <c r="B353" s="221" t="s">
        <v>943</v>
      </c>
      <c r="C353" s="226" t="s">
        <v>238</v>
      </c>
      <c r="D353" s="222" t="s">
        <v>1453</v>
      </c>
      <c r="E353" s="222"/>
      <c r="F353" s="220">
        <v>333940</v>
      </c>
      <c r="G353" s="223"/>
      <c r="H353" s="220">
        <v>283190</v>
      </c>
      <c r="I353" s="223"/>
      <c r="J353" s="220">
        <v>251610</v>
      </c>
      <c r="K353" s="223"/>
      <c r="L353" s="223"/>
      <c r="M353" s="223"/>
      <c r="N353" s="223"/>
      <c r="O353" s="223"/>
      <c r="P353" s="223"/>
      <c r="Q353" s="223"/>
      <c r="R353" s="223"/>
      <c r="S353" s="223"/>
      <c r="T353" s="223"/>
      <c r="U353" s="223"/>
      <c r="V353" s="223"/>
      <c r="W353" s="223"/>
      <c r="X353" s="223"/>
    </row>
    <row r="354" spans="2:24" ht="12.95" customHeight="1" x14ac:dyDescent="0.2">
      <c r="B354" s="221" t="s">
        <v>944</v>
      </c>
      <c r="C354" s="226" t="s">
        <v>238</v>
      </c>
      <c r="D354" s="222" t="s">
        <v>1453</v>
      </c>
      <c r="E354" s="222"/>
      <c r="F354" s="223"/>
      <c r="G354" s="223"/>
      <c r="H354" s="223"/>
      <c r="I354" s="220">
        <v>229010</v>
      </c>
      <c r="J354" s="223"/>
      <c r="K354" s="223"/>
      <c r="L354" s="223"/>
      <c r="M354" s="223"/>
      <c r="N354" s="223"/>
      <c r="O354" s="223"/>
      <c r="P354" s="223"/>
      <c r="Q354" s="223"/>
      <c r="R354" s="223"/>
      <c r="S354" s="223"/>
      <c r="T354" s="223"/>
      <c r="U354" s="223"/>
      <c r="V354" s="223"/>
      <c r="W354" s="223"/>
      <c r="X354" s="223"/>
    </row>
    <row r="355" spans="2:24" ht="12.95" customHeight="1" x14ac:dyDescent="0.2">
      <c r="B355" s="221" t="s">
        <v>945</v>
      </c>
      <c r="C355" s="226" t="s">
        <v>238</v>
      </c>
      <c r="D355" s="222" t="s">
        <v>1453</v>
      </c>
      <c r="E355" s="222"/>
      <c r="F355" s="223"/>
      <c r="G355" s="223"/>
      <c r="H355" s="223"/>
      <c r="I355" s="223"/>
      <c r="J355" s="223"/>
      <c r="K355" s="223"/>
      <c r="L355" s="223"/>
      <c r="M355" s="223"/>
      <c r="N355" s="223"/>
      <c r="O355" s="223"/>
      <c r="P355" s="223"/>
      <c r="Q355" s="220">
        <v>141360</v>
      </c>
      <c r="R355" s="223"/>
      <c r="S355" s="223"/>
      <c r="T355" s="223"/>
      <c r="U355" s="223"/>
      <c r="V355" s="223"/>
      <c r="W355" s="223"/>
      <c r="X355" s="223"/>
    </row>
    <row r="356" spans="2:24" ht="12.95" customHeight="1" x14ac:dyDescent="0.2">
      <c r="B356" s="221" t="s">
        <v>946</v>
      </c>
      <c r="C356" s="226" t="s">
        <v>238</v>
      </c>
      <c r="D356" s="222" t="s">
        <v>1453</v>
      </c>
      <c r="E356" s="222"/>
      <c r="F356" s="223"/>
      <c r="G356" s="223"/>
      <c r="H356" s="223"/>
      <c r="I356" s="223"/>
      <c r="J356" s="223"/>
      <c r="K356" s="223"/>
      <c r="L356" s="223"/>
      <c r="M356" s="223"/>
      <c r="N356" s="223"/>
      <c r="O356" s="223"/>
      <c r="P356" s="223"/>
      <c r="Q356" s="220">
        <v>135680</v>
      </c>
      <c r="R356" s="223"/>
      <c r="S356" s="223"/>
      <c r="T356" s="223"/>
      <c r="U356" s="223"/>
      <c r="V356" s="223"/>
      <c r="W356" s="223"/>
      <c r="X356" s="223"/>
    </row>
    <row r="357" spans="2:24" ht="12.95" customHeight="1" x14ac:dyDescent="0.2">
      <c r="B357" s="221" t="s">
        <v>947</v>
      </c>
      <c r="C357" s="226" t="s">
        <v>238</v>
      </c>
      <c r="D357" s="222" t="s">
        <v>1453</v>
      </c>
      <c r="E357" s="222"/>
      <c r="F357" s="223"/>
      <c r="G357" s="223"/>
      <c r="H357" s="223"/>
      <c r="I357" s="223"/>
      <c r="J357" s="223"/>
      <c r="K357" s="223"/>
      <c r="L357" s="223"/>
      <c r="M357" s="223"/>
      <c r="N357" s="223"/>
      <c r="O357" s="223"/>
      <c r="P357" s="223"/>
      <c r="Q357" s="220">
        <v>117200</v>
      </c>
      <c r="R357" s="223"/>
      <c r="S357" s="223"/>
      <c r="T357" s="223"/>
      <c r="U357" s="223"/>
      <c r="V357" s="223"/>
      <c r="W357" s="223"/>
      <c r="X357" s="223"/>
    </row>
    <row r="358" spans="2:24" ht="12.95" customHeight="1" x14ac:dyDescent="0.2">
      <c r="B358" s="221" t="s">
        <v>948</v>
      </c>
      <c r="C358" s="226" t="s">
        <v>238</v>
      </c>
      <c r="D358" s="222" t="s">
        <v>1453</v>
      </c>
      <c r="E358" s="222"/>
      <c r="F358" s="223"/>
      <c r="G358" s="223"/>
      <c r="H358" s="223"/>
      <c r="I358" s="223"/>
      <c r="J358" s="223"/>
      <c r="K358" s="223"/>
      <c r="L358" s="223"/>
      <c r="M358" s="223"/>
      <c r="N358" s="223"/>
      <c r="O358" s="223"/>
      <c r="P358" s="223"/>
      <c r="Q358" s="220">
        <v>119550</v>
      </c>
      <c r="R358" s="223"/>
      <c r="S358" s="223"/>
      <c r="T358" s="223"/>
      <c r="U358" s="223"/>
      <c r="V358" s="223"/>
      <c r="W358" s="223"/>
      <c r="X358" s="223"/>
    </row>
    <row r="359" spans="2:24" ht="12.95" customHeight="1" x14ac:dyDescent="0.2">
      <c r="B359" s="221" t="s">
        <v>949</v>
      </c>
      <c r="C359" s="226" t="s">
        <v>238</v>
      </c>
      <c r="D359" s="222" t="s">
        <v>1453</v>
      </c>
      <c r="E359" s="222"/>
      <c r="F359" s="223"/>
      <c r="G359" s="223"/>
      <c r="H359" s="223"/>
      <c r="I359" s="223"/>
      <c r="J359" s="223"/>
      <c r="K359" s="223"/>
      <c r="L359" s="223"/>
      <c r="M359" s="223"/>
      <c r="N359" s="223"/>
      <c r="O359" s="223"/>
      <c r="P359" s="223"/>
      <c r="Q359" s="220">
        <v>107650</v>
      </c>
      <c r="R359" s="223"/>
      <c r="S359" s="223"/>
      <c r="T359" s="223"/>
      <c r="U359" s="223"/>
      <c r="V359" s="223"/>
      <c r="W359" s="223"/>
      <c r="X359" s="223"/>
    </row>
    <row r="360" spans="2:24" ht="12.95" customHeight="1" x14ac:dyDescent="0.2">
      <c r="B360" s="221" t="s">
        <v>1505</v>
      </c>
      <c r="C360" s="226" t="s">
        <v>238</v>
      </c>
      <c r="D360" s="222" t="s">
        <v>1453</v>
      </c>
      <c r="E360" s="222"/>
      <c r="F360" s="220">
        <v>416260</v>
      </c>
      <c r="G360" s="220">
        <v>378050</v>
      </c>
      <c r="H360" s="220">
        <v>355810</v>
      </c>
      <c r="I360" s="223"/>
      <c r="J360" s="223"/>
      <c r="K360" s="223"/>
      <c r="L360" s="223"/>
      <c r="M360" s="223"/>
      <c r="N360" s="223"/>
      <c r="O360" s="223"/>
      <c r="P360" s="223"/>
      <c r="Q360" s="223"/>
      <c r="R360" s="223"/>
      <c r="S360" s="223"/>
      <c r="T360" s="223"/>
      <c r="U360" s="223"/>
      <c r="V360" s="223"/>
      <c r="W360" s="223"/>
      <c r="X360" s="223"/>
    </row>
    <row r="361" spans="2:24" ht="12.95" customHeight="1" x14ac:dyDescent="0.2">
      <c r="B361" s="221" t="s">
        <v>359</v>
      </c>
      <c r="C361" s="226" t="s">
        <v>238</v>
      </c>
      <c r="D361" s="222" t="s">
        <v>1453</v>
      </c>
      <c r="E361" s="222"/>
      <c r="F361" s="223"/>
      <c r="G361" s="223"/>
      <c r="H361" s="223"/>
      <c r="I361" s="223"/>
      <c r="J361" s="223"/>
      <c r="K361" s="223"/>
      <c r="L361" s="223"/>
      <c r="M361" s="223"/>
      <c r="N361" s="223"/>
      <c r="O361" s="223"/>
      <c r="P361" s="223"/>
      <c r="Q361" s="223"/>
      <c r="R361" s="223"/>
      <c r="S361" s="223"/>
      <c r="T361" s="223"/>
      <c r="U361" s="223"/>
      <c r="V361" s="223"/>
      <c r="W361" s="220">
        <v>51990</v>
      </c>
      <c r="X361" s="220">
        <v>51580</v>
      </c>
    </row>
    <row r="362" spans="2:24" ht="12.95" customHeight="1" x14ac:dyDescent="0.2">
      <c r="B362" s="221" t="s">
        <v>360</v>
      </c>
      <c r="C362" s="226" t="s">
        <v>238</v>
      </c>
      <c r="D362" s="222" t="s">
        <v>1453</v>
      </c>
      <c r="E362" s="222"/>
      <c r="F362" s="223"/>
      <c r="G362" s="223"/>
      <c r="H362" s="223"/>
      <c r="I362" s="223"/>
      <c r="J362" s="223"/>
      <c r="K362" s="223"/>
      <c r="L362" s="223"/>
      <c r="M362" s="223"/>
      <c r="N362" s="223"/>
      <c r="O362" s="223"/>
      <c r="P362" s="223"/>
      <c r="Q362" s="223"/>
      <c r="R362" s="223"/>
      <c r="S362" s="223"/>
      <c r="T362" s="223"/>
      <c r="U362" s="223"/>
      <c r="V362" s="223"/>
      <c r="W362" s="220">
        <v>52010</v>
      </c>
      <c r="X362" s="220">
        <v>46060</v>
      </c>
    </row>
    <row r="363" spans="2:24" ht="12.95" customHeight="1" x14ac:dyDescent="0.2">
      <c r="B363" s="221" t="s">
        <v>950</v>
      </c>
      <c r="C363" s="226" t="s">
        <v>238</v>
      </c>
      <c r="D363" s="222" t="s">
        <v>1453</v>
      </c>
      <c r="E363" s="222"/>
      <c r="F363" s="223"/>
      <c r="G363" s="223"/>
      <c r="H363" s="223"/>
      <c r="I363" s="223"/>
      <c r="J363" s="223"/>
      <c r="K363" s="223"/>
      <c r="L363" s="223"/>
      <c r="M363" s="223"/>
      <c r="N363" s="223"/>
      <c r="O363" s="223"/>
      <c r="P363" s="223"/>
      <c r="Q363" s="223"/>
      <c r="R363" s="223"/>
      <c r="S363" s="223"/>
      <c r="T363" s="223"/>
      <c r="U363" s="223"/>
      <c r="V363" s="223"/>
      <c r="W363" s="220">
        <v>57080</v>
      </c>
      <c r="X363" s="220">
        <v>54140</v>
      </c>
    </row>
    <row r="364" spans="2:24" ht="12.95" customHeight="1" x14ac:dyDescent="0.2">
      <c r="B364" s="221" t="s">
        <v>361</v>
      </c>
      <c r="C364" s="226" t="s">
        <v>238</v>
      </c>
      <c r="D364" s="222" t="s">
        <v>1453</v>
      </c>
      <c r="E364" s="222"/>
      <c r="F364" s="223"/>
      <c r="G364" s="223"/>
      <c r="H364" s="223"/>
      <c r="I364" s="223"/>
      <c r="J364" s="223"/>
      <c r="K364" s="223"/>
      <c r="L364" s="223"/>
      <c r="M364" s="223"/>
      <c r="N364" s="223"/>
      <c r="O364" s="223"/>
      <c r="P364" s="223"/>
      <c r="Q364" s="223"/>
      <c r="R364" s="223"/>
      <c r="S364" s="220">
        <v>93460</v>
      </c>
      <c r="T364" s="220">
        <v>76670</v>
      </c>
      <c r="U364" s="220">
        <v>75570</v>
      </c>
      <c r="V364" s="223"/>
      <c r="W364" s="220">
        <v>71120</v>
      </c>
      <c r="X364" s="223"/>
    </row>
    <row r="365" spans="2:24" ht="12.95" customHeight="1" x14ac:dyDescent="0.2">
      <c r="B365" s="221" t="s">
        <v>362</v>
      </c>
      <c r="C365" s="226" t="s">
        <v>238</v>
      </c>
      <c r="D365" s="222" t="s">
        <v>1453</v>
      </c>
      <c r="E365" s="222"/>
      <c r="F365" s="223"/>
      <c r="G365" s="223"/>
      <c r="H365" s="223"/>
      <c r="I365" s="223"/>
      <c r="J365" s="223"/>
      <c r="K365" s="223"/>
      <c r="L365" s="223"/>
      <c r="M365" s="223"/>
      <c r="N365" s="220">
        <v>121150</v>
      </c>
      <c r="O365" s="220">
        <v>115380</v>
      </c>
      <c r="P365" s="220">
        <v>105970</v>
      </c>
      <c r="Q365" s="220">
        <v>97330</v>
      </c>
      <c r="R365" s="220">
        <v>93090</v>
      </c>
      <c r="S365" s="223"/>
      <c r="T365" s="223"/>
      <c r="U365" s="223"/>
      <c r="V365" s="223"/>
      <c r="W365" s="223"/>
      <c r="X365" s="223"/>
    </row>
    <row r="366" spans="2:24" ht="12.95" customHeight="1" x14ac:dyDescent="0.2">
      <c r="B366" s="221" t="s">
        <v>363</v>
      </c>
      <c r="C366" s="226" t="s">
        <v>238</v>
      </c>
      <c r="D366" s="222" t="s">
        <v>1453</v>
      </c>
      <c r="E366" s="222"/>
      <c r="F366" s="223"/>
      <c r="G366" s="223"/>
      <c r="H366" s="223"/>
      <c r="I366" s="223"/>
      <c r="J366" s="223"/>
      <c r="K366" s="223"/>
      <c r="L366" s="223"/>
      <c r="M366" s="223"/>
      <c r="N366" s="223"/>
      <c r="O366" s="223"/>
      <c r="P366" s="220">
        <v>66630</v>
      </c>
      <c r="Q366" s="220">
        <v>59340</v>
      </c>
      <c r="R366" s="220">
        <v>58080</v>
      </c>
      <c r="S366" s="223"/>
      <c r="T366" s="223"/>
      <c r="U366" s="223"/>
      <c r="V366" s="223"/>
      <c r="W366" s="223"/>
      <c r="X366" s="223"/>
    </row>
    <row r="367" spans="2:24" ht="12.95" customHeight="1" x14ac:dyDescent="0.2">
      <c r="B367" s="221" t="s">
        <v>951</v>
      </c>
      <c r="C367" s="226" t="s">
        <v>238</v>
      </c>
      <c r="D367" s="222" t="s">
        <v>1453</v>
      </c>
      <c r="E367" s="222"/>
      <c r="F367" s="223"/>
      <c r="G367" s="223"/>
      <c r="H367" s="223"/>
      <c r="I367" s="223"/>
      <c r="J367" s="223"/>
      <c r="K367" s="223"/>
      <c r="L367" s="220">
        <v>150040</v>
      </c>
      <c r="M367" s="223"/>
      <c r="N367" s="223"/>
      <c r="O367" s="223"/>
      <c r="P367" s="223"/>
      <c r="Q367" s="223"/>
      <c r="R367" s="223"/>
      <c r="S367" s="223"/>
      <c r="T367" s="223"/>
      <c r="U367" s="223"/>
      <c r="V367" s="223"/>
      <c r="W367" s="223"/>
      <c r="X367" s="223"/>
    </row>
    <row r="368" spans="2:24" ht="12.95" customHeight="1" x14ac:dyDescent="0.2">
      <c r="B368" s="221" t="s">
        <v>364</v>
      </c>
      <c r="C368" s="226" t="s">
        <v>238</v>
      </c>
      <c r="D368" s="222" t="s">
        <v>1453</v>
      </c>
      <c r="E368" s="222"/>
      <c r="F368" s="223"/>
      <c r="G368" s="220">
        <v>652540</v>
      </c>
      <c r="H368" s="220">
        <v>621460</v>
      </c>
      <c r="I368" s="220">
        <v>592720</v>
      </c>
      <c r="J368" s="223"/>
      <c r="K368" s="220">
        <v>520280</v>
      </c>
      <c r="L368" s="220">
        <v>498180</v>
      </c>
      <c r="M368" s="223"/>
      <c r="N368" s="223"/>
      <c r="O368" s="220">
        <v>452660</v>
      </c>
      <c r="P368" s="223"/>
      <c r="Q368" s="223"/>
      <c r="R368" s="223"/>
      <c r="S368" s="223"/>
      <c r="T368" s="223"/>
      <c r="U368" s="223"/>
      <c r="V368" s="223"/>
      <c r="W368" s="223"/>
      <c r="X368" s="223"/>
    </row>
    <row r="369" spans="2:24" ht="12.95" customHeight="1" x14ac:dyDescent="0.2">
      <c r="B369" s="221" t="s">
        <v>952</v>
      </c>
      <c r="C369" s="226" t="s">
        <v>238</v>
      </c>
      <c r="D369" s="222" t="s">
        <v>1453</v>
      </c>
      <c r="E369" s="222"/>
      <c r="F369" s="223"/>
      <c r="G369" s="220">
        <v>685270</v>
      </c>
      <c r="H369" s="220">
        <v>630500</v>
      </c>
      <c r="I369" s="223"/>
      <c r="J369" s="223"/>
      <c r="K369" s="223"/>
      <c r="L369" s="223"/>
      <c r="M369" s="223"/>
      <c r="N369" s="223"/>
      <c r="O369" s="223"/>
      <c r="P369" s="223"/>
      <c r="Q369" s="223"/>
      <c r="R369" s="223"/>
      <c r="S369" s="223"/>
      <c r="T369" s="223"/>
      <c r="U369" s="223"/>
      <c r="V369" s="223"/>
      <c r="W369" s="223"/>
      <c r="X369" s="223"/>
    </row>
    <row r="370" spans="2:24" ht="12.95" customHeight="1" x14ac:dyDescent="0.2">
      <c r="B370" s="221" t="s">
        <v>365</v>
      </c>
      <c r="C370" s="226" t="s">
        <v>238</v>
      </c>
      <c r="D370" s="222" t="s">
        <v>1453</v>
      </c>
      <c r="E370" s="222"/>
      <c r="F370" s="223"/>
      <c r="G370" s="223"/>
      <c r="H370" s="220">
        <v>268220</v>
      </c>
      <c r="I370" s="220">
        <v>260520</v>
      </c>
      <c r="J370" s="223"/>
      <c r="K370" s="220">
        <v>230980</v>
      </c>
      <c r="L370" s="220">
        <v>216420</v>
      </c>
      <c r="M370" s="220">
        <v>206110</v>
      </c>
      <c r="N370" s="220">
        <v>191000</v>
      </c>
      <c r="O370" s="220">
        <v>184970</v>
      </c>
      <c r="P370" s="223"/>
      <c r="Q370" s="223"/>
      <c r="R370" s="223"/>
      <c r="S370" s="223"/>
      <c r="T370" s="223"/>
      <c r="U370" s="223"/>
      <c r="V370" s="223"/>
      <c r="W370" s="223"/>
      <c r="X370" s="223"/>
    </row>
    <row r="371" spans="2:24" ht="12.95" customHeight="1" x14ac:dyDescent="0.2">
      <c r="B371" s="221" t="s">
        <v>953</v>
      </c>
      <c r="C371" s="226" t="s">
        <v>238</v>
      </c>
      <c r="D371" s="222" t="s">
        <v>1453</v>
      </c>
      <c r="E371" s="222"/>
      <c r="F371" s="220">
        <v>399510</v>
      </c>
      <c r="G371" s="220">
        <v>374580</v>
      </c>
      <c r="H371" s="220">
        <v>356750</v>
      </c>
      <c r="I371" s="220">
        <v>350560</v>
      </c>
      <c r="J371" s="223"/>
      <c r="K371" s="220">
        <v>307060</v>
      </c>
      <c r="L371" s="220">
        <v>287960</v>
      </c>
      <c r="M371" s="220">
        <v>278480</v>
      </c>
      <c r="N371" s="220">
        <v>242890</v>
      </c>
      <c r="O371" s="220">
        <v>220640</v>
      </c>
      <c r="P371" s="220">
        <v>209610</v>
      </c>
      <c r="Q371" s="223"/>
      <c r="R371" s="223"/>
      <c r="S371" s="223"/>
      <c r="T371" s="223"/>
      <c r="U371" s="223"/>
      <c r="V371" s="223"/>
      <c r="W371" s="223"/>
      <c r="X371" s="223"/>
    </row>
    <row r="372" spans="2:24" ht="12.95" customHeight="1" x14ac:dyDescent="0.2">
      <c r="B372" s="221" t="s">
        <v>954</v>
      </c>
      <c r="C372" s="226" t="s">
        <v>238</v>
      </c>
      <c r="D372" s="222" t="s">
        <v>1453</v>
      </c>
      <c r="E372" s="222"/>
      <c r="F372" s="223"/>
      <c r="G372" s="223"/>
      <c r="H372" s="220">
        <v>220150</v>
      </c>
      <c r="I372" s="223"/>
      <c r="J372" s="223"/>
      <c r="K372" s="220">
        <v>191250</v>
      </c>
      <c r="L372" s="223"/>
      <c r="M372" s="223"/>
      <c r="N372" s="223"/>
      <c r="O372" s="223"/>
      <c r="P372" s="223"/>
      <c r="Q372" s="223"/>
      <c r="R372" s="223"/>
      <c r="S372" s="220">
        <v>70930</v>
      </c>
      <c r="T372" s="223"/>
      <c r="U372" s="220">
        <v>64990</v>
      </c>
      <c r="V372" s="220">
        <v>58260</v>
      </c>
      <c r="W372" s="223"/>
      <c r="X372" s="220">
        <v>57160</v>
      </c>
    </row>
    <row r="373" spans="2:24" ht="12.95" customHeight="1" x14ac:dyDescent="0.2">
      <c r="B373" s="221" t="s">
        <v>366</v>
      </c>
      <c r="C373" s="226" t="s">
        <v>238</v>
      </c>
      <c r="D373" s="222" t="s">
        <v>1453</v>
      </c>
      <c r="E373" s="222"/>
      <c r="F373" s="223"/>
      <c r="G373" s="223"/>
      <c r="H373" s="223"/>
      <c r="I373" s="223"/>
      <c r="J373" s="223"/>
      <c r="K373" s="223"/>
      <c r="L373" s="223"/>
      <c r="M373" s="223"/>
      <c r="N373" s="223"/>
      <c r="O373" s="223"/>
      <c r="P373" s="223"/>
      <c r="Q373" s="223"/>
      <c r="R373" s="220">
        <v>50750</v>
      </c>
      <c r="S373" s="220">
        <v>41480</v>
      </c>
      <c r="T373" s="220">
        <v>41360</v>
      </c>
      <c r="U373" s="220">
        <v>36970</v>
      </c>
      <c r="V373" s="220">
        <v>33640</v>
      </c>
      <c r="W373" s="223"/>
      <c r="X373" s="223"/>
    </row>
    <row r="374" spans="2:24" ht="12.95" customHeight="1" x14ac:dyDescent="0.2">
      <c r="B374" s="221" t="s">
        <v>367</v>
      </c>
      <c r="C374" s="226" t="s">
        <v>238</v>
      </c>
      <c r="D374" s="222" t="s">
        <v>1453</v>
      </c>
      <c r="E374" s="222"/>
      <c r="F374" s="223"/>
      <c r="G374" s="223"/>
      <c r="H374" s="220">
        <v>226020</v>
      </c>
      <c r="I374" s="220">
        <v>213300</v>
      </c>
      <c r="J374" s="223"/>
      <c r="K374" s="223"/>
      <c r="L374" s="223"/>
      <c r="M374" s="223"/>
      <c r="N374" s="223"/>
      <c r="O374" s="223"/>
      <c r="P374" s="223"/>
      <c r="Q374" s="223"/>
      <c r="R374" s="223"/>
      <c r="S374" s="223"/>
      <c r="T374" s="223"/>
      <c r="U374" s="223"/>
      <c r="V374" s="223"/>
      <c r="W374" s="223"/>
      <c r="X374" s="223"/>
    </row>
    <row r="375" spans="2:24" ht="12.95" customHeight="1" x14ac:dyDescent="0.2">
      <c r="B375" s="221" t="s">
        <v>1506</v>
      </c>
      <c r="C375" s="226" t="s">
        <v>238</v>
      </c>
      <c r="D375" s="222" t="s">
        <v>1453</v>
      </c>
      <c r="E375" s="222"/>
      <c r="F375" s="220">
        <v>318490</v>
      </c>
      <c r="G375" s="223"/>
      <c r="H375" s="223"/>
      <c r="I375" s="223"/>
      <c r="J375" s="223"/>
      <c r="K375" s="223"/>
      <c r="L375" s="223"/>
      <c r="M375" s="223"/>
      <c r="N375" s="223"/>
      <c r="O375" s="223"/>
      <c r="P375" s="223"/>
      <c r="Q375" s="223"/>
      <c r="R375" s="223"/>
      <c r="S375" s="223"/>
      <c r="T375" s="223"/>
      <c r="U375" s="223"/>
      <c r="V375" s="223"/>
      <c r="W375" s="223"/>
      <c r="X375" s="223"/>
    </row>
    <row r="376" spans="2:24" ht="12.95" customHeight="1" x14ac:dyDescent="0.2">
      <c r="B376" s="221" t="s">
        <v>368</v>
      </c>
      <c r="C376" s="226" t="s">
        <v>238</v>
      </c>
      <c r="D376" s="222" t="s">
        <v>1453</v>
      </c>
      <c r="E376" s="222"/>
      <c r="F376" s="223"/>
      <c r="G376" s="223"/>
      <c r="H376" s="220">
        <v>197210</v>
      </c>
      <c r="I376" s="220">
        <v>180090</v>
      </c>
      <c r="J376" s="223"/>
      <c r="K376" s="220">
        <v>149460</v>
      </c>
      <c r="L376" s="220">
        <v>138800</v>
      </c>
      <c r="M376" s="220">
        <v>125630</v>
      </c>
      <c r="N376" s="220">
        <v>117130</v>
      </c>
      <c r="O376" s="220">
        <v>112890</v>
      </c>
      <c r="P376" s="223"/>
      <c r="Q376" s="223"/>
      <c r="R376" s="220">
        <v>110490</v>
      </c>
      <c r="S376" s="223"/>
      <c r="T376" s="223"/>
      <c r="U376" s="223"/>
      <c r="V376" s="223"/>
      <c r="W376" s="223"/>
      <c r="X376" s="223"/>
    </row>
    <row r="377" spans="2:24" ht="12.95" customHeight="1" x14ac:dyDescent="0.2">
      <c r="B377" s="221" t="s">
        <v>1507</v>
      </c>
      <c r="C377" s="226" t="s">
        <v>238</v>
      </c>
      <c r="D377" s="222" t="s">
        <v>1453</v>
      </c>
      <c r="E377" s="222"/>
      <c r="F377" s="223"/>
      <c r="G377" s="223"/>
      <c r="H377" s="220">
        <v>226540</v>
      </c>
      <c r="I377" s="223"/>
      <c r="J377" s="223"/>
      <c r="K377" s="223"/>
      <c r="L377" s="223"/>
      <c r="M377" s="223"/>
      <c r="N377" s="223"/>
      <c r="O377" s="223"/>
      <c r="P377" s="223"/>
      <c r="Q377" s="223"/>
      <c r="R377" s="223"/>
      <c r="S377" s="223"/>
      <c r="T377" s="223"/>
      <c r="U377" s="223"/>
      <c r="V377" s="223"/>
      <c r="W377" s="223"/>
      <c r="X377" s="223"/>
    </row>
    <row r="378" spans="2:24" ht="12.95" customHeight="1" x14ac:dyDescent="0.2">
      <c r="B378" s="221" t="s">
        <v>1508</v>
      </c>
      <c r="C378" s="226" t="s">
        <v>238</v>
      </c>
      <c r="D378" s="222" t="s">
        <v>1453</v>
      </c>
      <c r="E378" s="222"/>
      <c r="F378" s="220">
        <v>349290</v>
      </c>
      <c r="G378" s="223"/>
      <c r="H378" s="223"/>
      <c r="I378" s="223"/>
      <c r="J378" s="223"/>
      <c r="K378" s="223"/>
      <c r="L378" s="223"/>
      <c r="M378" s="223"/>
      <c r="N378" s="223"/>
      <c r="O378" s="223"/>
      <c r="P378" s="223"/>
      <c r="Q378" s="223"/>
      <c r="R378" s="223"/>
      <c r="S378" s="223"/>
      <c r="T378" s="223"/>
      <c r="U378" s="223"/>
      <c r="V378" s="223"/>
      <c r="W378" s="223"/>
      <c r="X378" s="223"/>
    </row>
    <row r="379" spans="2:24" ht="12.95" customHeight="1" x14ac:dyDescent="0.2">
      <c r="B379" s="221" t="s">
        <v>369</v>
      </c>
      <c r="C379" s="226" t="s">
        <v>238</v>
      </c>
      <c r="D379" s="222" t="s">
        <v>1453</v>
      </c>
      <c r="E379" s="222"/>
      <c r="F379" s="223"/>
      <c r="G379" s="223"/>
      <c r="H379" s="220">
        <v>220790</v>
      </c>
      <c r="I379" s="220">
        <v>194090</v>
      </c>
      <c r="J379" s="223"/>
      <c r="K379" s="223"/>
      <c r="L379" s="223"/>
      <c r="M379" s="223"/>
      <c r="N379" s="223"/>
      <c r="O379" s="223"/>
      <c r="P379" s="223"/>
      <c r="Q379" s="223"/>
      <c r="R379" s="223"/>
      <c r="S379" s="223"/>
      <c r="T379" s="223"/>
      <c r="U379" s="223"/>
      <c r="V379" s="223"/>
      <c r="W379" s="223"/>
      <c r="X379" s="223"/>
    </row>
    <row r="380" spans="2:24" ht="12.95" customHeight="1" x14ac:dyDescent="0.2">
      <c r="B380" s="221" t="s">
        <v>955</v>
      </c>
      <c r="C380" s="226" t="s">
        <v>238</v>
      </c>
      <c r="D380" s="222" t="s">
        <v>1453</v>
      </c>
      <c r="E380" s="222"/>
      <c r="F380" s="223"/>
      <c r="G380" s="220">
        <v>243480</v>
      </c>
      <c r="H380" s="223"/>
      <c r="I380" s="223"/>
      <c r="J380" s="223"/>
      <c r="K380" s="220">
        <v>140150</v>
      </c>
      <c r="L380" s="220">
        <v>115750</v>
      </c>
      <c r="M380" s="220">
        <v>104850</v>
      </c>
      <c r="N380" s="220">
        <v>96360</v>
      </c>
      <c r="O380" s="220">
        <v>91980</v>
      </c>
      <c r="P380" s="223"/>
      <c r="Q380" s="223"/>
      <c r="R380" s="223"/>
      <c r="S380" s="223"/>
      <c r="T380" s="223"/>
      <c r="U380" s="223"/>
      <c r="V380" s="223"/>
      <c r="W380" s="223"/>
      <c r="X380" s="223"/>
    </row>
    <row r="381" spans="2:24" ht="12.95" customHeight="1" x14ac:dyDescent="0.2">
      <c r="B381" s="221" t="s">
        <v>1509</v>
      </c>
      <c r="C381" s="226" t="s">
        <v>238</v>
      </c>
      <c r="D381" s="222" t="s">
        <v>1453</v>
      </c>
      <c r="E381" s="222"/>
      <c r="F381" s="220">
        <v>311160</v>
      </c>
      <c r="G381" s="220">
        <v>296340</v>
      </c>
      <c r="H381" s="220">
        <v>237360</v>
      </c>
      <c r="I381" s="223"/>
      <c r="J381" s="223"/>
      <c r="K381" s="223"/>
      <c r="L381" s="223"/>
      <c r="M381" s="223"/>
      <c r="N381" s="223"/>
      <c r="O381" s="223"/>
      <c r="P381" s="223"/>
      <c r="Q381" s="223"/>
      <c r="R381" s="223"/>
      <c r="S381" s="223"/>
      <c r="T381" s="223"/>
      <c r="U381" s="223"/>
      <c r="V381" s="223"/>
      <c r="W381" s="223"/>
      <c r="X381" s="223"/>
    </row>
    <row r="382" spans="2:24" ht="12.95" customHeight="1" x14ac:dyDescent="0.2">
      <c r="B382" s="221" t="s">
        <v>1510</v>
      </c>
      <c r="C382" s="226" t="s">
        <v>238</v>
      </c>
      <c r="D382" s="222" t="s">
        <v>1453</v>
      </c>
      <c r="E382" s="222"/>
      <c r="F382" s="223"/>
      <c r="G382" s="220">
        <v>251440</v>
      </c>
      <c r="H382" s="223"/>
      <c r="I382" s="223"/>
      <c r="J382" s="223"/>
      <c r="K382" s="223"/>
      <c r="L382" s="223"/>
      <c r="M382" s="223"/>
      <c r="N382" s="223"/>
      <c r="O382" s="223"/>
      <c r="P382" s="223"/>
      <c r="Q382" s="223"/>
      <c r="R382" s="223"/>
      <c r="S382" s="223"/>
      <c r="T382" s="223"/>
      <c r="U382" s="223"/>
      <c r="V382" s="223"/>
      <c r="W382" s="223"/>
      <c r="X382" s="223"/>
    </row>
    <row r="383" spans="2:24" ht="12.95" customHeight="1" x14ac:dyDescent="0.2">
      <c r="B383" s="221" t="s">
        <v>1511</v>
      </c>
      <c r="C383" s="226" t="s">
        <v>238</v>
      </c>
      <c r="D383" s="222" t="s">
        <v>1453</v>
      </c>
      <c r="E383" s="222"/>
      <c r="F383" s="223"/>
      <c r="G383" s="220">
        <v>253310</v>
      </c>
      <c r="H383" s="223"/>
      <c r="I383" s="223"/>
      <c r="J383" s="223"/>
      <c r="K383" s="223"/>
      <c r="L383" s="223"/>
      <c r="M383" s="223"/>
      <c r="N383" s="223"/>
      <c r="O383" s="223"/>
      <c r="P383" s="223"/>
      <c r="Q383" s="223"/>
      <c r="R383" s="223"/>
      <c r="S383" s="223"/>
      <c r="T383" s="223"/>
      <c r="U383" s="223"/>
      <c r="V383" s="223"/>
      <c r="W383" s="223"/>
      <c r="X383" s="223"/>
    </row>
    <row r="384" spans="2:24" ht="12.95" customHeight="1" x14ac:dyDescent="0.2">
      <c r="B384" s="221" t="s">
        <v>956</v>
      </c>
      <c r="C384" s="226" t="s">
        <v>238</v>
      </c>
      <c r="D384" s="222" t="s">
        <v>1453</v>
      </c>
      <c r="E384" s="222"/>
      <c r="F384" s="223"/>
      <c r="G384" s="223"/>
      <c r="H384" s="223"/>
      <c r="I384" s="223"/>
      <c r="J384" s="223"/>
      <c r="K384" s="223"/>
      <c r="L384" s="223"/>
      <c r="M384" s="223"/>
      <c r="N384" s="223"/>
      <c r="O384" s="223"/>
      <c r="P384" s="223"/>
      <c r="Q384" s="223"/>
      <c r="R384" s="223"/>
      <c r="S384" s="223"/>
      <c r="T384" s="223"/>
      <c r="U384" s="220">
        <v>69680</v>
      </c>
      <c r="V384" s="223"/>
      <c r="W384" s="223"/>
      <c r="X384" s="223"/>
    </row>
    <row r="385" spans="2:24" ht="12.95" customHeight="1" x14ac:dyDescent="0.2">
      <c r="B385" s="221" t="s">
        <v>957</v>
      </c>
      <c r="C385" s="226" t="s">
        <v>238</v>
      </c>
      <c r="D385" s="222" t="s">
        <v>1453</v>
      </c>
      <c r="E385" s="222"/>
      <c r="F385" s="223"/>
      <c r="G385" s="223"/>
      <c r="H385" s="223"/>
      <c r="I385" s="223"/>
      <c r="J385" s="223"/>
      <c r="K385" s="223"/>
      <c r="L385" s="223"/>
      <c r="M385" s="223"/>
      <c r="N385" s="223"/>
      <c r="O385" s="223"/>
      <c r="P385" s="223"/>
      <c r="Q385" s="223"/>
      <c r="R385" s="220">
        <v>81510</v>
      </c>
      <c r="S385" s="223"/>
      <c r="T385" s="223"/>
      <c r="U385" s="223"/>
      <c r="V385" s="223"/>
      <c r="W385" s="223"/>
      <c r="X385" s="223"/>
    </row>
    <row r="386" spans="2:24" ht="12.95" customHeight="1" x14ac:dyDescent="0.2">
      <c r="B386" s="221" t="s">
        <v>958</v>
      </c>
      <c r="C386" s="226" t="s">
        <v>238</v>
      </c>
      <c r="D386" s="222" t="s">
        <v>1453</v>
      </c>
      <c r="E386" s="222"/>
      <c r="F386" s="223"/>
      <c r="G386" s="223"/>
      <c r="H386" s="223"/>
      <c r="I386" s="223"/>
      <c r="J386" s="223"/>
      <c r="K386" s="223"/>
      <c r="L386" s="223"/>
      <c r="M386" s="223"/>
      <c r="N386" s="223"/>
      <c r="O386" s="223"/>
      <c r="P386" s="223"/>
      <c r="Q386" s="223"/>
      <c r="R386" s="223"/>
      <c r="S386" s="220">
        <v>72460</v>
      </c>
      <c r="T386" s="220">
        <v>69340</v>
      </c>
      <c r="U386" s="220">
        <v>57000</v>
      </c>
      <c r="V386" s="220">
        <v>50610</v>
      </c>
      <c r="W386" s="223"/>
      <c r="X386" s="220">
        <v>49490</v>
      </c>
    </row>
    <row r="387" spans="2:24" ht="12.95" customHeight="1" x14ac:dyDescent="0.2">
      <c r="B387" s="221" t="s">
        <v>959</v>
      </c>
      <c r="C387" s="226" t="s">
        <v>238</v>
      </c>
      <c r="D387" s="222" t="s">
        <v>1453</v>
      </c>
      <c r="E387" s="222"/>
      <c r="F387" s="223"/>
      <c r="G387" s="223"/>
      <c r="H387" s="223"/>
      <c r="I387" s="223"/>
      <c r="J387" s="223"/>
      <c r="K387" s="223"/>
      <c r="L387" s="223"/>
      <c r="M387" s="223"/>
      <c r="N387" s="223"/>
      <c r="O387" s="223"/>
      <c r="P387" s="220">
        <v>107160</v>
      </c>
      <c r="Q387" s="223"/>
      <c r="R387" s="220">
        <v>92130</v>
      </c>
      <c r="S387" s="220">
        <v>88000</v>
      </c>
      <c r="T387" s="220">
        <v>87560</v>
      </c>
      <c r="U387" s="220">
        <v>75680</v>
      </c>
      <c r="V387" s="220">
        <v>72860</v>
      </c>
      <c r="W387" s="220">
        <v>67030</v>
      </c>
      <c r="X387" s="223"/>
    </row>
    <row r="388" spans="2:24" ht="12.95" customHeight="1" x14ac:dyDescent="0.2">
      <c r="B388" s="221" t="s">
        <v>370</v>
      </c>
      <c r="C388" s="226" t="s">
        <v>238</v>
      </c>
      <c r="D388" s="222" t="s">
        <v>1453</v>
      </c>
      <c r="E388" s="222"/>
      <c r="F388" s="223"/>
      <c r="G388" s="223"/>
      <c r="H388" s="223"/>
      <c r="I388" s="223"/>
      <c r="J388" s="223"/>
      <c r="K388" s="220">
        <v>109390</v>
      </c>
      <c r="L388" s="220">
        <v>103690</v>
      </c>
      <c r="M388" s="220">
        <v>103570</v>
      </c>
      <c r="N388" s="220">
        <v>99480</v>
      </c>
      <c r="O388" s="223"/>
      <c r="P388" s="223"/>
      <c r="Q388" s="220">
        <v>69230</v>
      </c>
      <c r="R388" s="223"/>
      <c r="S388" s="220">
        <v>66350</v>
      </c>
      <c r="T388" s="223"/>
      <c r="U388" s="220">
        <v>60200</v>
      </c>
      <c r="V388" s="223"/>
      <c r="W388" s="223"/>
      <c r="X388" s="223"/>
    </row>
    <row r="389" spans="2:24" ht="12.95" customHeight="1" x14ac:dyDescent="0.2">
      <c r="B389" s="221" t="s">
        <v>960</v>
      </c>
      <c r="C389" s="226" t="s">
        <v>238</v>
      </c>
      <c r="D389" s="222" t="s">
        <v>1453</v>
      </c>
      <c r="E389" s="222"/>
      <c r="F389" s="223"/>
      <c r="G389" s="223"/>
      <c r="H389" s="223"/>
      <c r="I389" s="223"/>
      <c r="J389" s="223"/>
      <c r="K389" s="220">
        <v>103450</v>
      </c>
      <c r="L389" s="220">
        <v>97690</v>
      </c>
      <c r="M389" s="220">
        <v>90410</v>
      </c>
      <c r="N389" s="220">
        <v>85020</v>
      </c>
      <c r="O389" s="220">
        <v>84600</v>
      </c>
      <c r="P389" s="220">
        <v>80800</v>
      </c>
      <c r="Q389" s="220">
        <v>78280</v>
      </c>
      <c r="R389" s="220">
        <v>75310</v>
      </c>
      <c r="S389" s="220">
        <v>72190</v>
      </c>
      <c r="T389" s="220">
        <v>69250</v>
      </c>
      <c r="U389" s="220">
        <v>60590</v>
      </c>
      <c r="V389" s="220">
        <v>51900</v>
      </c>
      <c r="W389" s="220">
        <v>51160</v>
      </c>
      <c r="X389" s="223"/>
    </row>
    <row r="390" spans="2:24" ht="12.95" customHeight="1" x14ac:dyDescent="0.2">
      <c r="B390" s="221" t="s">
        <v>371</v>
      </c>
      <c r="C390" s="226" t="s">
        <v>238</v>
      </c>
      <c r="D390" s="222" t="s">
        <v>1453</v>
      </c>
      <c r="E390" s="222"/>
      <c r="F390" s="223"/>
      <c r="G390" s="223"/>
      <c r="H390" s="223"/>
      <c r="I390" s="223"/>
      <c r="J390" s="223"/>
      <c r="K390" s="220">
        <v>87630</v>
      </c>
      <c r="L390" s="220">
        <v>80320</v>
      </c>
      <c r="M390" s="220">
        <v>78050</v>
      </c>
      <c r="N390" s="223"/>
      <c r="O390" s="220">
        <v>62750</v>
      </c>
      <c r="P390" s="220">
        <v>60070</v>
      </c>
      <c r="Q390" s="220">
        <v>57300</v>
      </c>
      <c r="R390" s="220">
        <v>51820</v>
      </c>
      <c r="S390" s="220">
        <v>50090</v>
      </c>
      <c r="T390" s="220">
        <v>49450</v>
      </c>
      <c r="U390" s="220">
        <v>46050</v>
      </c>
      <c r="V390" s="220">
        <v>43890</v>
      </c>
      <c r="W390" s="220">
        <v>42070</v>
      </c>
      <c r="X390" s="223"/>
    </row>
    <row r="391" spans="2:24" ht="12.95" customHeight="1" x14ac:dyDescent="0.2">
      <c r="B391" s="221" t="s">
        <v>961</v>
      </c>
      <c r="C391" s="226" t="s">
        <v>238</v>
      </c>
      <c r="D391" s="222" t="s">
        <v>1453</v>
      </c>
      <c r="E391" s="222"/>
      <c r="F391" s="223"/>
      <c r="G391" s="223"/>
      <c r="H391" s="223"/>
      <c r="I391" s="223"/>
      <c r="J391" s="223"/>
      <c r="K391" s="223"/>
      <c r="L391" s="223"/>
      <c r="M391" s="223"/>
      <c r="N391" s="223"/>
      <c r="O391" s="223"/>
      <c r="P391" s="223"/>
      <c r="Q391" s="223"/>
      <c r="R391" s="220">
        <v>79060</v>
      </c>
      <c r="S391" s="220">
        <v>71090</v>
      </c>
      <c r="T391" s="220">
        <v>65690</v>
      </c>
      <c r="U391" s="220">
        <v>62510</v>
      </c>
      <c r="V391" s="220">
        <v>61310</v>
      </c>
      <c r="W391" s="220">
        <v>54620</v>
      </c>
      <c r="X391" s="220">
        <v>53840</v>
      </c>
    </row>
    <row r="392" spans="2:24" ht="12.95" customHeight="1" x14ac:dyDescent="0.2">
      <c r="B392" s="221" t="s">
        <v>962</v>
      </c>
      <c r="C392" s="226" t="s">
        <v>238</v>
      </c>
      <c r="D392" s="222" t="s">
        <v>1453</v>
      </c>
      <c r="E392" s="222"/>
      <c r="F392" s="223"/>
      <c r="G392" s="223"/>
      <c r="H392" s="223"/>
      <c r="I392" s="223"/>
      <c r="J392" s="223"/>
      <c r="K392" s="223"/>
      <c r="L392" s="220">
        <v>119220</v>
      </c>
      <c r="M392" s="220">
        <v>110580</v>
      </c>
      <c r="N392" s="220">
        <v>93370</v>
      </c>
      <c r="O392" s="223"/>
      <c r="P392" s="223"/>
      <c r="Q392" s="223"/>
      <c r="R392" s="223"/>
      <c r="S392" s="220">
        <v>87730</v>
      </c>
      <c r="T392" s="220">
        <v>86250</v>
      </c>
      <c r="U392" s="220">
        <v>85390</v>
      </c>
      <c r="V392" s="223"/>
      <c r="W392" s="223"/>
      <c r="X392" s="223"/>
    </row>
    <row r="393" spans="2:24" ht="12.95" customHeight="1" x14ac:dyDescent="0.2">
      <c r="B393" s="221" t="s">
        <v>372</v>
      </c>
      <c r="C393" s="226" t="s">
        <v>238</v>
      </c>
      <c r="D393" s="222" t="s">
        <v>1453</v>
      </c>
      <c r="E393" s="222"/>
      <c r="F393" s="223"/>
      <c r="G393" s="223"/>
      <c r="H393" s="223"/>
      <c r="I393" s="223"/>
      <c r="J393" s="223"/>
      <c r="K393" s="223"/>
      <c r="L393" s="223"/>
      <c r="M393" s="223"/>
      <c r="N393" s="223"/>
      <c r="O393" s="223"/>
      <c r="P393" s="223"/>
      <c r="Q393" s="223"/>
      <c r="R393" s="223"/>
      <c r="S393" s="223"/>
      <c r="T393" s="220">
        <v>63840</v>
      </c>
      <c r="U393" s="220">
        <v>59670</v>
      </c>
      <c r="V393" s="220">
        <v>59210</v>
      </c>
      <c r="W393" s="220">
        <v>56500</v>
      </c>
      <c r="X393" s="223"/>
    </row>
    <row r="394" spans="2:24" ht="12.95" customHeight="1" x14ac:dyDescent="0.2">
      <c r="B394" s="221" t="s">
        <v>373</v>
      </c>
      <c r="C394" s="226" t="s">
        <v>238</v>
      </c>
      <c r="D394" s="222" t="s">
        <v>1453</v>
      </c>
      <c r="E394" s="222"/>
      <c r="F394" s="223"/>
      <c r="G394" s="223"/>
      <c r="H394" s="220">
        <v>173300</v>
      </c>
      <c r="I394" s="220">
        <v>124850</v>
      </c>
      <c r="J394" s="223"/>
      <c r="K394" s="223"/>
      <c r="L394" s="223"/>
      <c r="M394" s="223"/>
      <c r="N394" s="223"/>
      <c r="O394" s="223"/>
      <c r="P394" s="223"/>
      <c r="Q394" s="223"/>
      <c r="R394" s="223"/>
      <c r="S394" s="223"/>
      <c r="T394" s="223"/>
      <c r="U394" s="223"/>
      <c r="V394" s="223"/>
      <c r="W394" s="223"/>
      <c r="X394" s="223"/>
    </row>
    <row r="395" spans="2:24" ht="12.95" customHeight="1" x14ac:dyDescent="0.2">
      <c r="B395" s="221" t="s">
        <v>1512</v>
      </c>
      <c r="C395" s="226" t="s">
        <v>238</v>
      </c>
      <c r="D395" s="222" t="s">
        <v>1453</v>
      </c>
      <c r="E395" s="222"/>
      <c r="F395" s="223"/>
      <c r="G395" s="220">
        <v>179360</v>
      </c>
      <c r="H395" s="220">
        <v>172180</v>
      </c>
      <c r="I395" s="223"/>
      <c r="J395" s="223"/>
      <c r="K395" s="223"/>
      <c r="L395" s="223"/>
      <c r="M395" s="223"/>
      <c r="N395" s="223"/>
      <c r="O395" s="223"/>
      <c r="P395" s="223"/>
      <c r="Q395" s="223"/>
      <c r="R395" s="223"/>
      <c r="S395" s="223"/>
      <c r="T395" s="223"/>
      <c r="U395" s="223"/>
      <c r="V395" s="223"/>
      <c r="W395" s="223"/>
      <c r="X395" s="223"/>
    </row>
    <row r="396" spans="2:24" ht="12.95" customHeight="1" x14ac:dyDescent="0.2">
      <c r="B396" s="221" t="s">
        <v>963</v>
      </c>
      <c r="C396" s="226" t="s">
        <v>238</v>
      </c>
      <c r="D396" s="222" t="s">
        <v>1453</v>
      </c>
      <c r="E396" s="222"/>
      <c r="F396" s="223"/>
      <c r="G396" s="223"/>
      <c r="H396" s="223"/>
      <c r="I396" s="223"/>
      <c r="J396" s="223"/>
      <c r="K396" s="223"/>
      <c r="L396" s="223"/>
      <c r="M396" s="223"/>
      <c r="N396" s="223"/>
      <c r="O396" s="223"/>
      <c r="P396" s="223"/>
      <c r="Q396" s="223"/>
      <c r="R396" s="223"/>
      <c r="S396" s="223"/>
      <c r="T396" s="223"/>
      <c r="U396" s="223"/>
      <c r="V396" s="223"/>
      <c r="W396" s="220">
        <v>42090</v>
      </c>
      <c r="X396" s="220">
        <v>40660</v>
      </c>
    </row>
    <row r="397" spans="2:24" ht="12.95" customHeight="1" x14ac:dyDescent="0.2">
      <c r="B397" s="221" t="s">
        <v>374</v>
      </c>
      <c r="C397" s="226" t="s">
        <v>238</v>
      </c>
      <c r="D397" s="222" t="s">
        <v>1453</v>
      </c>
      <c r="E397" s="222"/>
      <c r="F397" s="223"/>
      <c r="G397" s="223"/>
      <c r="H397" s="223"/>
      <c r="I397" s="223"/>
      <c r="J397" s="223"/>
      <c r="K397" s="223"/>
      <c r="L397" s="223"/>
      <c r="M397" s="223"/>
      <c r="N397" s="223"/>
      <c r="O397" s="223"/>
      <c r="P397" s="223"/>
      <c r="Q397" s="223"/>
      <c r="R397" s="223"/>
      <c r="S397" s="223"/>
      <c r="T397" s="223"/>
      <c r="U397" s="223"/>
      <c r="V397" s="223"/>
      <c r="W397" s="223"/>
      <c r="X397" s="220">
        <v>42400</v>
      </c>
    </row>
    <row r="398" spans="2:24" ht="12.95" customHeight="1" x14ac:dyDescent="0.2">
      <c r="B398" s="221" t="s">
        <v>964</v>
      </c>
      <c r="C398" s="226" t="s">
        <v>238</v>
      </c>
      <c r="D398" s="222" t="s">
        <v>1453</v>
      </c>
      <c r="E398" s="222"/>
      <c r="F398" s="223"/>
      <c r="G398" s="223"/>
      <c r="H398" s="220">
        <v>165740</v>
      </c>
      <c r="I398" s="223"/>
      <c r="J398" s="223"/>
      <c r="K398" s="223"/>
      <c r="L398" s="223"/>
      <c r="M398" s="223"/>
      <c r="N398" s="223"/>
      <c r="O398" s="223"/>
      <c r="P398" s="223"/>
      <c r="Q398" s="223"/>
      <c r="R398" s="223"/>
      <c r="S398" s="223"/>
      <c r="T398" s="223"/>
      <c r="U398" s="223"/>
      <c r="V398" s="223"/>
      <c r="W398" s="223"/>
      <c r="X398" s="223"/>
    </row>
    <row r="399" spans="2:24" ht="12.95" customHeight="1" x14ac:dyDescent="0.2">
      <c r="B399" s="221" t="s">
        <v>375</v>
      </c>
      <c r="C399" s="226" t="s">
        <v>238</v>
      </c>
      <c r="D399" s="222" t="s">
        <v>1455</v>
      </c>
      <c r="E399" s="222"/>
      <c r="F399" s="223"/>
      <c r="G399" s="223"/>
      <c r="H399" s="223"/>
      <c r="I399" s="223"/>
      <c r="J399" s="223"/>
      <c r="K399" s="223"/>
      <c r="L399" s="223"/>
      <c r="M399" s="223"/>
      <c r="N399" s="223"/>
      <c r="O399" s="223"/>
      <c r="P399" s="223"/>
      <c r="Q399" s="223"/>
      <c r="R399" s="223"/>
      <c r="S399" s="220">
        <v>71290</v>
      </c>
      <c r="T399" s="220">
        <v>71200</v>
      </c>
      <c r="U399" s="220">
        <v>65340</v>
      </c>
      <c r="V399" s="220">
        <v>57270</v>
      </c>
      <c r="W399" s="223"/>
      <c r="X399" s="220">
        <v>54980</v>
      </c>
    </row>
    <row r="400" spans="2:24" ht="12.95" customHeight="1" x14ac:dyDescent="0.2">
      <c r="B400" s="221" t="s">
        <v>375</v>
      </c>
      <c r="C400" s="226" t="s">
        <v>238</v>
      </c>
      <c r="D400" s="222" t="s">
        <v>1453</v>
      </c>
      <c r="E400" s="222"/>
      <c r="F400" s="223"/>
      <c r="G400" s="223"/>
      <c r="H400" s="220">
        <v>163970</v>
      </c>
      <c r="I400" s="223"/>
      <c r="J400" s="223"/>
      <c r="K400" s="223"/>
      <c r="L400" s="223"/>
      <c r="M400" s="223"/>
      <c r="N400" s="223"/>
      <c r="O400" s="223"/>
      <c r="P400" s="223"/>
      <c r="Q400" s="223"/>
      <c r="R400" s="223"/>
      <c r="S400" s="220">
        <v>70430</v>
      </c>
      <c r="T400" s="220">
        <v>70180</v>
      </c>
      <c r="U400" s="220">
        <v>64680</v>
      </c>
      <c r="V400" s="220">
        <v>58450</v>
      </c>
      <c r="W400" s="220">
        <v>57550</v>
      </c>
      <c r="X400" s="223"/>
    </row>
    <row r="401" spans="2:25" ht="12.95" customHeight="1" x14ac:dyDescent="0.2">
      <c r="B401" s="221" t="s">
        <v>1513</v>
      </c>
      <c r="C401" s="226" t="s">
        <v>238</v>
      </c>
      <c r="D401" s="222" t="s">
        <v>1453</v>
      </c>
      <c r="E401" s="222"/>
      <c r="F401" s="220">
        <v>348530</v>
      </c>
      <c r="G401" s="223"/>
      <c r="H401" s="223"/>
      <c r="I401" s="223"/>
      <c r="J401" s="223"/>
      <c r="K401" s="223"/>
      <c r="L401" s="223"/>
      <c r="M401" s="223"/>
      <c r="N401" s="223"/>
      <c r="O401" s="223"/>
      <c r="P401" s="223"/>
      <c r="Q401" s="223"/>
      <c r="R401" s="223"/>
      <c r="S401" s="223"/>
      <c r="T401" s="223"/>
      <c r="U401" s="223"/>
      <c r="V401" s="223"/>
      <c r="W401" s="223"/>
      <c r="X401" s="223"/>
    </row>
    <row r="402" spans="2:25" ht="12.95" customHeight="1" x14ac:dyDescent="0.2">
      <c r="B402" s="221" t="s">
        <v>1514</v>
      </c>
      <c r="C402" s="226" t="s">
        <v>238</v>
      </c>
      <c r="D402" s="222" t="s">
        <v>1453</v>
      </c>
      <c r="E402" s="222"/>
      <c r="F402" s="223"/>
      <c r="G402" s="220">
        <v>349240</v>
      </c>
      <c r="H402" s="223"/>
      <c r="I402" s="223"/>
      <c r="J402" s="223"/>
      <c r="K402" s="223"/>
      <c r="L402" s="223"/>
      <c r="M402" s="223"/>
      <c r="N402" s="223"/>
      <c r="O402" s="223"/>
      <c r="P402" s="223"/>
      <c r="Q402" s="223"/>
      <c r="R402" s="223"/>
      <c r="S402" s="223"/>
      <c r="T402" s="223"/>
      <c r="U402" s="223"/>
      <c r="V402" s="223"/>
      <c r="W402" s="223"/>
      <c r="X402" s="223"/>
    </row>
    <row r="403" spans="2:25" ht="12.95" customHeight="1" x14ac:dyDescent="0.2">
      <c r="B403" s="221" t="s">
        <v>1515</v>
      </c>
      <c r="C403" s="226" t="s">
        <v>238</v>
      </c>
      <c r="D403" s="222" t="s">
        <v>1453</v>
      </c>
      <c r="E403" s="222"/>
      <c r="F403" s="223"/>
      <c r="G403" s="220">
        <v>395080</v>
      </c>
      <c r="H403" s="223"/>
      <c r="I403" s="223"/>
      <c r="J403" s="223"/>
      <c r="K403" s="223"/>
      <c r="L403" s="223"/>
      <c r="M403" s="223"/>
      <c r="N403" s="223"/>
      <c r="O403" s="223"/>
      <c r="P403" s="223"/>
      <c r="Q403" s="223"/>
      <c r="R403" s="223"/>
      <c r="S403" s="223"/>
      <c r="T403" s="223"/>
      <c r="U403" s="223"/>
      <c r="V403" s="223"/>
      <c r="W403" s="223"/>
      <c r="X403" s="223"/>
      <c r="Y403" s="2"/>
    </row>
    <row r="404" spans="2:25" ht="12.95" customHeight="1" x14ac:dyDescent="0.2">
      <c r="B404" s="221" t="s">
        <v>965</v>
      </c>
      <c r="C404" s="226" t="s">
        <v>238</v>
      </c>
      <c r="D404" s="222" t="s">
        <v>1453</v>
      </c>
      <c r="E404" s="222"/>
      <c r="F404" s="223"/>
      <c r="G404" s="223"/>
      <c r="H404" s="223"/>
      <c r="I404" s="223"/>
      <c r="J404" s="223"/>
      <c r="K404" s="223"/>
      <c r="L404" s="223"/>
      <c r="M404" s="223"/>
      <c r="N404" s="223"/>
      <c r="O404" s="223"/>
      <c r="P404" s="223"/>
      <c r="Q404" s="223"/>
      <c r="R404" s="223"/>
      <c r="S404" s="223"/>
      <c r="T404" s="223"/>
      <c r="U404" s="223"/>
      <c r="V404" s="223"/>
      <c r="W404" s="220">
        <v>44380</v>
      </c>
      <c r="X404" s="220">
        <v>44160</v>
      </c>
      <c r="Y404" s="2"/>
    </row>
    <row r="405" spans="2:25" ht="12.95" customHeight="1" x14ac:dyDescent="0.2">
      <c r="B405" s="221" t="s">
        <v>966</v>
      </c>
      <c r="C405" s="226" t="s">
        <v>238</v>
      </c>
      <c r="D405" s="222" t="s">
        <v>1453</v>
      </c>
      <c r="E405" s="222"/>
      <c r="F405" s="223"/>
      <c r="G405" s="223"/>
      <c r="H405" s="223"/>
      <c r="I405" s="223"/>
      <c r="J405" s="223"/>
      <c r="K405" s="223"/>
      <c r="L405" s="223"/>
      <c r="M405" s="223"/>
      <c r="N405" s="223"/>
      <c r="O405" s="223"/>
      <c r="P405" s="223"/>
      <c r="Q405" s="223"/>
      <c r="R405" s="223"/>
      <c r="S405" s="223"/>
      <c r="T405" s="223"/>
      <c r="U405" s="223"/>
      <c r="V405" s="220">
        <v>51780</v>
      </c>
      <c r="W405" s="223"/>
      <c r="X405" s="220">
        <v>47160</v>
      </c>
      <c r="Y405" s="2"/>
    </row>
    <row r="406" spans="2:25" ht="12.95" customHeight="1" x14ac:dyDescent="0.2">
      <c r="B406" s="221" t="s">
        <v>376</v>
      </c>
      <c r="C406" s="226" t="s">
        <v>238</v>
      </c>
      <c r="D406" s="222" t="s">
        <v>1453</v>
      </c>
      <c r="E406" s="222"/>
      <c r="F406" s="223"/>
      <c r="G406" s="223"/>
      <c r="H406" s="223"/>
      <c r="I406" s="223"/>
      <c r="J406" s="223"/>
      <c r="K406" s="223"/>
      <c r="L406" s="223"/>
      <c r="M406" s="223"/>
      <c r="N406" s="223"/>
      <c r="O406" s="223"/>
      <c r="P406" s="223"/>
      <c r="Q406" s="223"/>
      <c r="R406" s="223"/>
      <c r="S406" s="223"/>
      <c r="T406" s="223"/>
      <c r="U406" s="220">
        <v>49430</v>
      </c>
      <c r="V406" s="220">
        <v>44140</v>
      </c>
      <c r="W406" s="223"/>
      <c r="X406" s="223"/>
      <c r="Y406" s="2"/>
    </row>
    <row r="407" spans="2:25" ht="12.95" customHeight="1" x14ac:dyDescent="0.2">
      <c r="B407" s="221" t="s">
        <v>377</v>
      </c>
      <c r="C407" s="226" t="s">
        <v>238</v>
      </c>
      <c r="D407" s="222" t="s">
        <v>1453</v>
      </c>
      <c r="E407" s="222"/>
      <c r="F407" s="223"/>
      <c r="G407" s="220">
        <v>135130</v>
      </c>
      <c r="H407" s="220">
        <v>128690</v>
      </c>
      <c r="I407" s="220">
        <v>126270</v>
      </c>
      <c r="J407" s="223"/>
      <c r="K407" s="220">
        <v>120000</v>
      </c>
      <c r="L407" s="220">
        <v>117000</v>
      </c>
      <c r="M407" s="220">
        <v>93780</v>
      </c>
      <c r="N407" s="223"/>
      <c r="O407" s="223"/>
      <c r="P407" s="223"/>
      <c r="Q407" s="223"/>
      <c r="R407" s="220">
        <v>84430</v>
      </c>
      <c r="S407" s="220">
        <v>69990</v>
      </c>
      <c r="T407" s="220">
        <v>61590</v>
      </c>
      <c r="U407" s="220">
        <v>59320</v>
      </c>
      <c r="V407" s="220">
        <v>57590</v>
      </c>
      <c r="W407" s="223"/>
      <c r="X407" s="220">
        <v>45900</v>
      </c>
      <c r="Y407" s="2"/>
    </row>
    <row r="408" spans="2:25" ht="12.95" customHeight="1" x14ac:dyDescent="0.2">
      <c r="B408" s="221" t="s">
        <v>967</v>
      </c>
      <c r="C408" s="226" t="s">
        <v>238</v>
      </c>
      <c r="D408" s="222" t="s">
        <v>1453</v>
      </c>
      <c r="E408" s="222"/>
      <c r="F408" s="223"/>
      <c r="G408" s="223"/>
      <c r="H408" s="223"/>
      <c r="I408" s="223"/>
      <c r="J408" s="223"/>
      <c r="K408" s="220">
        <v>140560</v>
      </c>
      <c r="L408" s="220">
        <v>118000</v>
      </c>
      <c r="M408" s="223"/>
      <c r="N408" s="223"/>
      <c r="O408" s="223"/>
      <c r="P408" s="223"/>
      <c r="Q408" s="223"/>
      <c r="R408" s="223"/>
      <c r="S408" s="223"/>
      <c r="T408" s="223"/>
      <c r="U408" s="223"/>
      <c r="V408" s="223"/>
      <c r="W408" s="223"/>
      <c r="X408" s="223"/>
      <c r="Y408" s="2"/>
    </row>
    <row r="409" spans="2:25" ht="12.95" customHeight="1" x14ac:dyDescent="0.2">
      <c r="B409" s="221" t="s">
        <v>378</v>
      </c>
      <c r="C409" s="226" t="s">
        <v>238</v>
      </c>
      <c r="D409" s="222" t="s">
        <v>1453</v>
      </c>
      <c r="E409" s="222"/>
      <c r="F409" s="223"/>
      <c r="G409" s="223"/>
      <c r="H409" s="223"/>
      <c r="I409" s="220">
        <v>107400</v>
      </c>
      <c r="J409" s="223"/>
      <c r="K409" s="220">
        <v>98070</v>
      </c>
      <c r="L409" s="223"/>
      <c r="M409" s="223"/>
      <c r="N409" s="223"/>
      <c r="O409" s="223"/>
      <c r="P409" s="223"/>
      <c r="Q409" s="223"/>
      <c r="R409" s="223"/>
      <c r="S409" s="220">
        <v>68050</v>
      </c>
      <c r="T409" s="223"/>
      <c r="U409" s="223"/>
      <c r="V409" s="223"/>
      <c r="W409" s="223"/>
      <c r="X409" s="223"/>
      <c r="Y409" s="2"/>
    </row>
    <row r="410" spans="2:25" ht="12.95" customHeight="1" x14ac:dyDescent="0.2">
      <c r="B410" s="221" t="s">
        <v>379</v>
      </c>
      <c r="C410" s="226" t="s">
        <v>238</v>
      </c>
      <c r="D410" s="222" t="s">
        <v>1453</v>
      </c>
      <c r="E410" s="222"/>
      <c r="F410" s="223"/>
      <c r="G410" s="223"/>
      <c r="H410" s="223"/>
      <c r="I410" s="220">
        <v>270160</v>
      </c>
      <c r="J410" s="220">
        <v>257290</v>
      </c>
      <c r="K410" s="223"/>
      <c r="L410" s="223"/>
      <c r="M410" s="223"/>
      <c r="N410" s="223"/>
      <c r="O410" s="223"/>
      <c r="P410" s="223"/>
      <c r="Q410" s="223"/>
      <c r="R410" s="223"/>
      <c r="S410" s="223"/>
      <c r="T410" s="223"/>
      <c r="U410" s="223"/>
      <c r="V410" s="223"/>
      <c r="W410" s="223"/>
      <c r="X410" s="223"/>
      <c r="Y410" s="2"/>
    </row>
    <row r="411" spans="2:25" ht="12.95" customHeight="1" x14ac:dyDescent="0.2">
      <c r="B411" s="221" t="s">
        <v>380</v>
      </c>
      <c r="C411" s="226" t="s">
        <v>238</v>
      </c>
      <c r="D411" s="222" t="s">
        <v>1453</v>
      </c>
      <c r="E411" s="222"/>
      <c r="F411" s="223"/>
      <c r="G411" s="223"/>
      <c r="H411" s="223"/>
      <c r="I411" s="223"/>
      <c r="J411" s="223"/>
      <c r="K411" s="223"/>
      <c r="L411" s="220">
        <v>233900</v>
      </c>
      <c r="M411" s="220">
        <v>228390</v>
      </c>
      <c r="N411" s="220">
        <v>218640</v>
      </c>
      <c r="O411" s="223"/>
      <c r="P411" s="223"/>
      <c r="Q411" s="223"/>
      <c r="R411" s="223"/>
      <c r="S411" s="223"/>
      <c r="T411" s="223"/>
      <c r="U411" s="223"/>
      <c r="V411" s="223"/>
      <c r="W411" s="223"/>
      <c r="X411" s="223"/>
      <c r="Y411" s="2"/>
    </row>
    <row r="412" spans="2:25" ht="12.95" customHeight="1" x14ac:dyDescent="0.2">
      <c r="B412" s="221" t="s">
        <v>968</v>
      </c>
      <c r="C412" s="226" t="s">
        <v>238</v>
      </c>
      <c r="D412" s="222" t="s">
        <v>1453</v>
      </c>
      <c r="E412" s="222"/>
      <c r="F412" s="223"/>
      <c r="G412" s="223"/>
      <c r="H412" s="220">
        <v>299510</v>
      </c>
      <c r="I412" s="223"/>
      <c r="J412" s="223"/>
      <c r="K412" s="223"/>
      <c r="L412" s="223"/>
      <c r="M412" s="223"/>
      <c r="N412" s="223"/>
      <c r="O412" s="223"/>
      <c r="P412" s="223"/>
      <c r="Q412" s="223"/>
      <c r="R412" s="223"/>
      <c r="S412" s="223"/>
      <c r="T412" s="223"/>
      <c r="U412" s="223"/>
      <c r="V412" s="223"/>
      <c r="W412" s="223"/>
      <c r="X412" s="223"/>
      <c r="Y412" s="2"/>
    </row>
    <row r="413" spans="2:25" ht="12.95" customHeight="1" x14ac:dyDescent="0.2">
      <c r="B413" s="221" t="s">
        <v>968</v>
      </c>
      <c r="C413" s="226" t="s">
        <v>238</v>
      </c>
      <c r="D413" s="222" t="s">
        <v>1453</v>
      </c>
      <c r="E413" s="222"/>
      <c r="F413" s="223"/>
      <c r="G413" s="223"/>
      <c r="H413" s="220">
        <v>299510</v>
      </c>
      <c r="I413" s="220">
        <v>285290</v>
      </c>
      <c r="J413" s="223"/>
      <c r="K413" s="220">
        <v>219080</v>
      </c>
      <c r="L413" s="220">
        <v>217990</v>
      </c>
      <c r="M413" s="223"/>
      <c r="N413" s="220">
        <v>216910</v>
      </c>
      <c r="O413" s="220">
        <v>215830</v>
      </c>
      <c r="P413" s="220">
        <v>198160</v>
      </c>
      <c r="Q413" s="223"/>
      <c r="R413" s="223"/>
      <c r="S413" s="223"/>
      <c r="T413" s="223"/>
      <c r="U413" s="223"/>
      <c r="V413" s="223"/>
      <c r="W413" s="223"/>
      <c r="X413" s="223"/>
      <c r="Y413" s="2"/>
    </row>
    <row r="414" spans="2:25" ht="12.95" customHeight="1" x14ac:dyDescent="0.2">
      <c r="B414" s="221" t="s">
        <v>1516</v>
      </c>
      <c r="C414" s="226" t="s">
        <v>238</v>
      </c>
      <c r="D414" s="222" t="s">
        <v>1453</v>
      </c>
      <c r="E414" s="222"/>
      <c r="F414" s="223"/>
      <c r="G414" s="223"/>
      <c r="H414" s="220">
        <v>236070</v>
      </c>
      <c r="I414" s="223"/>
      <c r="J414" s="223"/>
      <c r="K414" s="223"/>
      <c r="L414" s="223"/>
      <c r="M414" s="223"/>
      <c r="N414" s="223"/>
      <c r="O414" s="223"/>
      <c r="P414" s="223"/>
      <c r="Q414" s="223"/>
      <c r="R414" s="223"/>
      <c r="S414" s="223"/>
      <c r="T414" s="223"/>
      <c r="U414" s="223"/>
      <c r="V414" s="223"/>
      <c r="W414" s="223"/>
      <c r="X414" s="223"/>
      <c r="Y414" s="2"/>
    </row>
    <row r="415" spans="2:25" ht="12.95" customHeight="1" x14ac:dyDescent="0.2">
      <c r="B415" s="221" t="s">
        <v>1517</v>
      </c>
      <c r="C415" s="226" t="s">
        <v>238</v>
      </c>
      <c r="D415" s="222" t="s">
        <v>1453</v>
      </c>
      <c r="E415" s="222"/>
      <c r="F415" s="223"/>
      <c r="G415" s="223"/>
      <c r="H415" s="223"/>
      <c r="I415" s="220">
        <v>239160</v>
      </c>
      <c r="J415" s="223"/>
      <c r="K415" s="223"/>
      <c r="L415" s="223"/>
      <c r="M415" s="223"/>
      <c r="N415" s="223"/>
      <c r="O415" s="220">
        <v>198350</v>
      </c>
      <c r="P415" s="223"/>
      <c r="Q415" s="223"/>
      <c r="R415" s="223"/>
      <c r="S415" s="223"/>
      <c r="T415" s="223"/>
      <c r="U415" s="223"/>
      <c r="V415" s="223"/>
      <c r="W415" s="223"/>
      <c r="X415" s="223"/>
      <c r="Y415" s="2"/>
    </row>
    <row r="416" spans="2:25" ht="12.95" customHeight="1" x14ac:dyDescent="0.2">
      <c r="B416" s="221" t="s">
        <v>969</v>
      </c>
      <c r="C416" s="226" t="s">
        <v>238</v>
      </c>
      <c r="D416" s="222" t="s">
        <v>1453</v>
      </c>
      <c r="E416" s="222"/>
      <c r="F416" s="223"/>
      <c r="G416" s="223"/>
      <c r="H416" s="220">
        <v>241960</v>
      </c>
      <c r="I416" s="220">
        <v>236300</v>
      </c>
      <c r="J416" s="223"/>
      <c r="K416" s="223"/>
      <c r="L416" s="223"/>
      <c r="M416" s="223"/>
      <c r="N416" s="223"/>
      <c r="O416" s="223"/>
      <c r="P416" s="223"/>
      <c r="Q416" s="223"/>
      <c r="R416" s="223"/>
      <c r="S416" s="223"/>
      <c r="T416" s="223"/>
      <c r="U416" s="223"/>
      <c r="V416" s="223"/>
      <c r="W416" s="223"/>
      <c r="X416" s="223"/>
      <c r="Y416" s="2"/>
    </row>
    <row r="417" spans="2:25" ht="12.95" customHeight="1" x14ac:dyDescent="0.2">
      <c r="B417" s="221" t="s">
        <v>970</v>
      </c>
      <c r="C417" s="226" t="s">
        <v>238</v>
      </c>
      <c r="D417" s="222" t="s">
        <v>1453</v>
      </c>
      <c r="E417" s="222"/>
      <c r="F417" s="223"/>
      <c r="G417" s="223"/>
      <c r="H417" s="223"/>
      <c r="I417" s="223"/>
      <c r="J417" s="223"/>
      <c r="K417" s="223"/>
      <c r="L417" s="223"/>
      <c r="M417" s="223"/>
      <c r="N417" s="223"/>
      <c r="O417" s="220">
        <v>243850</v>
      </c>
      <c r="P417" s="223"/>
      <c r="Q417" s="223"/>
      <c r="R417" s="223"/>
      <c r="S417" s="223"/>
      <c r="T417" s="223"/>
      <c r="U417" s="223"/>
      <c r="V417" s="223"/>
      <c r="W417" s="223"/>
      <c r="X417" s="223"/>
      <c r="Y417" s="2"/>
    </row>
    <row r="418" spans="2:25" ht="12.95" customHeight="1" x14ac:dyDescent="0.2">
      <c r="B418" s="221" t="s">
        <v>381</v>
      </c>
      <c r="C418" s="226" t="s">
        <v>238</v>
      </c>
      <c r="D418" s="222" t="s">
        <v>1453</v>
      </c>
      <c r="E418" s="222"/>
      <c r="F418" s="220">
        <v>378000</v>
      </c>
      <c r="G418" s="220">
        <v>303270</v>
      </c>
      <c r="H418" s="220">
        <v>295360</v>
      </c>
      <c r="I418" s="220">
        <v>281300</v>
      </c>
      <c r="J418" s="220">
        <v>264340</v>
      </c>
      <c r="K418" s="220">
        <v>260540</v>
      </c>
      <c r="L418" s="223"/>
      <c r="M418" s="223"/>
      <c r="N418" s="220">
        <v>221200</v>
      </c>
      <c r="O418" s="220">
        <v>214700</v>
      </c>
      <c r="P418" s="223"/>
      <c r="Q418" s="223"/>
      <c r="R418" s="223"/>
      <c r="S418" s="223"/>
      <c r="T418" s="223"/>
      <c r="U418" s="223"/>
      <c r="V418" s="223"/>
      <c r="W418" s="223"/>
      <c r="X418" s="223"/>
      <c r="Y418" s="2"/>
    </row>
    <row r="419" spans="2:25" ht="12.95" customHeight="1" x14ac:dyDescent="0.2">
      <c r="B419" s="221" t="s">
        <v>382</v>
      </c>
      <c r="C419" s="226" t="s">
        <v>238</v>
      </c>
      <c r="D419" s="222" t="s">
        <v>1453</v>
      </c>
      <c r="E419" s="222"/>
      <c r="F419" s="220">
        <v>421000</v>
      </c>
      <c r="G419" s="220">
        <v>384240</v>
      </c>
      <c r="H419" s="220">
        <v>364120</v>
      </c>
      <c r="I419" s="220">
        <v>336710</v>
      </c>
      <c r="J419" s="223"/>
      <c r="K419" s="220">
        <v>240140</v>
      </c>
      <c r="L419" s="220">
        <v>210260</v>
      </c>
      <c r="M419" s="220">
        <v>207210</v>
      </c>
      <c r="N419" s="220">
        <v>205280</v>
      </c>
      <c r="O419" s="220">
        <v>203720</v>
      </c>
      <c r="P419" s="220">
        <v>200090</v>
      </c>
      <c r="Q419" s="220">
        <v>159880</v>
      </c>
      <c r="R419" s="223"/>
      <c r="S419" s="223"/>
      <c r="T419" s="223"/>
      <c r="U419" s="223"/>
      <c r="V419" s="223"/>
      <c r="W419" s="223"/>
      <c r="X419" s="223"/>
      <c r="Y419" s="2"/>
    </row>
    <row r="420" spans="2:25" ht="12.95" customHeight="1" x14ac:dyDescent="0.2">
      <c r="B420" s="221" t="s">
        <v>383</v>
      </c>
      <c r="C420" s="226" t="s">
        <v>238</v>
      </c>
      <c r="D420" s="222" t="s">
        <v>1453</v>
      </c>
      <c r="E420" s="222"/>
      <c r="F420" s="223"/>
      <c r="G420" s="223"/>
      <c r="H420" s="220">
        <v>242540</v>
      </c>
      <c r="I420" s="220">
        <v>221030</v>
      </c>
      <c r="J420" s="223"/>
      <c r="K420" s="223"/>
      <c r="L420" s="223"/>
      <c r="M420" s="220">
        <v>220050</v>
      </c>
      <c r="N420" s="220">
        <v>175190</v>
      </c>
      <c r="O420" s="220">
        <v>166330</v>
      </c>
      <c r="P420" s="220">
        <v>165510</v>
      </c>
      <c r="Q420" s="223"/>
      <c r="R420" s="223"/>
      <c r="S420" s="223"/>
      <c r="T420" s="223"/>
      <c r="U420" s="223"/>
      <c r="V420" s="223"/>
      <c r="W420" s="223"/>
      <c r="X420" s="223"/>
      <c r="Y420" s="2"/>
    </row>
    <row r="421" spans="2:25" ht="12.95" customHeight="1" x14ac:dyDescent="0.2">
      <c r="B421" s="221" t="s">
        <v>971</v>
      </c>
      <c r="C421" s="226" t="s">
        <v>238</v>
      </c>
      <c r="D421" s="222" t="s">
        <v>1453</v>
      </c>
      <c r="E421" s="222"/>
      <c r="F421" s="223"/>
      <c r="G421" s="223"/>
      <c r="H421" s="223"/>
      <c r="I421" s="223"/>
      <c r="J421" s="223"/>
      <c r="K421" s="223"/>
      <c r="L421" s="223"/>
      <c r="M421" s="223"/>
      <c r="N421" s="223"/>
      <c r="O421" s="220">
        <v>165790</v>
      </c>
      <c r="P421" s="220">
        <v>154520</v>
      </c>
      <c r="Q421" s="223"/>
      <c r="R421" s="223"/>
      <c r="S421" s="223"/>
      <c r="T421" s="223"/>
      <c r="U421" s="223"/>
      <c r="V421" s="223"/>
      <c r="W421" s="223"/>
      <c r="X421" s="220">
        <v>86520</v>
      </c>
      <c r="Y421" s="2"/>
    </row>
    <row r="422" spans="2:25" ht="12.95" customHeight="1" x14ac:dyDescent="0.2">
      <c r="B422" s="221" t="s">
        <v>384</v>
      </c>
      <c r="C422" s="226" t="s">
        <v>238</v>
      </c>
      <c r="D422" s="222" t="s">
        <v>1453</v>
      </c>
      <c r="E422" s="222"/>
      <c r="F422" s="220">
        <v>671950</v>
      </c>
      <c r="G422" s="220">
        <v>530570</v>
      </c>
      <c r="H422" s="220">
        <v>490010</v>
      </c>
      <c r="I422" s="220">
        <v>428750</v>
      </c>
      <c r="J422" s="223"/>
      <c r="K422" s="220">
        <v>377800</v>
      </c>
      <c r="L422" s="220">
        <v>351210</v>
      </c>
      <c r="M422" s="220">
        <v>324650</v>
      </c>
      <c r="N422" s="220">
        <v>274320</v>
      </c>
      <c r="O422" s="220">
        <v>267160</v>
      </c>
      <c r="P422" s="220">
        <v>230850</v>
      </c>
      <c r="Q422" s="223"/>
      <c r="R422" s="223"/>
      <c r="S422" s="223"/>
      <c r="T422" s="223"/>
      <c r="U422" s="223"/>
      <c r="V422" s="223"/>
      <c r="W422" s="223"/>
      <c r="X422" s="223"/>
      <c r="Y422" s="2"/>
    </row>
    <row r="423" spans="2:25" ht="12.95" customHeight="1" x14ac:dyDescent="0.2">
      <c r="B423" s="221" t="s">
        <v>972</v>
      </c>
      <c r="C423" s="226" t="s">
        <v>238</v>
      </c>
      <c r="D423" s="222" t="s">
        <v>1453</v>
      </c>
      <c r="E423" s="222"/>
      <c r="F423" s="223"/>
      <c r="G423" s="223"/>
      <c r="H423" s="220">
        <v>335900</v>
      </c>
      <c r="I423" s="220">
        <v>324610</v>
      </c>
      <c r="J423" s="223"/>
      <c r="K423" s="223"/>
      <c r="L423" s="220">
        <v>283790</v>
      </c>
      <c r="M423" s="223"/>
      <c r="N423" s="223"/>
      <c r="O423" s="220">
        <v>282370</v>
      </c>
      <c r="P423" s="223"/>
      <c r="Q423" s="223"/>
      <c r="R423" s="223"/>
      <c r="S423" s="223"/>
      <c r="T423" s="223"/>
      <c r="U423" s="223"/>
      <c r="V423" s="223"/>
      <c r="W423" s="223"/>
      <c r="X423" s="223"/>
      <c r="Y423" s="2"/>
    </row>
    <row r="424" spans="2:25" ht="12.95" customHeight="1" x14ac:dyDescent="0.2">
      <c r="B424" s="221" t="s">
        <v>385</v>
      </c>
      <c r="C424" s="226" t="s">
        <v>238</v>
      </c>
      <c r="D424" s="222" t="s">
        <v>1453</v>
      </c>
      <c r="E424" s="222"/>
      <c r="F424" s="220">
        <v>415980</v>
      </c>
      <c r="G424" s="220">
        <v>339590</v>
      </c>
      <c r="H424" s="220">
        <v>218680</v>
      </c>
      <c r="I424" s="220">
        <v>202190</v>
      </c>
      <c r="J424" s="223"/>
      <c r="K424" s="220">
        <v>180720</v>
      </c>
      <c r="L424" s="220">
        <v>172660</v>
      </c>
      <c r="M424" s="223"/>
      <c r="N424" s="220">
        <v>171800</v>
      </c>
      <c r="O424" s="220">
        <v>170950</v>
      </c>
      <c r="P424" s="220">
        <v>170100</v>
      </c>
      <c r="Q424" s="223"/>
      <c r="R424" s="223"/>
      <c r="S424" s="223"/>
      <c r="T424" s="223"/>
      <c r="U424" s="223"/>
      <c r="V424" s="223"/>
      <c r="W424" s="223"/>
      <c r="X424" s="223"/>
      <c r="Y424" s="2"/>
    </row>
    <row r="425" spans="2:25" ht="12.95" customHeight="1" x14ac:dyDescent="0.2">
      <c r="B425" s="221" t="s">
        <v>386</v>
      </c>
      <c r="C425" s="226" t="s">
        <v>238</v>
      </c>
      <c r="D425" s="222" t="s">
        <v>1453</v>
      </c>
      <c r="E425" s="222"/>
      <c r="F425" s="223"/>
      <c r="G425" s="223"/>
      <c r="H425" s="220">
        <v>522620</v>
      </c>
      <c r="I425" s="220">
        <v>512650</v>
      </c>
      <c r="J425" s="223"/>
      <c r="K425" s="223"/>
      <c r="L425" s="220">
        <v>359070</v>
      </c>
      <c r="M425" s="223"/>
      <c r="N425" s="223"/>
      <c r="O425" s="220">
        <v>357280</v>
      </c>
      <c r="P425" s="220">
        <v>177190</v>
      </c>
      <c r="Q425" s="223"/>
      <c r="R425" s="223"/>
      <c r="S425" s="223"/>
      <c r="T425" s="223"/>
      <c r="U425" s="223"/>
      <c r="V425" s="223"/>
      <c r="W425" s="223"/>
      <c r="X425" s="223"/>
      <c r="Y425" s="2"/>
    </row>
    <row r="426" spans="2:25" ht="12.95" customHeight="1" x14ac:dyDescent="0.2">
      <c r="B426" s="221" t="s">
        <v>387</v>
      </c>
      <c r="C426" s="226" t="s">
        <v>238</v>
      </c>
      <c r="D426" s="222" t="s">
        <v>1453</v>
      </c>
      <c r="E426" s="222"/>
      <c r="F426" s="223"/>
      <c r="G426" s="223"/>
      <c r="H426" s="223"/>
      <c r="I426" s="223"/>
      <c r="J426" s="223"/>
      <c r="K426" s="223"/>
      <c r="L426" s="223"/>
      <c r="M426" s="223"/>
      <c r="N426" s="223"/>
      <c r="O426" s="223"/>
      <c r="P426" s="223"/>
      <c r="Q426" s="223"/>
      <c r="R426" s="223"/>
      <c r="S426" s="223"/>
      <c r="T426" s="223"/>
      <c r="U426" s="223"/>
      <c r="V426" s="220">
        <v>87160</v>
      </c>
      <c r="W426" s="220">
        <v>83110</v>
      </c>
      <c r="X426" s="220">
        <v>76720</v>
      </c>
      <c r="Y426" s="2"/>
    </row>
    <row r="427" spans="2:25" ht="12.95" customHeight="1" x14ac:dyDescent="0.2">
      <c r="B427" s="221" t="s">
        <v>388</v>
      </c>
      <c r="C427" s="226" t="s">
        <v>238</v>
      </c>
      <c r="D427" s="222" t="s">
        <v>1453</v>
      </c>
      <c r="E427" s="222"/>
      <c r="F427" s="223"/>
      <c r="G427" s="223"/>
      <c r="H427" s="223"/>
      <c r="I427" s="223"/>
      <c r="J427" s="223"/>
      <c r="K427" s="220">
        <v>266610</v>
      </c>
      <c r="L427" s="220">
        <v>195710</v>
      </c>
      <c r="M427" s="220">
        <v>182230</v>
      </c>
      <c r="N427" s="223"/>
      <c r="O427" s="220">
        <v>149790</v>
      </c>
      <c r="P427" s="220">
        <v>147890</v>
      </c>
      <c r="Q427" s="220">
        <v>147150</v>
      </c>
      <c r="R427" s="223"/>
      <c r="S427" s="223"/>
      <c r="T427" s="223"/>
      <c r="U427" s="223"/>
      <c r="V427" s="223"/>
      <c r="W427" s="223"/>
      <c r="X427" s="223"/>
      <c r="Y427" s="2"/>
    </row>
    <row r="428" spans="2:25" ht="12.95" customHeight="1" x14ac:dyDescent="0.2">
      <c r="B428" s="221" t="s">
        <v>389</v>
      </c>
      <c r="C428" s="226" t="s">
        <v>238</v>
      </c>
      <c r="D428" s="222" t="s">
        <v>1453</v>
      </c>
      <c r="E428" s="222"/>
      <c r="F428" s="223"/>
      <c r="G428" s="223"/>
      <c r="H428" s="223"/>
      <c r="I428" s="223"/>
      <c r="J428" s="223"/>
      <c r="K428" s="223"/>
      <c r="L428" s="223"/>
      <c r="M428" s="223"/>
      <c r="N428" s="223"/>
      <c r="O428" s="223"/>
      <c r="P428" s="220">
        <v>262380</v>
      </c>
      <c r="Q428" s="223"/>
      <c r="R428" s="223"/>
      <c r="S428" s="223"/>
      <c r="T428" s="223"/>
      <c r="U428" s="223"/>
      <c r="V428" s="223"/>
      <c r="W428" s="223"/>
      <c r="X428" s="223"/>
      <c r="Y428" s="2"/>
    </row>
    <row r="429" spans="2:25" ht="12.95" customHeight="1" x14ac:dyDescent="0.2">
      <c r="B429" s="221" t="s">
        <v>973</v>
      </c>
      <c r="C429" s="226" t="s">
        <v>238</v>
      </c>
      <c r="D429" s="222" t="s">
        <v>1453</v>
      </c>
      <c r="E429" s="222"/>
      <c r="F429" s="223"/>
      <c r="G429" s="223"/>
      <c r="H429" s="223"/>
      <c r="I429" s="223"/>
      <c r="J429" s="223"/>
      <c r="K429" s="220">
        <v>287860</v>
      </c>
      <c r="L429" s="223"/>
      <c r="M429" s="223"/>
      <c r="N429" s="223"/>
      <c r="O429" s="223"/>
      <c r="P429" s="223"/>
      <c r="Q429" s="223"/>
      <c r="R429" s="223"/>
      <c r="S429" s="223"/>
      <c r="T429" s="223"/>
      <c r="U429" s="223"/>
      <c r="V429" s="223"/>
      <c r="W429" s="223"/>
      <c r="X429" s="223"/>
      <c r="Y429" s="2"/>
    </row>
    <row r="430" spans="2:25" ht="12.95" customHeight="1" x14ac:dyDescent="0.2">
      <c r="B430" s="221" t="s">
        <v>974</v>
      </c>
      <c r="C430" s="226" t="s">
        <v>238</v>
      </c>
      <c r="D430" s="222" t="s">
        <v>1453</v>
      </c>
      <c r="E430" s="222"/>
      <c r="F430" s="223"/>
      <c r="G430" s="223"/>
      <c r="H430" s="223"/>
      <c r="I430" s="223"/>
      <c r="J430" s="223"/>
      <c r="K430" s="223"/>
      <c r="L430" s="220">
        <v>230010</v>
      </c>
      <c r="M430" s="223"/>
      <c r="N430" s="220">
        <v>186000</v>
      </c>
      <c r="O430" s="223"/>
      <c r="P430" s="223"/>
      <c r="Q430" s="223"/>
      <c r="R430" s="223"/>
      <c r="S430" s="223"/>
      <c r="T430" s="223"/>
      <c r="U430" s="223"/>
      <c r="V430" s="223"/>
      <c r="W430" s="223"/>
      <c r="X430" s="223"/>
      <c r="Y430" s="2"/>
    </row>
    <row r="431" spans="2:25" ht="12.95" customHeight="1" x14ac:dyDescent="0.2">
      <c r="B431" s="221" t="s">
        <v>975</v>
      </c>
      <c r="C431" s="226" t="s">
        <v>238</v>
      </c>
      <c r="D431" s="222" t="s">
        <v>1453</v>
      </c>
      <c r="E431" s="222"/>
      <c r="F431" s="223"/>
      <c r="G431" s="223"/>
      <c r="H431" s="223"/>
      <c r="I431" s="223"/>
      <c r="J431" s="223"/>
      <c r="K431" s="223"/>
      <c r="L431" s="220">
        <v>239720</v>
      </c>
      <c r="M431" s="223"/>
      <c r="N431" s="223"/>
      <c r="O431" s="223"/>
      <c r="P431" s="223"/>
      <c r="Q431" s="223"/>
      <c r="R431" s="223"/>
      <c r="S431" s="223"/>
      <c r="T431" s="223"/>
      <c r="U431" s="223"/>
      <c r="V431" s="223"/>
      <c r="W431" s="223"/>
      <c r="X431" s="223"/>
      <c r="Y431" s="2"/>
    </row>
    <row r="432" spans="2:25" ht="12.95" customHeight="1" x14ac:dyDescent="0.2">
      <c r="B432" s="221" t="s">
        <v>976</v>
      </c>
      <c r="C432" s="226" t="s">
        <v>238</v>
      </c>
      <c r="D432" s="222" t="s">
        <v>1453</v>
      </c>
      <c r="E432" s="222"/>
      <c r="F432" s="225"/>
      <c r="G432" s="225"/>
      <c r="H432" s="225"/>
      <c r="I432" s="225"/>
      <c r="J432" s="225"/>
      <c r="K432" s="225"/>
      <c r="L432" s="220">
        <v>151070</v>
      </c>
      <c r="M432" s="220">
        <v>148090</v>
      </c>
      <c r="N432" s="220">
        <v>144510</v>
      </c>
      <c r="O432" s="220">
        <v>138950</v>
      </c>
      <c r="P432" s="225"/>
      <c r="Q432" s="225"/>
      <c r="R432" s="225"/>
      <c r="S432" s="225"/>
      <c r="T432" s="225"/>
      <c r="U432" s="225"/>
      <c r="V432" s="225"/>
      <c r="W432" s="225"/>
      <c r="X432" s="225"/>
      <c r="Y432" s="2"/>
    </row>
    <row r="433" spans="2:25" ht="12.95" customHeight="1" x14ac:dyDescent="0.2">
      <c r="B433" s="218" t="s">
        <v>977</v>
      </c>
      <c r="C433" s="226" t="s">
        <v>768</v>
      </c>
      <c r="D433" s="226" t="s">
        <v>1455</v>
      </c>
      <c r="E433" s="226"/>
      <c r="F433" s="227"/>
      <c r="G433" s="227"/>
      <c r="H433" s="227">
        <v>327210</v>
      </c>
      <c r="I433" s="227">
        <v>300600</v>
      </c>
      <c r="J433" s="227"/>
      <c r="K433" s="227"/>
      <c r="L433" s="227"/>
      <c r="M433" s="227"/>
      <c r="N433" s="227"/>
      <c r="O433" s="227"/>
      <c r="P433" s="227"/>
      <c r="Q433" s="227"/>
      <c r="R433" s="227"/>
      <c r="S433" s="227"/>
      <c r="T433" s="227"/>
      <c r="U433" s="227"/>
      <c r="V433" s="227"/>
      <c r="W433" s="227"/>
      <c r="X433" s="227"/>
      <c r="Y433" s="2"/>
    </row>
    <row r="434" spans="2:25" ht="12.95" customHeight="1" x14ac:dyDescent="0.2">
      <c r="B434" s="218" t="s">
        <v>1518</v>
      </c>
      <c r="C434" s="231" t="s">
        <v>63</v>
      </c>
      <c r="D434" s="222" t="s">
        <v>1453</v>
      </c>
      <c r="E434" s="222"/>
      <c r="F434" s="223"/>
      <c r="G434" s="223"/>
      <c r="H434" s="223"/>
      <c r="I434" s="223"/>
      <c r="J434" s="223"/>
      <c r="K434" s="223"/>
      <c r="L434" s="223"/>
      <c r="M434" s="223"/>
      <c r="N434" s="224">
        <v>11720</v>
      </c>
      <c r="O434" s="227"/>
      <c r="P434" s="227"/>
      <c r="Q434" s="227"/>
      <c r="R434" s="227"/>
      <c r="S434" s="227"/>
      <c r="T434" s="227"/>
      <c r="U434" s="227"/>
      <c r="V434" s="227"/>
      <c r="W434" s="227"/>
      <c r="X434" s="227"/>
      <c r="Y434" s="2"/>
    </row>
    <row r="435" spans="2:25" ht="12.95" customHeight="1" x14ac:dyDescent="0.2">
      <c r="B435" s="218" t="s">
        <v>978</v>
      </c>
      <c r="C435" s="231" t="s">
        <v>63</v>
      </c>
      <c r="D435" s="222" t="s">
        <v>1455</v>
      </c>
      <c r="E435" s="222"/>
      <c r="F435" s="223"/>
      <c r="G435" s="223"/>
      <c r="H435" s="223"/>
      <c r="I435" s="223"/>
      <c r="J435" s="223"/>
      <c r="K435" s="223"/>
      <c r="L435" s="223"/>
      <c r="M435" s="223"/>
      <c r="N435" s="224">
        <v>11710</v>
      </c>
      <c r="O435" s="227"/>
      <c r="P435" s="227"/>
      <c r="Q435" s="227"/>
      <c r="R435" s="227"/>
      <c r="S435" s="227"/>
      <c r="T435" s="227"/>
      <c r="U435" s="227"/>
      <c r="V435" s="227"/>
      <c r="W435" s="227"/>
      <c r="X435" s="227"/>
      <c r="Y435" s="2"/>
    </row>
    <row r="436" spans="2:25" ht="12.95" customHeight="1" x14ac:dyDescent="0.2">
      <c r="B436" s="221" t="s">
        <v>390</v>
      </c>
      <c r="C436" s="231" t="s">
        <v>63</v>
      </c>
      <c r="D436" s="222" t="s">
        <v>1455</v>
      </c>
      <c r="E436" s="222"/>
      <c r="F436" s="220">
        <v>42120</v>
      </c>
      <c r="G436" s="220">
        <v>40240</v>
      </c>
      <c r="H436" s="220">
        <v>34790</v>
      </c>
      <c r="I436" s="220">
        <v>31400</v>
      </c>
      <c r="J436" s="220">
        <v>28590</v>
      </c>
      <c r="K436" s="220">
        <v>26360</v>
      </c>
      <c r="L436" s="224">
        <v>24240</v>
      </c>
      <c r="M436" s="220">
        <v>23660</v>
      </c>
      <c r="N436" s="223"/>
      <c r="O436" s="227"/>
      <c r="P436" s="227"/>
      <c r="Q436" s="227"/>
      <c r="R436" s="227"/>
      <c r="S436" s="227"/>
      <c r="T436" s="227"/>
      <c r="U436" s="227"/>
      <c r="V436" s="227"/>
      <c r="W436" s="227"/>
      <c r="X436" s="227"/>
      <c r="Y436" s="2"/>
    </row>
    <row r="437" spans="2:25" ht="12.95" customHeight="1" x14ac:dyDescent="0.2">
      <c r="B437" s="221" t="s">
        <v>390</v>
      </c>
      <c r="C437" s="231" t="s">
        <v>63</v>
      </c>
      <c r="D437" s="222" t="s">
        <v>1453</v>
      </c>
      <c r="E437" s="222"/>
      <c r="F437" s="223"/>
      <c r="G437" s="223"/>
      <c r="H437" s="223"/>
      <c r="I437" s="220">
        <v>29410</v>
      </c>
      <c r="J437" s="220">
        <v>28850</v>
      </c>
      <c r="K437" s="220">
        <v>27310</v>
      </c>
      <c r="L437" s="223"/>
      <c r="M437" s="220">
        <v>25950</v>
      </c>
      <c r="N437" s="223"/>
      <c r="O437" s="227"/>
      <c r="P437" s="227"/>
      <c r="Q437" s="227"/>
      <c r="R437" s="227"/>
      <c r="S437" s="227"/>
      <c r="T437" s="227"/>
      <c r="U437" s="227"/>
      <c r="V437" s="227"/>
      <c r="W437" s="227"/>
      <c r="X437" s="227"/>
      <c r="Y437" s="2"/>
    </row>
    <row r="438" spans="2:25" ht="12.95" customHeight="1" x14ac:dyDescent="0.2">
      <c r="B438" s="221" t="s">
        <v>391</v>
      </c>
      <c r="C438" s="231" t="s">
        <v>63</v>
      </c>
      <c r="D438" s="222" t="s">
        <v>1453</v>
      </c>
      <c r="E438" s="222"/>
      <c r="F438" s="223"/>
      <c r="G438" s="220">
        <v>36610</v>
      </c>
      <c r="H438" s="220">
        <v>33820</v>
      </c>
      <c r="I438" s="220">
        <v>30830</v>
      </c>
      <c r="J438" s="220">
        <v>28480</v>
      </c>
      <c r="K438" s="220">
        <v>23550</v>
      </c>
      <c r="L438" s="223"/>
      <c r="M438" s="223"/>
      <c r="N438" s="223"/>
      <c r="O438" s="227"/>
      <c r="P438" s="227"/>
      <c r="Q438" s="227"/>
      <c r="R438" s="227"/>
      <c r="S438" s="227"/>
      <c r="T438" s="227"/>
      <c r="U438" s="227"/>
      <c r="V438" s="227"/>
      <c r="W438" s="227"/>
      <c r="X438" s="227"/>
      <c r="Y438" s="2"/>
    </row>
    <row r="439" spans="2:25" ht="12.95" customHeight="1" x14ac:dyDescent="0.2">
      <c r="B439" s="221" t="s">
        <v>391</v>
      </c>
      <c r="C439" s="231" t="s">
        <v>63</v>
      </c>
      <c r="D439" s="222" t="s">
        <v>1455</v>
      </c>
      <c r="E439" s="222"/>
      <c r="F439" s="223"/>
      <c r="G439" s="223"/>
      <c r="H439" s="220">
        <v>34860</v>
      </c>
      <c r="I439" s="220">
        <v>32880</v>
      </c>
      <c r="J439" s="220">
        <v>29600</v>
      </c>
      <c r="K439" s="220">
        <v>23550</v>
      </c>
      <c r="L439" s="223"/>
      <c r="M439" s="223"/>
      <c r="N439" s="223"/>
      <c r="O439" s="227"/>
      <c r="P439" s="227"/>
      <c r="Q439" s="227"/>
      <c r="R439" s="227"/>
      <c r="S439" s="227"/>
      <c r="T439" s="227"/>
      <c r="U439" s="227"/>
      <c r="V439" s="227"/>
      <c r="W439" s="227"/>
      <c r="X439" s="227"/>
      <c r="Y439" s="2"/>
    </row>
    <row r="440" spans="2:25" ht="12.95" customHeight="1" x14ac:dyDescent="0.2">
      <c r="B440" s="221" t="s">
        <v>979</v>
      </c>
      <c r="C440" s="231" t="s">
        <v>63</v>
      </c>
      <c r="D440" s="222" t="s">
        <v>1455</v>
      </c>
      <c r="E440" s="222"/>
      <c r="F440" s="223"/>
      <c r="G440" s="223"/>
      <c r="H440" s="223"/>
      <c r="I440" s="223"/>
      <c r="J440" s="223"/>
      <c r="K440" s="220">
        <v>31050</v>
      </c>
      <c r="L440" s="223"/>
      <c r="M440" s="223"/>
      <c r="N440" s="223"/>
      <c r="O440" s="227"/>
      <c r="P440" s="227"/>
      <c r="Q440" s="227"/>
      <c r="R440" s="227"/>
      <c r="S440" s="227"/>
      <c r="T440" s="227"/>
      <c r="U440" s="227"/>
      <c r="V440" s="227"/>
      <c r="W440" s="227"/>
      <c r="X440" s="227"/>
      <c r="Y440" s="2"/>
    </row>
    <row r="441" spans="2:25" ht="12.95" customHeight="1" x14ac:dyDescent="0.2">
      <c r="B441" s="221" t="s">
        <v>980</v>
      </c>
      <c r="C441" s="231" t="s">
        <v>63</v>
      </c>
      <c r="D441" s="222" t="s">
        <v>1455</v>
      </c>
      <c r="E441" s="222"/>
      <c r="F441" s="223"/>
      <c r="G441" s="223"/>
      <c r="H441" s="223"/>
      <c r="I441" s="223"/>
      <c r="J441" s="223"/>
      <c r="K441" s="220">
        <v>32230</v>
      </c>
      <c r="L441" s="223"/>
      <c r="M441" s="223"/>
      <c r="N441" s="223"/>
      <c r="O441" s="227"/>
      <c r="P441" s="227"/>
      <c r="Q441" s="227"/>
      <c r="R441" s="227"/>
      <c r="S441" s="227"/>
      <c r="T441" s="227"/>
      <c r="U441" s="227"/>
      <c r="V441" s="227"/>
      <c r="W441" s="227"/>
      <c r="X441" s="227"/>
      <c r="Y441" s="2"/>
    </row>
    <row r="442" spans="2:25" ht="12.95" customHeight="1" x14ac:dyDescent="0.2">
      <c r="B442" s="221" t="s">
        <v>981</v>
      </c>
      <c r="C442" s="231" t="s">
        <v>63</v>
      </c>
      <c r="D442" s="222" t="s">
        <v>1455</v>
      </c>
      <c r="E442" s="222"/>
      <c r="F442" s="223"/>
      <c r="G442" s="223"/>
      <c r="H442" s="223"/>
      <c r="I442" s="223"/>
      <c r="J442" s="223"/>
      <c r="K442" s="223"/>
      <c r="L442" s="223"/>
      <c r="M442" s="223"/>
      <c r="N442" s="223"/>
      <c r="O442" s="223"/>
      <c r="P442" s="223"/>
      <c r="Q442" s="223"/>
      <c r="R442" s="223"/>
      <c r="S442" s="223"/>
      <c r="T442" s="220">
        <v>25230</v>
      </c>
      <c r="U442" s="220">
        <v>24560</v>
      </c>
      <c r="V442" s="223"/>
      <c r="W442" s="223"/>
      <c r="X442" s="223"/>
      <c r="Y442" s="2"/>
    </row>
    <row r="443" spans="2:25" ht="12.95" customHeight="1" x14ac:dyDescent="0.2">
      <c r="B443" s="221" t="s">
        <v>982</v>
      </c>
      <c r="C443" s="231" t="s">
        <v>63</v>
      </c>
      <c r="D443" s="222" t="s">
        <v>1455</v>
      </c>
      <c r="E443" s="222"/>
      <c r="F443" s="223"/>
      <c r="G443" s="223"/>
      <c r="H443" s="223"/>
      <c r="I443" s="223"/>
      <c r="J443" s="223"/>
      <c r="K443" s="223"/>
      <c r="L443" s="223"/>
      <c r="M443" s="223"/>
      <c r="N443" s="223"/>
      <c r="O443" s="223"/>
      <c r="P443" s="223"/>
      <c r="Q443" s="223"/>
      <c r="R443" s="223"/>
      <c r="S443" s="223"/>
      <c r="T443" s="220">
        <v>25620</v>
      </c>
      <c r="U443" s="223"/>
      <c r="V443" s="223"/>
      <c r="W443" s="223"/>
      <c r="X443" s="223"/>
      <c r="Y443" s="2"/>
    </row>
    <row r="444" spans="2:25" ht="12.95" customHeight="1" x14ac:dyDescent="0.2">
      <c r="B444" s="221" t="s">
        <v>983</v>
      </c>
      <c r="C444" s="231" t="s">
        <v>63</v>
      </c>
      <c r="D444" s="222" t="s">
        <v>1455</v>
      </c>
      <c r="E444" s="222"/>
      <c r="F444" s="223"/>
      <c r="G444" s="223"/>
      <c r="H444" s="223"/>
      <c r="I444" s="223"/>
      <c r="J444" s="223"/>
      <c r="K444" s="223"/>
      <c r="L444" s="223"/>
      <c r="M444" s="223"/>
      <c r="N444" s="223"/>
      <c r="O444" s="223"/>
      <c r="P444" s="223"/>
      <c r="Q444" s="223"/>
      <c r="R444" s="223"/>
      <c r="S444" s="223"/>
      <c r="T444" s="220">
        <v>32160</v>
      </c>
      <c r="U444" s="220">
        <v>30800</v>
      </c>
      <c r="V444" s="223"/>
      <c r="W444" s="223"/>
      <c r="X444" s="223"/>
      <c r="Y444" s="2"/>
    </row>
    <row r="445" spans="2:25" ht="12.95" customHeight="1" x14ac:dyDescent="0.2">
      <c r="B445" s="221" t="s">
        <v>984</v>
      </c>
      <c r="C445" s="231" t="s">
        <v>63</v>
      </c>
      <c r="D445" s="222" t="s">
        <v>1455</v>
      </c>
      <c r="E445" s="222"/>
      <c r="F445" s="223"/>
      <c r="G445" s="223"/>
      <c r="H445" s="223"/>
      <c r="I445" s="223"/>
      <c r="J445" s="223"/>
      <c r="K445" s="223"/>
      <c r="L445" s="223"/>
      <c r="M445" s="223"/>
      <c r="N445" s="223"/>
      <c r="O445" s="223"/>
      <c r="P445" s="223"/>
      <c r="Q445" s="223"/>
      <c r="R445" s="223"/>
      <c r="S445" s="223"/>
      <c r="T445" s="220">
        <v>30780</v>
      </c>
      <c r="U445" s="220">
        <v>28310</v>
      </c>
      <c r="V445" s="223"/>
      <c r="W445" s="223"/>
      <c r="X445" s="223"/>
      <c r="Y445" s="2"/>
    </row>
    <row r="446" spans="2:25" ht="12.95" customHeight="1" x14ac:dyDescent="0.2">
      <c r="B446" s="221" t="s">
        <v>1519</v>
      </c>
      <c r="C446" s="231" t="s">
        <v>63</v>
      </c>
      <c r="D446" s="222" t="s">
        <v>1453</v>
      </c>
      <c r="E446" s="222"/>
      <c r="F446" s="223"/>
      <c r="G446" s="223"/>
      <c r="H446" s="223"/>
      <c r="I446" s="223"/>
      <c r="J446" s="223"/>
      <c r="K446" s="223"/>
      <c r="L446" s="223"/>
      <c r="M446" s="223"/>
      <c r="N446" s="223"/>
      <c r="O446" s="223"/>
      <c r="P446" s="223"/>
      <c r="Q446" s="220">
        <v>37300</v>
      </c>
      <c r="R446" s="223"/>
      <c r="S446" s="223"/>
      <c r="T446" s="223"/>
      <c r="U446" s="223"/>
      <c r="V446" s="223"/>
      <c r="W446" s="223"/>
      <c r="X446" s="223"/>
      <c r="Y446" s="2"/>
    </row>
    <row r="447" spans="2:25" ht="12.95" customHeight="1" x14ac:dyDescent="0.2">
      <c r="B447" s="221" t="s">
        <v>392</v>
      </c>
      <c r="C447" s="231" t="s">
        <v>63</v>
      </c>
      <c r="D447" s="222" t="s">
        <v>1453</v>
      </c>
      <c r="E447" s="222"/>
      <c r="F447" s="223"/>
      <c r="G447" s="223"/>
      <c r="H447" s="223"/>
      <c r="I447" s="223"/>
      <c r="J447" s="223"/>
      <c r="K447" s="223"/>
      <c r="L447" s="223"/>
      <c r="M447" s="223"/>
      <c r="N447" s="223"/>
      <c r="O447" s="223"/>
      <c r="P447" s="220">
        <v>38000</v>
      </c>
      <c r="Q447" s="220">
        <v>37260</v>
      </c>
      <c r="R447" s="220">
        <v>30030</v>
      </c>
      <c r="S447" s="220">
        <v>27760</v>
      </c>
      <c r="T447" s="220">
        <v>23880</v>
      </c>
      <c r="U447" s="223"/>
      <c r="V447" s="223"/>
      <c r="W447" s="223"/>
      <c r="X447" s="223"/>
      <c r="Y447" s="2"/>
    </row>
    <row r="448" spans="2:25" ht="12.95" customHeight="1" x14ac:dyDescent="0.2">
      <c r="B448" s="221" t="s">
        <v>392</v>
      </c>
      <c r="C448" s="231" t="s">
        <v>63</v>
      </c>
      <c r="D448" s="222" t="s">
        <v>1455</v>
      </c>
      <c r="E448" s="222"/>
      <c r="F448" s="223"/>
      <c r="G448" s="223"/>
      <c r="H448" s="223"/>
      <c r="I448" s="223"/>
      <c r="J448" s="223"/>
      <c r="K448" s="223"/>
      <c r="L448" s="223"/>
      <c r="M448" s="223"/>
      <c r="N448" s="223"/>
      <c r="O448" s="223"/>
      <c r="P448" s="220">
        <v>38000</v>
      </c>
      <c r="Q448" s="220">
        <v>37260</v>
      </c>
      <c r="R448" s="220">
        <v>30030</v>
      </c>
      <c r="S448" s="220">
        <v>27760</v>
      </c>
      <c r="T448" s="220">
        <v>23880</v>
      </c>
      <c r="U448" s="223"/>
      <c r="V448" s="223"/>
      <c r="W448" s="223"/>
      <c r="X448" s="223"/>
      <c r="Y448" s="2"/>
    </row>
    <row r="449" spans="2:25" ht="12.95" customHeight="1" x14ac:dyDescent="0.2">
      <c r="B449" s="221" t="s">
        <v>1520</v>
      </c>
      <c r="C449" s="231" t="s">
        <v>63</v>
      </c>
      <c r="D449" s="222" t="s">
        <v>1453</v>
      </c>
      <c r="E449" s="222"/>
      <c r="F449" s="223"/>
      <c r="G449" s="223"/>
      <c r="H449" s="223"/>
      <c r="I449" s="223"/>
      <c r="J449" s="223"/>
      <c r="K449" s="223"/>
      <c r="L449" s="223"/>
      <c r="M449" s="223"/>
      <c r="N449" s="223"/>
      <c r="O449" s="223"/>
      <c r="P449" s="220">
        <v>39230</v>
      </c>
      <c r="Q449" s="220">
        <v>38000</v>
      </c>
      <c r="R449" s="223"/>
      <c r="S449" s="223"/>
      <c r="T449" s="223"/>
      <c r="U449" s="223"/>
      <c r="V449" s="223"/>
      <c r="W449" s="223"/>
      <c r="X449" s="223"/>
      <c r="Y449" s="2"/>
    </row>
    <row r="450" spans="2:25" ht="12.95" customHeight="1" x14ac:dyDescent="0.2">
      <c r="B450" s="221" t="s">
        <v>393</v>
      </c>
      <c r="C450" s="231" t="s">
        <v>63</v>
      </c>
      <c r="D450" s="222" t="s">
        <v>1453</v>
      </c>
      <c r="E450" s="222"/>
      <c r="F450" s="223"/>
      <c r="G450" s="223"/>
      <c r="H450" s="223"/>
      <c r="I450" s="223"/>
      <c r="J450" s="223"/>
      <c r="K450" s="223"/>
      <c r="L450" s="223"/>
      <c r="M450" s="223"/>
      <c r="N450" s="223"/>
      <c r="O450" s="223"/>
      <c r="P450" s="220">
        <v>42630</v>
      </c>
      <c r="Q450" s="220">
        <v>38150</v>
      </c>
      <c r="R450" s="220">
        <v>30890</v>
      </c>
      <c r="S450" s="220">
        <v>30160</v>
      </c>
      <c r="T450" s="220">
        <v>29420</v>
      </c>
      <c r="U450" s="223"/>
      <c r="V450" s="223"/>
      <c r="W450" s="223"/>
      <c r="X450" s="223"/>
      <c r="Y450" s="2"/>
    </row>
    <row r="451" spans="2:25" ht="12.95" customHeight="1" x14ac:dyDescent="0.2">
      <c r="B451" s="221" t="s">
        <v>393</v>
      </c>
      <c r="C451" s="231" t="s">
        <v>63</v>
      </c>
      <c r="D451" s="222" t="s">
        <v>1455</v>
      </c>
      <c r="E451" s="222"/>
      <c r="F451" s="223"/>
      <c r="G451" s="223"/>
      <c r="H451" s="223"/>
      <c r="I451" s="223"/>
      <c r="J451" s="223"/>
      <c r="K451" s="223"/>
      <c r="L451" s="223"/>
      <c r="M451" s="223"/>
      <c r="N451" s="223"/>
      <c r="O451" s="223"/>
      <c r="P451" s="220">
        <v>41250</v>
      </c>
      <c r="Q451" s="220">
        <v>38150</v>
      </c>
      <c r="R451" s="220">
        <v>30890</v>
      </c>
      <c r="S451" s="220">
        <v>30160</v>
      </c>
      <c r="T451" s="220">
        <v>29420</v>
      </c>
      <c r="U451" s="223"/>
      <c r="V451" s="223"/>
      <c r="W451" s="223"/>
      <c r="X451" s="223"/>
      <c r="Y451" s="2"/>
    </row>
    <row r="452" spans="2:25" ht="12.95" customHeight="1" x14ac:dyDescent="0.2">
      <c r="B452" s="221" t="s">
        <v>394</v>
      </c>
      <c r="C452" s="231" t="s">
        <v>63</v>
      </c>
      <c r="D452" s="222" t="s">
        <v>1453</v>
      </c>
      <c r="E452" s="222"/>
      <c r="F452" s="223"/>
      <c r="G452" s="223"/>
      <c r="H452" s="223"/>
      <c r="I452" s="223"/>
      <c r="J452" s="223"/>
      <c r="K452" s="223"/>
      <c r="L452" s="223"/>
      <c r="M452" s="223"/>
      <c r="N452" s="223"/>
      <c r="O452" s="223"/>
      <c r="P452" s="223"/>
      <c r="Q452" s="223"/>
      <c r="R452" s="223"/>
      <c r="S452" s="223"/>
      <c r="T452" s="223"/>
      <c r="U452" s="223"/>
      <c r="V452" s="220">
        <v>30040</v>
      </c>
      <c r="W452" s="223"/>
      <c r="X452" s="223"/>
      <c r="Y452" s="2"/>
    </row>
    <row r="453" spans="2:25" ht="12.95" customHeight="1" x14ac:dyDescent="0.2">
      <c r="B453" s="221" t="s">
        <v>394</v>
      </c>
      <c r="C453" s="231" t="s">
        <v>63</v>
      </c>
      <c r="D453" s="222" t="s">
        <v>1455</v>
      </c>
      <c r="E453" s="222"/>
      <c r="F453" s="223"/>
      <c r="G453" s="223"/>
      <c r="H453" s="223"/>
      <c r="I453" s="223"/>
      <c r="J453" s="223"/>
      <c r="K453" s="223"/>
      <c r="L453" s="223"/>
      <c r="M453" s="223"/>
      <c r="N453" s="223"/>
      <c r="O453" s="223"/>
      <c r="P453" s="223"/>
      <c r="Q453" s="223"/>
      <c r="R453" s="223"/>
      <c r="S453" s="223"/>
      <c r="T453" s="223"/>
      <c r="U453" s="223"/>
      <c r="V453" s="220">
        <v>29400</v>
      </c>
      <c r="W453" s="223"/>
      <c r="X453" s="223"/>
      <c r="Y453" s="2"/>
    </row>
    <row r="454" spans="2:25" ht="12.95" customHeight="1" x14ac:dyDescent="0.2">
      <c r="B454" s="221" t="s">
        <v>395</v>
      </c>
      <c r="C454" s="231" t="s">
        <v>63</v>
      </c>
      <c r="D454" s="222" t="s">
        <v>1455</v>
      </c>
      <c r="E454" s="222"/>
      <c r="F454" s="223"/>
      <c r="G454" s="223"/>
      <c r="H454" s="223"/>
      <c r="I454" s="223"/>
      <c r="J454" s="223"/>
      <c r="K454" s="223"/>
      <c r="L454" s="223"/>
      <c r="M454" s="223"/>
      <c r="N454" s="223"/>
      <c r="O454" s="223"/>
      <c r="P454" s="223"/>
      <c r="Q454" s="223"/>
      <c r="R454" s="223"/>
      <c r="S454" s="223"/>
      <c r="T454" s="223"/>
      <c r="U454" s="223"/>
      <c r="V454" s="220">
        <v>24290</v>
      </c>
      <c r="W454" s="223"/>
      <c r="X454" s="223"/>
      <c r="Y454" s="2"/>
    </row>
    <row r="455" spans="2:25" ht="12.95" customHeight="1" x14ac:dyDescent="0.2">
      <c r="B455" s="221" t="s">
        <v>395</v>
      </c>
      <c r="C455" s="231" t="s">
        <v>63</v>
      </c>
      <c r="D455" s="222" t="s">
        <v>1453</v>
      </c>
      <c r="E455" s="222"/>
      <c r="F455" s="223"/>
      <c r="G455" s="223"/>
      <c r="H455" s="223"/>
      <c r="I455" s="223"/>
      <c r="J455" s="223"/>
      <c r="K455" s="223"/>
      <c r="L455" s="223"/>
      <c r="M455" s="223"/>
      <c r="N455" s="223"/>
      <c r="O455" s="223"/>
      <c r="P455" s="223"/>
      <c r="Q455" s="223"/>
      <c r="R455" s="223"/>
      <c r="S455" s="223"/>
      <c r="T455" s="223"/>
      <c r="U455" s="223"/>
      <c r="V455" s="220">
        <v>25370</v>
      </c>
      <c r="W455" s="223"/>
      <c r="X455" s="223"/>
      <c r="Y455" s="2"/>
    </row>
    <row r="456" spans="2:25" ht="12.95" customHeight="1" x14ac:dyDescent="0.2">
      <c r="B456" s="221" t="s">
        <v>396</v>
      </c>
      <c r="C456" s="231" t="s">
        <v>63</v>
      </c>
      <c r="D456" s="222" t="s">
        <v>1455</v>
      </c>
      <c r="E456" s="222"/>
      <c r="F456" s="223"/>
      <c r="G456" s="223"/>
      <c r="H456" s="223"/>
      <c r="I456" s="223"/>
      <c r="J456" s="223"/>
      <c r="K456" s="223"/>
      <c r="L456" s="223"/>
      <c r="M456" s="223"/>
      <c r="N456" s="223"/>
      <c r="O456" s="223"/>
      <c r="P456" s="223"/>
      <c r="Q456" s="220">
        <v>42660</v>
      </c>
      <c r="R456" s="220">
        <v>34080</v>
      </c>
      <c r="S456" s="220">
        <v>30800</v>
      </c>
      <c r="T456" s="223"/>
      <c r="U456" s="223"/>
      <c r="V456" s="223"/>
      <c r="W456" s="223"/>
      <c r="X456" s="223"/>
      <c r="Y456" s="2"/>
    </row>
    <row r="457" spans="2:25" ht="12.95" customHeight="1" x14ac:dyDescent="0.2">
      <c r="B457" s="221" t="s">
        <v>396</v>
      </c>
      <c r="C457" s="231" t="s">
        <v>63</v>
      </c>
      <c r="D457" s="222" t="s">
        <v>1453</v>
      </c>
      <c r="E457" s="222"/>
      <c r="F457" s="223"/>
      <c r="G457" s="223"/>
      <c r="H457" s="223"/>
      <c r="I457" s="223"/>
      <c r="J457" s="223"/>
      <c r="K457" s="223"/>
      <c r="L457" s="223"/>
      <c r="M457" s="223"/>
      <c r="N457" s="223"/>
      <c r="O457" s="223"/>
      <c r="P457" s="223"/>
      <c r="Q457" s="220">
        <v>42660</v>
      </c>
      <c r="R457" s="220">
        <v>34080</v>
      </c>
      <c r="S457" s="223"/>
      <c r="T457" s="223"/>
      <c r="U457" s="223"/>
      <c r="V457" s="223"/>
      <c r="W457" s="223"/>
      <c r="X457" s="223"/>
      <c r="Y457" s="2"/>
    </row>
    <row r="458" spans="2:25" ht="12.95" customHeight="1" x14ac:dyDescent="0.2">
      <c r="B458" s="221" t="s">
        <v>985</v>
      </c>
      <c r="C458" s="231" t="s">
        <v>63</v>
      </c>
      <c r="D458" s="222" t="s">
        <v>1455</v>
      </c>
      <c r="E458" s="222"/>
      <c r="F458" s="223"/>
      <c r="G458" s="223"/>
      <c r="H458" s="223"/>
      <c r="I458" s="223"/>
      <c r="J458" s="223"/>
      <c r="K458" s="223"/>
      <c r="L458" s="223"/>
      <c r="M458" s="223"/>
      <c r="N458" s="223"/>
      <c r="O458" s="220">
        <v>56830</v>
      </c>
      <c r="P458" s="220">
        <v>41190</v>
      </c>
      <c r="Q458" s="223"/>
      <c r="R458" s="223"/>
      <c r="S458" s="223"/>
      <c r="T458" s="223"/>
      <c r="U458" s="223"/>
      <c r="V458" s="223"/>
      <c r="W458" s="223"/>
      <c r="X458" s="223"/>
      <c r="Y458" s="2"/>
    </row>
    <row r="459" spans="2:25" ht="12.95" customHeight="1" x14ac:dyDescent="0.2">
      <c r="B459" s="221" t="s">
        <v>986</v>
      </c>
      <c r="C459" s="221" t="s">
        <v>770</v>
      </c>
      <c r="D459" s="222" t="s">
        <v>1453</v>
      </c>
      <c r="E459" s="222"/>
      <c r="F459" s="223"/>
      <c r="G459" s="223"/>
      <c r="H459" s="220">
        <v>89220</v>
      </c>
      <c r="I459" s="220">
        <v>89150</v>
      </c>
      <c r="J459" s="223"/>
      <c r="K459" s="223"/>
      <c r="L459" s="223"/>
      <c r="M459" s="223"/>
      <c r="N459" s="223"/>
      <c r="O459" s="223"/>
      <c r="P459" s="223"/>
      <c r="Q459" s="223"/>
      <c r="R459" s="223"/>
      <c r="S459" s="223"/>
      <c r="T459" s="223"/>
      <c r="U459" s="223"/>
      <c r="V459" s="223"/>
      <c r="W459" s="223"/>
      <c r="X459" s="223"/>
      <c r="Y459" s="2"/>
    </row>
    <row r="460" spans="2:25" ht="12.95" customHeight="1" x14ac:dyDescent="0.2">
      <c r="B460" s="221" t="s">
        <v>987</v>
      </c>
      <c r="C460" s="218" t="s">
        <v>488</v>
      </c>
      <c r="D460" s="222" t="s">
        <v>1455</v>
      </c>
      <c r="E460" s="222"/>
      <c r="F460" s="220">
        <v>334860</v>
      </c>
      <c r="G460" s="220">
        <v>299780</v>
      </c>
      <c r="H460" s="220">
        <v>249070</v>
      </c>
      <c r="I460" s="223"/>
      <c r="J460" s="223"/>
      <c r="K460" s="223"/>
      <c r="L460" s="223"/>
      <c r="M460" s="223"/>
      <c r="N460" s="223"/>
      <c r="O460" s="223"/>
      <c r="P460" s="223"/>
      <c r="Q460" s="223"/>
      <c r="R460" s="223"/>
      <c r="S460" s="223"/>
      <c r="T460" s="223"/>
      <c r="U460" s="223"/>
      <c r="V460" s="223"/>
      <c r="W460" s="223"/>
      <c r="X460" s="223"/>
      <c r="Y460" s="2"/>
    </row>
    <row r="461" spans="2:25" ht="12.95" customHeight="1" x14ac:dyDescent="0.2">
      <c r="B461" s="221" t="s">
        <v>1521</v>
      </c>
      <c r="C461" s="218" t="s">
        <v>488</v>
      </c>
      <c r="D461" s="222" t="s">
        <v>1453</v>
      </c>
      <c r="E461" s="222"/>
      <c r="F461" s="223"/>
      <c r="G461" s="220">
        <v>370400</v>
      </c>
      <c r="H461" s="223"/>
      <c r="I461" s="223"/>
      <c r="J461" s="223"/>
      <c r="K461" s="223"/>
      <c r="L461" s="223"/>
      <c r="M461" s="223"/>
      <c r="N461" s="223"/>
      <c r="O461" s="223"/>
      <c r="P461" s="223"/>
      <c r="Q461" s="223"/>
      <c r="R461" s="223"/>
      <c r="S461" s="223"/>
      <c r="T461" s="223"/>
      <c r="U461" s="223"/>
      <c r="V461" s="223"/>
      <c r="W461" s="223"/>
      <c r="X461" s="223"/>
      <c r="Y461" s="2"/>
    </row>
    <row r="462" spans="2:25" ht="12.95" customHeight="1" x14ac:dyDescent="0.2">
      <c r="B462" s="221" t="s">
        <v>440</v>
      </c>
      <c r="C462" s="218" t="s">
        <v>488</v>
      </c>
      <c r="D462" s="222" t="s">
        <v>1453</v>
      </c>
      <c r="E462" s="222"/>
      <c r="F462" s="223"/>
      <c r="G462" s="223"/>
      <c r="H462" s="223"/>
      <c r="I462" s="223"/>
      <c r="J462" s="223"/>
      <c r="K462" s="223"/>
      <c r="L462" s="223"/>
      <c r="M462" s="223"/>
      <c r="N462" s="223"/>
      <c r="O462" s="223"/>
      <c r="P462" s="223"/>
      <c r="Q462" s="223"/>
      <c r="R462" s="223"/>
      <c r="S462" s="223"/>
      <c r="T462" s="223"/>
      <c r="U462" s="223"/>
      <c r="V462" s="223"/>
      <c r="W462" s="223"/>
      <c r="X462" s="220">
        <v>44850</v>
      </c>
      <c r="Y462" s="2"/>
    </row>
    <row r="463" spans="2:25" ht="12.95" customHeight="1" x14ac:dyDescent="0.2">
      <c r="B463" s="221" t="s">
        <v>441</v>
      </c>
      <c r="C463" s="218" t="s">
        <v>488</v>
      </c>
      <c r="D463" s="222" t="s">
        <v>1453</v>
      </c>
      <c r="E463" s="222"/>
      <c r="F463" s="223"/>
      <c r="G463" s="223"/>
      <c r="H463" s="223"/>
      <c r="I463" s="223"/>
      <c r="J463" s="223"/>
      <c r="K463" s="223"/>
      <c r="L463" s="223"/>
      <c r="M463" s="223"/>
      <c r="N463" s="223"/>
      <c r="O463" s="223"/>
      <c r="P463" s="223"/>
      <c r="Q463" s="223"/>
      <c r="R463" s="223"/>
      <c r="S463" s="223"/>
      <c r="T463" s="223"/>
      <c r="U463" s="223"/>
      <c r="V463" s="220">
        <v>66660</v>
      </c>
      <c r="W463" s="223"/>
      <c r="X463" s="223"/>
      <c r="Y463" s="2"/>
    </row>
    <row r="464" spans="2:25" ht="12.95" customHeight="1" x14ac:dyDescent="0.2">
      <c r="B464" s="221" t="s">
        <v>988</v>
      </c>
      <c r="C464" s="218" t="s">
        <v>488</v>
      </c>
      <c r="D464" s="222" t="s">
        <v>1453</v>
      </c>
      <c r="E464" s="222"/>
      <c r="F464" s="223"/>
      <c r="G464" s="223"/>
      <c r="H464" s="223"/>
      <c r="I464" s="223"/>
      <c r="J464" s="223"/>
      <c r="K464" s="223"/>
      <c r="L464" s="223"/>
      <c r="M464" s="223"/>
      <c r="N464" s="223"/>
      <c r="O464" s="223"/>
      <c r="P464" s="223"/>
      <c r="Q464" s="223"/>
      <c r="R464" s="223"/>
      <c r="S464" s="223"/>
      <c r="T464" s="223"/>
      <c r="U464" s="223"/>
      <c r="V464" s="223"/>
      <c r="W464" s="220">
        <v>61290</v>
      </c>
      <c r="X464" s="223"/>
      <c r="Y464" s="2"/>
    </row>
    <row r="465" spans="2:25" ht="12.95" customHeight="1" x14ac:dyDescent="0.2">
      <c r="B465" s="221" t="s">
        <v>989</v>
      </c>
      <c r="C465" s="218" t="s">
        <v>488</v>
      </c>
      <c r="D465" s="222" t="s">
        <v>1453</v>
      </c>
      <c r="E465" s="222"/>
      <c r="F465" s="220">
        <v>512030</v>
      </c>
      <c r="G465" s="220">
        <v>495240</v>
      </c>
      <c r="H465" s="220">
        <v>299240</v>
      </c>
      <c r="I465" s="220">
        <v>259480</v>
      </c>
      <c r="J465" s="220">
        <v>258180</v>
      </c>
      <c r="K465" s="223"/>
      <c r="L465" s="223"/>
      <c r="M465" s="223"/>
      <c r="N465" s="223"/>
      <c r="O465" s="223"/>
      <c r="P465" s="223"/>
      <c r="Q465" s="223"/>
      <c r="R465" s="223"/>
      <c r="S465" s="223"/>
      <c r="T465" s="223"/>
      <c r="U465" s="223"/>
      <c r="V465" s="223"/>
      <c r="W465" s="223"/>
      <c r="X465" s="223"/>
      <c r="Y465" s="2"/>
    </row>
    <row r="466" spans="2:25" ht="12.95" customHeight="1" x14ac:dyDescent="0.2">
      <c r="B466" s="221" t="s">
        <v>442</v>
      </c>
      <c r="C466" s="218" t="s">
        <v>488</v>
      </c>
      <c r="D466" s="222" t="s">
        <v>1453</v>
      </c>
      <c r="E466" s="222"/>
      <c r="F466" s="220">
        <v>389580</v>
      </c>
      <c r="G466" s="220">
        <v>315500</v>
      </c>
      <c r="H466" s="220">
        <v>300470</v>
      </c>
      <c r="I466" s="220">
        <v>274280</v>
      </c>
      <c r="J466" s="220">
        <v>271970</v>
      </c>
      <c r="K466" s="220">
        <v>241640</v>
      </c>
      <c r="L466" s="223"/>
      <c r="M466" s="223"/>
      <c r="N466" s="223"/>
      <c r="O466" s="223"/>
      <c r="P466" s="223"/>
      <c r="Q466" s="223"/>
      <c r="R466" s="223"/>
      <c r="S466" s="223"/>
      <c r="T466" s="223"/>
      <c r="U466" s="223"/>
      <c r="V466" s="223"/>
      <c r="W466" s="223"/>
      <c r="X466" s="223"/>
      <c r="Y466" s="2"/>
    </row>
    <row r="467" spans="2:25" ht="12.95" customHeight="1" x14ac:dyDescent="0.2">
      <c r="B467" s="221" t="s">
        <v>990</v>
      </c>
      <c r="C467" s="218" t="s">
        <v>488</v>
      </c>
      <c r="D467" s="222" t="s">
        <v>1453</v>
      </c>
      <c r="E467" s="222"/>
      <c r="F467" s="223"/>
      <c r="G467" s="220">
        <v>307870</v>
      </c>
      <c r="H467" s="220">
        <v>293600</v>
      </c>
      <c r="I467" s="220">
        <v>266910</v>
      </c>
      <c r="J467" s="220">
        <v>254200</v>
      </c>
      <c r="K467" s="223"/>
      <c r="L467" s="223"/>
      <c r="M467" s="223"/>
      <c r="N467" s="223"/>
      <c r="O467" s="223"/>
      <c r="P467" s="223"/>
      <c r="Q467" s="223"/>
      <c r="R467" s="223"/>
      <c r="S467" s="223"/>
      <c r="T467" s="223"/>
      <c r="U467" s="223"/>
      <c r="V467" s="223"/>
      <c r="W467" s="223"/>
      <c r="X467" s="223"/>
      <c r="Y467" s="2"/>
    </row>
    <row r="468" spans="2:25" ht="12.95" customHeight="1" x14ac:dyDescent="0.2">
      <c r="B468" s="221" t="s">
        <v>443</v>
      </c>
      <c r="C468" s="218" t="s">
        <v>488</v>
      </c>
      <c r="D468" s="222" t="s">
        <v>1453</v>
      </c>
      <c r="E468" s="222"/>
      <c r="F468" s="223"/>
      <c r="G468" s="223"/>
      <c r="H468" s="223"/>
      <c r="I468" s="220">
        <v>411080</v>
      </c>
      <c r="J468" s="220">
        <v>337250</v>
      </c>
      <c r="K468" s="220">
        <v>295910</v>
      </c>
      <c r="L468" s="223"/>
      <c r="M468" s="220">
        <v>250360</v>
      </c>
      <c r="N468" s="223"/>
      <c r="O468" s="220">
        <v>215500</v>
      </c>
      <c r="P468" s="220">
        <v>190200</v>
      </c>
      <c r="Q468" s="220">
        <v>179890</v>
      </c>
      <c r="R468" s="223"/>
      <c r="S468" s="223"/>
      <c r="T468" s="223"/>
      <c r="U468" s="223"/>
      <c r="V468" s="223"/>
      <c r="W468" s="223"/>
      <c r="X468" s="223"/>
      <c r="Y468" s="2"/>
    </row>
    <row r="469" spans="2:25" ht="12.95" customHeight="1" x14ac:dyDescent="0.2">
      <c r="B469" s="221" t="s">
        <v>1522</v>
      </c>
      <c r="C469" s="218" t="s">
        <v>488</v>
      </c>
      <c r="D469" s="222" t="s">
        <v>1453</v>
      </c>
      <c r="E469" s="222"/>
      <c r="F469" s="223"/>
      <c r="G469" s="223"/>
      <c r="H469" s="223"/>
      <c r="I469" s="223"/>
      <c r="J469" s="223"/>
      <c r="K469" s="223"/>
      <c r="L469" s="223"/>
      <c r="M469" s="223"/>
      <c r="N469" s="223"/>
      <c r="O469" s="223"/>
      <c r="P469" s="223"/>
      <c r="Q469" s="223"/>
      <c r="R469" s="223"/>
      <c r="S469" s="220">
        <v>114610</v>
      </c>
      <c r="T469" s="223"/>
      <c r="U469" s="223"/>
      <c r="V469" s="223"/>
      <c r="W469" s="223"/>
      <c r="X469" s="223"/>
      <c r="Y469" s="2"/>
    </row>
    <row r="470" spans="2:25" ht="12.95" customHeight="1" x14ac:dyDescent="0.2">
      <c r="B470" s="221" t="s">
        <v>991</v>
      </c>
      <c r="C470" s="218" t="s">
        <v>488</v>
      </c>
      <c r="D470" s="222" t="s">
        <v>1453</v>
      </c>
      <c r="E470" s="222"/>
      <c r="F470" s="223"/>
      <c r="G470" s="223"/>
      <c r="H470" s="223"/>
      <c r="I470" s="223"/>
      <c r="J470" s="223"/>
      <c r="K470" s="220">
        <v>236410</v>
      </c>
      <c r="L470" s="223"/>
      <c r="M470" s="223"/>
      <c r="N470" s="220">
        <v>158400</v>
      </c>
      <c r="O470" s="223"/>
      <c r="P470" s="223"/>
      <c r="Q470" s="220">
        <v>136330</v>
      </c>
      <c r="R470" s="223"/>
      <c r="S470" s="220">
        <v>135650</v>
      </c>
      <c r="T470" s="223"/>
      <c r="U470" s="223"/>
      <c r="V470" s="223"/>
      <c r="W470" s="223"/>
      <c r="X470" s="223"/>
      <c r="Y470" s="2"/>
    </row>
    <row r="471" spans="2:25" ht="12.95" customHeight="1" x14ac:dyDescent="0.2">
      <c r="B471" s="221" t="s">
        <v>444</v>
      </c>
      <c r="C471" s="218" t="s">
        <v>488</v>
      </c>
      <c r="D471" s="222" t="s">
        <v>1453</v>
      </c>
      <c r="E471" s="222"/>
      <c r="F471" s="220">
        <v>425830</v>
      </c>
      <c r="G471" s="220">
        <v>415460</v>
      </c>
      <c r="H471" s="220">
        <v>403910</v>
      </c>
      <c r="I471" s="223"/>
      <c r="J471" s="223"/>
      <c r="K471" s="223"/>
      <c r="L471" s="223"/>
      <c r="M471" s="223"/>
      <c r="N471" s="223"/>
      <c r="O471" s="223"/>
      <c r="P471" s="223"/>
      <c r="Q471" s="223"/>
      <c r="R471" s="223"/>
      <c r="S471" s="223"/>
      <c r="T471" s="223"/>
      <c r="U471" s="223"/>
      <c r="V471" s="223"/>
      <c r="W471" s="223"/>
      <c r="X471" s="223"/>
    </row>
    <row r="472" spans="2:25" ht="12.95" customHeight="1" x14ac:dyDescent="0.2">
      <c r="B472" s="221" t="s">
        <v>444</v>
      </c>
      <c r="C472" s="218" t="s">
        <v>488</v>
      </c>
      <c r="D472" s="222" t="s">
        <v>1453</v>
      </c>
      <c r="E472" s="222"/>
      <c r="F472" s="223"/>
      <c r="G472" s="220">
        <v>509540</v>
      </c>
      <c r="H472" s="220">
        <v>477750</v>
      </c>
      <c r="I472" s="220">
        <v>405960</v>
      </c>
      <c r="J472" s="220">
        <v>335470</v>
      </c>
      <c r="K472" s="220">
        <v>297530</v>
      </c>
      <c r="L472" s="220">
        <v>251380</v>
      </c>
      <c r="M472" s="220">
        <v>236000</v>
      </c>
      <c r="N472" s="220">
        <v>228820</v>
      </c>
      <c r="O472" s="220">
        <v>207290</v>
      </c>
      <c r="P472" s="220">
        <v>191630</v>
      </c>
      <c r="Q472" s="220">
        <v>159830</v>
      </c>
      <c r="R472" s="220">
        <v>142960</v>
      </c>
      <c r="S472" s="220">
        <v>139350</v>
      </c>
      <c r="T472" s="220">
        <v>133450</v>
      </c>
      <c r="U472" s="223"/>
      <c r="V472" s="223"/>
      <c r="W472" s="223"/>
      <c r="X472" s="223"/>
    </row>
    <row r="473" spans="2:25" ht="12.95" customHeight="1" x14ac:dyDescent="0.2">
      <c r="B473" s="221" t="s">
        <v>1523</v>
      </c>
      <c r="C473" s="218" t="s">
        <v>488</v>
      </c>
      <c r="D473" s="222" t="s">
        <v>1453</v>
      </c>
      <c r="E473" s="222"/>
      <c r="F473" s="223"/>
      <c r="G473" s="223"/>
      <c r="H473" s="223"/>
      <c r="I473" s="223"/>
      <c r="J473" s="223"/>
      <c r="K473" s="223"/>
      <c r="L473" s="223"/>
      <c r="M473" s="223"/>
      <c r="N473" s="223"/>
      <c r="O473" s="223"/>
      <c r="P473" s="223"/>
      <c r="Q473" s="223"/>
      <c r="R473" s="223"/>
      <c r="S473" s="223"/>
      <c r="T473" s="223"/>
      <c r="U473" s="223"/>
      <c r="V473" s="223"/>
      <c r="W473" s="223"/>
      <c r="X473" s="220">
        <v>41460</v>
      </c>
    </row>
    <row r="474" spans="2:25" ht="12.95" customHeight="1" x14ac:dyDescent="0.2">
      <c r="B474" s="221" t="s">
        <v>992</v>
      </c>
      <c r="C474" s="218" t="s">
        <v>488</v>
      </c>
      <c r="D474" s="222" t="s">
        <v>1455</v>
      </c>
      <c r="E474" s="222"/>
      <c r="F474" s="223"/>
      <c r="G474" s="223"/>
      <c r="H474" s="223"/>
      <c r="I474" s="223"/>
      <c r="J474" s="223"/>
      <c r="K474" s="223"/>
      <c r="L474" s="223"/>
      <c r="M474" s="223"/>
      <c r="N474" s="223"/>
      <c r="O474" s="223"/>
      <c r="P474" s="223"/>
      <c r="Q474" s="223"/>
      <c r="R474" s="223"/>
      <c r="S474" s="223"/>
      <c r="T474" s="223"/>
      <c r="U474" s="223"/>
      <c r="V474" s="220">
        <v>53020</v>
      </c>
      <c r="W474" s="223"/>
      <c r="X474" s="223"/>
    </row>
    <row r="475" spans="2:25" ht="12.95" customHeight="1" x14ac:dyDescent="0.2">
      <c r="B475" s="221" t="s">
        <v>992</v>
      </c>
      <c r="C475" s="218" t="s">
        <v>488</v>
      </c>
      <c r="D475" s="222" t="s">
        <v>1453</v>
      </c>
      <c r="E475" s="222"/>
      <c r="F475" s="223"/>
      <c r="G475" s="223"/>
      <c r="H475" s="223"/>
      <c r="I475" s="223"/>
      <c r="J475" s="223"/>
      <c r="K475" s="223"/>
      <c r="L475" s="223"/>
      <c r="M475" s="223"/>
      <c r="N475" s="223"/>
      <c r="O475" s="223"/>
      <c r="P475" s="223"/>
      <c r="Q475" s="223"/>
      <c r="R475" s="223"/>
      <c r="S475" s="223"/>
      <c r="T475" s="223"/>
      <c r="U475" s="223"/>
      <c r="V475" s="220">
        <v>53240</v>
      </c>
      <c r="W475" s="223"/>
      <c r="X475" s="223"/>
    </row>
    <row r="476" spans="2:25" ht="12.95" customHeight="1" x14ac:dyDescent="0.2">
      <c r="B476" s="221" t="s">
        <v>1524</v>
      </c>
      <c r="C476" s="218" t="s">
        <v>488</v>
      </c>
      <c r="D476" s="222" t="s">
        <v>1453</v>
      </c>
      <c r="E476" s="222"/>
      <c r="F476" s="220">
        <v>514030</v>
      </c>
      <c r="G476" s="223"/>
      <c r="H476" s="223"/>
      <c r="I476" s="223"/>
      <c r="J476" s="223"/>
      <c r="K476" s="223"/>
      <c r="L476" s="223"/>
      <c r="M476" s="223"/>
      <c r="N476" s="223"/>
      <c r="O476" s="223"/>
      <c r="P476" s="223"/>
      <c r="Q476" s="223"/>
      <c r="R476" s="223"/>
      <c r="S476" s="223"/>
      <c r="T476" s="223"/>
      <c r="U476" s="223"/>
      <c r="V476" s="223"/>
      <c r="W476" s="223"/>
      <c r="X476" s="223"/>
    </row>
    <row r="477" spans="2:25" ht="12.95" customHeight="1" x14ac:dyDescent="0.2">
      <c r="B477" s="221" t="s">
        <v>445</v>
      </c>
      <c r="C477" s="218" t="s">
        <v>488</v>
      </c>
      <c r="D477" s="222" t="s">
        <v>1453</v>
      </c>
      <c r="E477" s="222"/>
      <c r="F477" s="223"/>
      <c r="G477" s="223"/>
      <c r="H477" s="223"/>
      <c r="I477" s="223"/>
      <c r="J477" s="223"/>
      <c r="K477" s="223"/>
      <c r="L477" s="223"/>
      <c r="M477" s="223"/>
      <c r="N477" s="223"/>
      <c r="O477" s="223"/>
      <c r="P477" s="223"/>
      <c r="Q477" s="223"/>
      <c r="R477" s="220">
        <v>73230</v>
      </c>
      <c r="S477" s="223"/>
      <c r="T477" s="223"/>
      <c r="U477" s="223"/>
      <c r="V477" s="223"/>
      <c r="W477" s="223"/>
      <c r="X477" s="223"/>
    </row>
    <row r="478" spans="2:25" ht="12.95" customHeight="1" x14ac:dyDescent="0.2">
      <c r="B478" s="221" t="s">
        <v>993</v>
      </c>
      <c r="C478" s="218" t="s">
        <v>488</v>
      </c>
      <c r="D478" s="222" t="s">
        <v>1453</v>
      </c>
      <c r="E478" s="222"/>
      <c r="F478" s="223"/>
      <c r="G478" s="223"/>
      <c r="H478" s="223"/>
      <c r="I478" s="223"/>
      <c r="J478" s="223"/>
      <c r="K478" s="223"/>
      <c r="L478" s="223"/>
      <c r="M478" s="223"/>
      <c r="N478" s="223"/>
      <c r="O478" s="223"/>
      <c r="P478" s="223"/>
      <c r="Q478" s="223"/>
      <c r="R478" s="220">
        <v>79000</v>
      </c>
      <c r="S478" s="223"/>
      <c r="T478" s="223"/>
      <c r="U478" s="223"/>
      <c r="V478" s="223"/>
      <c r="W478" s="223"/>
      <c r="X478" s="223"/>
    </row>
    <row r="479" spans="2:25" ht="12.95" customHeight="1" x14ac:dyDescent="0.2">
      <c r="B479" s="221" t="s">
        <v>446</v>
      </c>
      <c r="C479" s="218" t="s">
        <v>488</v>
      </c>
      <c r="D479" s="222" t="s">
        <v>1453</v>
      </c>
      <c r="E479" s="222"/>
      <c r="F479" s="223"/>
      <c r="G479" s="223"/>
      <c r="H479" s="223"/>
      <c r="I479" s="223"/>
      <c r="J479" s="223"/>
      <c r="K479" s="223"/>
      <c r="L479" s="223"/>
      <c r="M479" s="223"/>
      <c r="N479" s="223"/>
      <c r="O479" s="223"/>
      <c r="P479" s="223"/>
      <c r="Q479" s="223"/>
      <c r="R479" s="223"/>
      <c r="S479" s="220">
        <v>73660</v>
      </c>
      <c r="T479" s="220">
        <v>54890</v>
      </c>
      <c r="U479" s="220">
        <v>54620</v>
      </c>
      <c r="V479" s="220">
        <v>51060</v>
      </c>
      <c r="W479" s="220">
        <v>48010</v>
      </c>
      <c r="X479" s="220">
        <v>43100</v>
      </c>
    </row>
    <row r="480" spans="2:25" ht="12.95" customHeight="1" x14ac:dyDescent="0.2">
      <c r="B480" s="221" t="s">
        <v>994</v>
      </c>
      <c r="C480" s="218" t="s">
        <v>488</v>
      </c>
      <c r="D480" s="222" t="s">
        <v>1453</v>
      </c>
      <c r="E480" s="222"/>
      <c r="F480" s="223"/>
      <c r="G480" s="223"/>
      <c r="H480" s="223"/>
      <c r="I480" s="223"/>
      <c r="J480" s="223"/>
      <c r="K480" s="223"/>
      <c r="L480" s="223"/>
      <c r="M480" s="223"/>
      <c r="N480" s="223"/>
      <c r="O480" s="223"/>
      <c r="P480" s="223"/>
      <c r="Q480" s="223"/>
      <c r="R480" s="223"/>
      <c r="S480" s="223"/>
      <c r="T480" s="223"/>
      <c r="U480" s="220">
        <v>59700</v>
      </c>
      <c r="V480" s="220">
        <v>54750</v>
      </c>
      <c r="W480" s="223"/>
      <c r="X480" s="220">
        <v>45130</v>
      </c>
    </row>
    <row r="481" spans="2:24" ht="12.95" customHeight="1" x14ac:dyDescent="0.2">
      <c r="B481" s="221" t="s">
        <v>447</v>
      </c>
      <c r="C481" s="218" t="s">
        <v>488</v>
      </c>
      <c r="D481" s="222" t="s">
        <v>1453</v>
      </c>
      <c r="E481" s="222"/>
      <c r="F481" s="223"/>
      <c r="G481" s="223"/>
      <c r="H481" s="223"/>
      <c r="I481" s="223"/>
      <c r="J481" s="223"/>
      <c r="K481" s="223"/>
      <c r="L481" s="223"/>
      <c r="M481" s="223"/>
      <c r="N481" s="223"/>
      <c r="O481" s="223"/>
      <c r="P481" s="223"/>
      <c r="Q481" s="220">
        <v>73630</v>
      </c>
      <c r="R481" s="220">
        <v>72350</v>
      </c>
      <c r="S481" s="220">
        <v>64400</v>
      </c>
      <c r="T481" s="220">
        <v>53180</v>
      </c>
      <c r="U481" s="220">
        <v>49760</v>
      </c>
      <c r="V481" s="220">
        <v>47210</v>
      </c>
      <c r="W481" s="220">
        <v>44240</v>
      </c>
      <c r="X481" s="220">
        <v>42130</v>
      </c>
    </row>
    <row r="482" spans="2:24" ht="12.95" customHeight="1" x14ac:dyDescent="0.2">
      <c r="B482" s="221" t="s">
        <v>448</v>
      </c>
      <c r="C482" s="218" t="s">
        <v>488</v>
      </c>
      <c r="D482" s="222" t="s">
        <v>1453</v>
      </c>
      <c r="E482" s="222"/>
      <c r="F482" s="223"/>
      <c r="G482" s="223"/>
      <c r="H482" s="223"/>
      <c r="I482" s="223"/>
      <c r="J482" s="223"/>
      <c r="K482" s="223"/>
      <c r="L482" s="223"/>
      <c r="M482" s="223"/>
      <c r="N482" s="223"/>
      <c r="O482" s="223"/>
      <c r="P482" s="223"/>
      <c r="Q482" s="223"/>
      <c r="R482" s="223"/>
      <c r="S482" s="223"/>
      <c r="T482" s="220">
        <v>66990</v>
      </c>
      <c r="U482" s="220">
        <v>53160</v>
      </c>
      <c r="V482" s="220">
        <v>52900</v>
      </c>
      <c r="W482" s="220">
        <v>50040</v>
      </c>
      <c r="X482" s="220">
        <v>42630</v>
      </c>
    </row>
    <row r="483" spans="2:24" ht="12.95" customHeight="1" x14ac:dyDescent="0.2">
      <c r="B483" s="221" t="s">
        <v>449</v>
      </c>
      <c r="C483" s="218" t="s">
        <v>488</v>
      </c>
      <c r="D483" s="222" t="s">
        <v>1453</v>
      </c>
      <c r="E483" s="222"/>
      <c r="F483" s="223"/>
      <c r="G483" s="223"/>
      <c r="H483" s="223"/>
      <c r="I483" s="223"/>
      <c r="J483" s="223"/>
      <c r="K483" s="223"/>
      <c r="L483" s="223"/>
      <c r="M483" s="223"/>
      <c r="N483" s="223"/>
      <c r="O483" s="223"/>
      <c r="P483" s="223"/>
      <c r="Q483" s="220">
        <v>96500</v>
      </c>
      <c r="R483" s="220">
        <v>93520</v>
      </c>
      <c r="S483" s="220">
        <v>70230</v>
      </c>
      <c r="T483" s="220">
        <v>66110</v>
      </c>
      <c r="U483" s="220">
        <v>60840</v>
      </c>
      <c r="V483" s="220">
        <v>54110</v>
      </c>
      <c r="W483" s="220">
        <v>46530</v>
      </c>
      <c r="X483" s="220">
        <v>42750</v>
      </c>
    </row>
    <row r="484" spans="2:24" ht="12.95" customHeight="1" x14ac:dyDescent="0.2">
      <c r="B484" s="221" t="s">
        <v>449</v>
      </c>
      <c r="C484" s="218" t="s">
        <v>488</v>
      </c>
      <c r="D484" s="222" t="s">
        <v>1455</v>
      </c>
      <c r="E484" s="222"/>
      <c r="F484" s="223"/>
      <c r="G484" s="223"/>
      <c r="H484" s="223"/>
      <c r="I484" s="223"/>
      <c r="J484" s="223"/>
      <c r="K484" s="223"/>
      <c r="L484" s="223"/>
      <c r="M484" s="223"/>
      <c r="N484" s="223"/>
      <c r="O484" s="223"/>
      <c r="P484" s="223"/>
      <c r="Q484" s="223"/>
      <c r="R484" s="223"/>
      <c r="S484" s="223"/>
      <c r="T484" s="223"/>
      <c r="U484" s="223"/>
      <c r="V484" s="220">
        <v>55780</v>
      </c>
      <c r="W484" s="223"/>
      <c r="X484" s="223"/>
    </row>
    <row r="485" spans="2:24" ht="12.95" customHeight="1" x14ac:dyDescent="0.2">
      <c r="B485" s="221" t="s">
        <v>450</v>
      </c>
      <c r="C485" s="218" t="s">
        <v>488</v>
      </c>
      <c r="D485" s="222" t="s">
        <v>1453</v>
      </c>
      <c r="E485" s="222"/>
      <c r="F485" s="223"/>
      <c r="G485" s="223"/>
      <c r="H485" s="223"/>
      <c r="I485" s="223"/>
      <c r="J485" s="223"/>
      <c r="K485" s="223"/>
      <c r="L485" s="223"/>
      <c r="M485" s="223"/>
      <c r="N485" s="223"/>
      <c r="O485" s="223"/>
      <c r="P485" s="223"/>
      <c r="Q485" s="220">
        <v>94930</v>
      </c>
      <c r="R485" s="220">
        <v>79930</v>
      </c>
      <c r="S485" s="220">
        <v>76660</v>
      </c>
      <c r="T485" s="220">
        <v>68820</v>
      </c>
      <c r="U485" s="220">
        <v>66610</v>
      </c>
      <c r="V485" s="220">
        <v>53780</v>
      </c>
      <c r="W485" s="220">
        <v>45970</v>
      </c>
      <c r="X485" s="220">
        <v>43770</v>
      </c>
    </row>
    <row r="486" spans="2:24" ht="12.95" customHeight="1" x14ac:dyDescent="0.2">
      <c r="B486" s="221" t="s">
        <v>451</v>
      </c>
      <c r="C486" s="218" t="s">
        <v>488</v>
      </c>
      <c r="D486" s="222" t="s">
        <v>1453</v>
      </c>
      <c r="E486" s="222"/>
      <c r="F486" s="223"/>
      <c r="G486" s="223"/>
      <c r="H486" s="223"/>
      <c r="I486" s="223"/>
      <c r="J486" s="223"/>
      <c r="K486" s="223"/>
      <c r="L486" s="223"/>
      <c r="M486" s="223"/>
      <c r="N486" s="223"/>
      <c r="O486" s="223"/>
      <c r="P486" s="220">
        <v>100820</v>
      </c>
      <c r="Q486" s="220">
        <v>81980</v>
      </c>
      <c r="R486" s="220">
        <v>79890</v>
      </c>
      <c r="S486" s="220">
        <v>76620</v>
      </c>
      <c r="T486" s="220">
        <v>68780</v>
      </c>
      <c r="U486" s="220">
        <v>66580</v>
      </c>
      <c r="V486" s="220">
        <v>53740</v>
      </c>
      <c r="W486" s="220">
        <v>49500</v>
      </c>
      <c r="X486" s="220">
        <v>44030</v>
      </c>
    </row>
    <row r="487" spans="2:24" ht="12.95" customHeight="1" x14ac:dyDescent="0.2">
      <c r="B487" s="221" t="s">
        <v>452</v>
      </c>
      <c r="C487" s="218" t="s">
        <v>488</v>
      </c>
      <c r="D487" s="222" t="s">
        <v>1453</v>
      </c>
      <c r="E487" s="222"/>
      <c r="F487" s="223"/>
      <c r="G487" s="223"/>
      <c r="H487" s="223"/>
      <c r="I487" s="223"/>
      <c r="J487" s="223"/>
      <c r="K487" s="223"/>
      <c r="L487" s="223"/>
      <c r="M487" s="220">
        <v>136660</v>
      </c>
      <c r="N487" s="220">
        <v>123330</v>
      </c>
      <c r="O487" s="220">
        <v>116110</v>
      </c>
      <c r="P487" s="220">
        <v>104000</v>
      </c>
      <c r="Q487" s="220">
        <v>82890</v>
      </c>
      <c r="R487" s="223"/>
      <c r="S487" s="223"/>
      <c r="T487" s="223"/>
      <c r="U487" s="223"/>
      <c r="V487" s="223"/>
      <c r="W487" s="223"/>
      <c r="X487" s="223"/>
    </row>
    <row r="488" spans="2:24" ht="12.95" customHeight="1" x14ac:dyDescent="0.2">
      <c r="B488" s="221" t="s">
        <v>453</v>
      </c>
      <c r="C488" s="218" t="s">
        <v>488</v>
      </c>
      <c r="D488" s="222" t="s">
        <v>1453</v>
      </c>
      <c r="E488" s="222"/>
      <c r="F488" s="223"/>
      <c r="G488" s="223"/>
      <c r="H488" s="223"/>
      <c r="I488" s="223"/>
      <c r="J488" s="223"/>
      <c r="K488" s="223"/>
      <c r="L488" s="223"/>
      <c r="M488" s="220">
        <v>127740</v>
      </c>
      <c r="N488" s="220">
        <v>123330</v>
      </c>
      <c r="O488" s="220">
        <v>111390</v>
      </c>
      <c r="P488" s="220">
        <v>102850</v>
      </c>
      <c r="Q488" s="220">
        <v>102340</v>
      </c>
      <c r="R488" s="223"/>
      <c r="S488" s="223"/>
      <c r="T488" s="223"/>
      <c r="U488" s="223"/>
      <c r="V488" s="223"/>
      <c r="W488" s="223"/>
      <c r="X488" s="223"/>
    </row>
    <row r="489" spans="2:24" ht="12.95" customHeight="1" x14ac:dyDescent="0.2">
      <c r="B489" s="221" t="s">
        <v>454</v>
      </c>
      <c r="C489" s="218" t="s">
        <v>488</v>
      </c>
      <c r="D489" s="222" t="s">
        <v>1453</v>
      </c>
      <c r="E489" s="222"/>
      <c r="F489" s="223"/>
      <c r="G489" s="223"/>
      <c r="H489" s="223"/>
      <c r="I489" s="223"/>
      <c r="J489" s="223"/>
      <c r="K489" s="223"/>
      <c r="L489" s="223"/>
      <c r="M489" s="223"/>
      <c r="N489" s="220">
        <v>124770</v>
      </c>
      <c r="O489" s="220">
        <v>104720</v>
      </c>
      <c r="P489" s="220">
        <v>100400</v>
      </c>
      <c r="Q489" s="220">
        <v>99900</v>
      </c>
      <c r="R489" s="223"/>
      <c r="S489" s="223"/>
      <c r="T489" s="223"/>
      <c r="U489" s="223"/>
      <c r="V489" s="223"/>
      <c r="W489" s="223"/>
      <c r="X489" s="223"/>
    </row>
    <row r="490" spans="2:24" ht="12.95" customHeight="1" x14ac:dyDescent="0.2">
      <c r="B490" s="221" t="s">
        <v>455</v>
      </c>
      <c r="C490" s="218" t="s">
        <v>488</v>
      </c>
      <c r="D490" s="222" t="s">
        <v>1453</v>
      </c>
      <c r="E490" s="222"/>
      <c r="F490" s="223"/>
      <c r="G490" s="223"/>
      <c r="H490" s="223"/>
      <c r="I490" s="223"/>
      <c r="J490" s="223"/>
      <c r="K490" s="223"/>
      <c r="L490" s="223"/>
      <c r="M490" s="223"/>
      <c r="N490" s="223"/>
      <c r="O490" s="223"/>
      <c r="P490" s="223"/>
      <c r="Q490" s="220">
        <v>93890</v>
      </c>
      <c r="R490" s="220">
        <v>93160</v>
      </c>
      <c r="S490" s="220">
        <v>87360</v>
      </c>
      <c r="T490" s="220">
        <v>77980</v>
      </c>
      <c r="U490" s="220">
        <v>74630</v>
      </c>
      <c r="V490" s="220">
        <v>67870</v>
      </c>
      <c r="W490" s="220">
        <v>55870</v>
      </c>
      <c r="X490" s="220">
        <v>50100</v>
      </c>
    </row>
    <row r="491" spans="2:24" ht="12.95" customHeight="1" x14ac:dyDescent="0.2">
      <c r="B491" s="221" t="s">
        <v>456</v>
      </c>
      <c r="C491" s="218" t="s">
        <v>488</v>
      </c>
      <c r="D491" s="222" t="s">
        <v>1453</v>
      </c>
      <c r="E491" s="222"/>
      <c r="F491" s="223"/>
      <c r="G491" s="223"/>
      <c r="H491" s="223"/>
      <c r="I491" s="223"/>
      <c r="J491" s="223"/>
      <c r="K491" s="223"/>
      <c r="L491" s="223"/>
      <c r="M491" s="223"/>
      <c r="N491" s="223"/>
      <c r="O491" s="223"/>
      <c r="P491" s="223"/>
      <c r="Q491" s="220">
        <v>87360</v>
      </c>
      <c r="R491" s="220">
        <v>82910</v>
      </c>
      <c r="S491" s="220">
        <v>78950</v>
      </c>
      <c r="T491" s="220">
        <v>71770</v>
      </c>
      <c r="U491" s="220">
        <v>64440</v>
      </c>
      <c r="V491" s="220">
        <v>58590</v>
      </c>
      <c r="W491" s="220">
        <v>51740</v>
      </c>
      <c r="X491" s="220">
        <v>47760</v>
      </c>
    </row>
    <row r="492" spans="2:24" ht="12.95" customHeight="1" x14ac:dyDescent="0.2">
      <c r="B492" s="221" t="s">
        <v>456</v>
      </c>
      <c r="C492" s="218" t="s">
        <v>488</v>
      </c>
      <c r="D492" s="222" t="s">
        <v>1455</v>
      </c>
      <c r="E492" s="222"/>
      <c r="F492" s="223"/>
      <c r="G492" s="223"/>
      <c r="H492" s="223"/>
      <c r="I492" s="223"/>
      <c r="J492" s="223"/>
      <c r="K492" s="223"/>
      <c r="L492" s="223"/>
      <c r="M492" s="223"/>
      <c r="N492" s="223"/>
      <c r="O492" s="223"/>
      <c r="P492" s="223"/>
      <c r="Q492" s="220">
        <v>90060</v>
      </c>
      <c r="R492" s="220">
        <v>85470</v>
      </c>
      <c r="S492" s="220">
        <v>81390</v>
      </c>
      <c r="T492" s="220">
        <v>71770</v>
      </c>
      <c r="U492" s="220">
        <v>66440</v>
      </c>
      <c r="V492" s="220">
        <v>60400</v>
      </c>
      <c r="W492" s="220">
        <v>53340</v>
      </c>
      <c r="X492" s="220">
        <v>49240</v>
      </c>
    </row>
    <row r="493" spans="2:24" ht="12.95" customHeight="1" x14ac:dyDescent="0.2">
      <c r="B493" s="221" t="s">
        <v>457</v>
      </c>
      <c r="C493" s="218" t="s">
        <v>488</v>
      </c>
      <c r="D493" s="222" t="s">
        <v>1453</v>
      </c>
      <c r="E493" s="222"/>
      <c r="F493" s="223"/>
      <c r="G493" s="223"/>
      <c r="H493" s="223"/>
      <c r="I493" s="223"/>
      <c r="J493" s="223"/>
      <c r="K493" s="223"/>
      <c r="L493" s="223"/>
      <c r="M493" s="223"/>
      <c r="N493" s="223"/>
      <c r="O493" s="223"/>
      <c r="P493" s="223"/>
      <c r="Q493" s="220">
        <v>87060</v>
      </c>
      <c r="R493" s="220">
        <v>84610</v>
      </c>
      <c r="S493" s="220">
        <v>79690</v>
      </c>
      <c r="T493" s="220">
        <v>77300</v>
      </c>
      <c r="U493" s="220">
        <v>67090</v>
      </c>
      <c r="V493" s="220">
        <v>58590</v>
      </c>
      <c r="W493" s="220">
        <v>51970</v>
      </c>
      <c r="X493" s="220">
        <v>46100</v>
      </c>
    </row>
    <row r="494" spans="2:24" ht="12.95" customHeight="1" x14ac:dyDescent="0.2">
      <c r="B494" s="221" t="s">
        <v>458</v>
      </c>
      <c r="C494" s="218" t="s">
        <v>488</v>
      </c>
      <c r="D494" s="222" t="s">
        <v>1453</v>
      </c>
      <c r="E494" s="222"/>
      <c r="F494" s="223"/>
      <c r="G494" s="220">
        <v>283470</v>
      </c>
      <c r="H494" s="220">
        <v>189850</v>
      </c>
      <c r="I494" s="220">
        <v>157490</v>
      </c>
      <c r="J494" s="220">
        <v>151050</v>
      </c>
      <c r="K494" s="220">
        <v>142850</v>
      </c>
      <c r="L494" s="220">
        <v>136050</v>
      </c>
      <c r="M494" s="220">
        <v>108400</v>
      </c>
      <c r="N494" s="220">
        <v>105110</v>
      </c>
      <c r="O494" s="223"/>
      <c r="P494" s="220">
        <v>104590</v>
      </c>
      <c r="Q494" s="220">
        <v>93400</v>
      </c>
      <c r="R494" s="220">
        <v>92930</v>
      </c>
      <c r="S494" s="223"/>
      <c r="T494" s="223"/>
      <c r="U494" s="223"/>
      <c r="V494" s="223"/>
      <c r="W494" s="223"/>
      <c r="X494" s="223"/>
    </row>
    <row r="495" spans="2:24" ht="12.95" customHeight="1" x14ac:dyDescent="0.2">
      <c r="B495" s="221" t="s">
        <v>459</v>
      </c>
      <c r="C495" s="218" t="s">
        <v>488</v>
      </c>
      <c r="D495" s="222" t="s">
        <v>1453</v>
      </c>
      <c r="E495" s="222"/>
      <c r="F495" s="220">
        <v>463860</v>
      </c>
      <c r="G495" s="220">
        <v>395700</v>
      </c>
      <c r="H495" s="220">
        <v>337350</v>
      </c>
      <c r="I495" s="220">
        <v>270870</v>
      </c>
      <c r="J495" s="220">
        <v>262390</v>
      </c>
      <c r="K495" s="220">
        <v>179950</v>
      </c>
      <c r="L495" s="220">
        <v>159840</v>
      </c>
      <c r="M495" s="220">
        <v>123630</v>
      </c>
      <c r="N495" s="220">
        <v>112210</v>
      </c>
      <c r="O495" s="220">
        <v>102420</v>
      </c>
      <c r="P495" s="220">
        <v>91190</v>
      </c>
      <c r="Q495" s="220">
        <v>86760</v>
      </c>
      <c r="R495" s="220">
        <v>85790</v>
      </c>
      <c r="S495" s="223"/>
      <c r="T495" s="223"/>
      <c r="U495" s="223"/>
      <c r="V495" s="223"/>
      <c r="W495" s="223"/>
      <c r="X495" s="220">
        <v>47930</v>
      </c>
    </row>
    <row r="496" spans="2:24" ht="12.95" customHeight="1" x14ac:dyDescent="0.2">
      <c r="B496" s="221" t="s">
        <v>460</v>
      </c>
      <c r="C496" s="218" t="s">
        <v>488</v>
      </c>
      <c r="D496" s="222" t="s">
        <v>1453</v>
      </c>
      <c r="E496" s="222"/>
      <c r="F496" s="223"/>
      <c r="G496" s="223"/>
      <c r="H496" s="223"/>
      <c r="I496" s="223"/>
      <c r="J496" s="223"/>
      <c r="K496" s="223"/>
      <c r="L496" s="223"/>
      <c r="M496" s="223"/>
      <c r="N496" s="223"/>
      <c r="O496" s="223"/>
      <c r="P496" s="223"/>
      <c r="Q496" s="223"/>
      <c r="R496" s="223"/>
      <c r="S496" s="220">
        <v>87360</v>
      </c>
      <c r="T496" s="220">
        <v>77980</v>
      </c>
      <c r="U496" s="220">
        <v>74630</v>
      </c>
      <c r="V496" s="220">
        <v>67800</v>
      </c>
      <c r="W496" s="223"/>
      <c r="X496" s="223"/>
    </row>
    <row r="497" spans="2:24" ht="12.95" customHeight="1" x14ac:dyDescent="0.2">
      <c r="B497" s="221" t="s">
        <v>461</v>
      </c>
      <c r="C497" s="218" t="s">
        <v>488</v>
      </c>
      <c r="D497" s="222" t="s">
        <v>1453</v>
      </c>
      <c r="E497" s="222"/>
      <c r="F497" s="220">
        <v>473680</v>
      </c>
      <c r="G497" s="220">
        <v>349400</v>
      </c>
      <c r="H497" s="223"/>
      <c r="I497" s="223"/>
      <c r="J497" s="223"/>
      <c r="K497" s="223"/>
      <c r="L497" s="223"/>
      <c r="M497" s="223"/>
      <c r="N497" s="223"/>
      <c r="O497" s="223"/>
      <c r="P497" s="223"/>
      <c r="Q497" s="223"/>
      <c r="R497" s="223"/>
      <c r="S497" s="223"/>
      <c r="T497" s="223"/>
      <c r="U497" s="223"/>
      <c r="V497" s="223"/>
      <c r="W497" s="223"/>
      <c r="X497" s="223"/>
    </row>
    <row r="498" spans="2:24" ht="12.95" customHeight="1" x14ac:dyDescent="0.2">
      <c r="B498" s="221" t="s">
        <v>461</v>
      </c>
      <c r="C498" s="218" t="s">
        <v>488</v>
      </c>
      <c r="D498" s="222" t="s">
        <v>1453</v>
      </c>
      <c r="E498" s="222"/>
      <c r="F498" s="223"/>
      <c r="G498" s="220">
        <v>349400</v>
      </c>
      <c r="H498" s="220">
        <v>234120</v>
      </c>
      <c r="I498" s="220">
        <v>210800</v>
      </c>
      <c r="J498" s="220">
        <v>185560</v>
      </c>
      <c r="K498" s="220">
        <v>154950</v>
      </c>
      <c r="L498" s="220">
        <v>147570</v>
      </c>
      <c r="M498" s="220">
        <v>132030</v>
      </c>
      <c r="N498" s="220">
        <v>128380</v>
      </c>
      <c r="O498" s="220">
        <v>119760</v>
      </c>
      <c r="P498" s="220">
        <v>112920</v>
      </c>
      <c r="Q498" s="223"/>
      <c r="R498" s="223"/>
      <c r="S498" s="220">
        <v>75610</v>
      </c>
      <c r="T498" s="223"/>
      <c r="U498" s="223"/>
      <c r="V498" s="223"/>
      <c r="W498" s="223"/>
      <c r="X498" s="223"/>
    </row>
    <row r="499" spans="2:24" ht="12.95" customHeight="1" x14ac:dyDescent="0.2">
      <c r="B499" s="221" t="s">
        <v>462</v>
      </c>
      <c r="C499" s="218" t="s">
        <v>488</v>
      </c>
      <c r="D499" s="222" t="s">
        <v>1453</v>
      </c>
      <c r="E499" s="222"/>
      <c r="F499" s="220">
        <v>446370</v>
      </c>
      <c r="G499" s="220">
        <v>389830</v>
      </c>
      <c r="H499" s="220">
        <v>332400</v>
      </c>
      <c r="I499" s="220">
        <v>300330</v>
      </c>
      <c r="J499" s="220">
        <v>282500</v>
      </c>
      <c r="K499" s="220">
        <v>243810</v>
      </c>
      <c r="L499" s="220">
        <v>217880</v>
      </c>
      <c r="M499" s="220">
        <v>194990</v>
      </c>
      <c r="N499" s="220">
        <v>183020</v>
      </c>
      <c r="O499" s="220">
        <v>168080</v>
      </c>
      <c r="P499" s="220">
        <v>160320</v>
      </c>
      <c r="Q499" s="220">
        <v>102410</v>
      </c>
      <c r="R499" s="223"/>
      <c r="S499" s="223"/>
      <c r="T499" s="220">
        <v>77280</v>
      </c>
      <c r="U499" s="220">
        <v>76540</v>
      </c>
      <c r="V499" s="220">
        <v>76160</v>
      </c>
      <c r="W499" s="223"/>
      <c r="X499" s="223"/>
    </row>
    <row r="500" spans="2:24" ht="12.95" customHeight="1" x14ac:dyDescent="0.2">
      <c r="B500" s="221" t="s">
        <v>463</v>
      </c>
      <c r="C500" s="218" t="s">
        <v>488</v>
      </c>
      <c r="D500" s="222" t="s">
        <v>1453</v>
      </c>
      <c r="E500" s="222"/>
      <c r="F500" s="220">
        <v>418880</v>
      </c>
      <c r="G500" s="220">
        <v>316500</v>
      </c>
      <c r="H500" s="223"/>
      <c r="I500" s="223"/>
      <c r="J500" s="223"/>
      <c r="K500" s="223"/>
      <c r="L500" s="223"/>
      <c r="M500" s="223"/>
      <c r="N500" s="223"/>
      <c r="O500" s="223"/>
      <c r="P500" s="223"/>
      <c r="Q500" s="223"/>
      <c r="R500" s="223"/>
      <c r="S500" s="223"/>
      <c r="T500" s="223"/>
      <c r="U500" s="223"/>
      <c r="V500" s="223"/>
      <c r="W500" s="223"/>
      <c r="X500" s="223"/>
    </row>
    <row r="501" spans="2:24" ht="12.95" customHeight="1" x14ac:dyDescent="0.2">
      <c r="B501" s="221" t="s">
        <v>463</v>
      </c>
      <c r="C501" s="218" t="s">
        <v>488</v>
      </c>
      <c r="D501" s="222" t="s">
        <v>1453</v>
      </c>
      <c r="E501" s="222"/>
      <c r="F501" s="223"/>
      <c r="G501" s="223"/>
      <c r="H501" s="220">
        <v>250290</v>
      </c>
      <c r="I501" s="220">
        <v>229760</v>
      </c>
      <c r="J501" s="220">
        <v>218820</v>
      </c>
      <c r="K501" s="220">
        <v>181720</v>
      </c>
      <c r="L501" s="220">
        <v>179920</v>
      </c>
      <c r="M501" s="220">
        <v>160540</v>
      </c>
      <c r="N501" s="223"/>
      <c r="O501" s="223"/>
      <c r="P501" s="223"/>
      <c r="Q501" s="223"/>
      <c r="R501" s="223"/>
      <c r="S501" s="223"/>
      <c r="T501" s="223"/>
      <c r="U501" s="223"/>
      <c r="V501" s="223"/>
      <c r="W501" s="223"/>
      <c r="X501" s="223"/>
    </row>
    <row r="502" spans="2:24" ht="12.95" customHeight="1" x14ac:dyDescent="0.2">
      <c r="B502" s="221" t="s">
        <v>464</v>
      </c>
      <c r="C502" s="218" t="s">
        <v>488</v>
      </c>
      <c r="D502" s="222" t="s">
        <v>1453</v>
      </c>
      <c r="E502" s="222"/>
      <c r="F502" s="220">
        <v>501470</v>
      </c>
      <c r="G502" s="220">
        <v>467480</v>
      </c>
      <c r="H502" s="220">
        <v>431870</v>
      </c>
      <c r="I502" s="223"/>
      <c r="J502" s="223"/>
      <c r="K502" s="223"/>
      <c r="L502" s="223"/>
      <c r="M502" s="223"/>
      <c r="N502" s="223"/>
      <c r="O502" s="223"/>
      <c r="P502" s="223"/>
      <c r="Q502" s="223"/>
      <c r="R502" s="223"/>
      <c r="S502" s="223"/>
      <c r="T502" s="223"/>
      <c r="U502" s="223"/>
      <c r="V502" s="223"/>
      <c r="W502" s="223"/>
      <c r="X502" s="223"/>
    </row>
    <row r="503" spans="2:24" ht="12.95" customHeight="1" x14ac:dyDescent="0.2">
      <c r="B503" s="221" t="s">
        <v>464</v>
      </c>
      <c r="C503" s="218" t="s">
        <v>488</v>
      </c>
      <c r="D503" s="222" t="s">
        <v>1455</v>
      </c>
      <c r="E503" s="222"/>
      <c r="F503" s="223"/>
      <c r="G503" s="223"/>
      <c r="H503" s="223"/>
      <c r="I503" s="223"/>
      <c r="J503" s="223"/>
      <c r="K503" s="220">
        <v>272080</v>
      </c>
      <c r="L503" s="223"/>
      <c r="M503" s="223"/>
      <c r="N503" s="223"/>
      <c r="O503" s="223"/>
      <c r="P503" s="223"/>
      <c r="Q503" s="223"/>
      <c r="R503" s="223"/>
      <c r="S503" s="223"/>
      <c r="T503" s="223"/>
      <c r="U503" s="223"/>
      <c r="V503" s="223"/>
      <c r="W503" s="223"/>
      <c r="X503" s="223"/>
    </row>
    <row r="504" spans="2:24" ht="12.95" customHeight="1" x14ac:dyDescent="0.2">
      <c r="B504" s="221" t="s">
        <v>464</v>
      </c>
      <c r="C504" s="218" t="s">
        <v>488</v>
      </c>
      <c r="D504" s="222" t="s">
        <v>1453</v>
      </c>
      <c r="E504" s="222"/>
      <c r="F504" s="220">
        <v>501470</v>
      </c>
      <c r="G504" s="220">
        <v>467480</v>
      </c>
      <c r="H504" s="220">
        <v>431870</v>
      </c>
      <c r="I504" s="220">
        <v>389830</v>
      </c>
      <c r="J504" s="220">
        <v>297280</v>
      </c>
      <c r="K504" s="220">
        <v>272080</v>
      </c>
      <c r="L504" s="220">
        <v>244550</v>
      </c>
      <c r="M504" s="220">
        <v>214400</v>
      </c>
      <c r="N504" s="220">
        <v>169590</v>
      </c>
      <c r="O504" s="220">
        <v>148720</v>
      </c>
      <c r="P504" s="223"/>
      <c r="Q504" s="223"/>
      <c r="R504" s="223"/>
      <c r="S504" s="223"/>
      <c r="T504" s="223"/>
      <c r="U504" s="223"/>
      <c r="V504" s="223"/>
      <c r="W504" s="223"/>
      <c r="X504" s="223"/>
    </row>
    <row r="505" spans="2:24" ht="12.95" customHeight="1" x14ac:dyDescent="0.2">
      <c r="B505" s="221" t="s">
        <v>468</v>
      </c>
      <c r="C505" s="218" t="s">
        <v>488</v>
      </c>
      <c r="D505" s="222" t="s">
        <v>1453</v>
      </c>
      <c r="E505" s="222"/>
      <c r="F505" s="223"/>
      <c r="G505" s="223"/>
      <c r="H505" s="223"/>
      <c r="I505" s="223"/>
      <c r="J505" s="223"/>
      <c r="K505" s="223"/>
      <c r="L505" s="223"/>
      <c r="M505" s="223"/>
      <c r="N505" s="223"/>
      <c r="O505" s="223"/>
      <c r="P505" s="223"/>
      <c r="Q505" s="223"/>
      <c r="R505" s="223"/>
      <c r="S505" s="223"/>
      <c r="T505" s="223"/>
      <c r="U505" s="220">
        <v>102950</v>
      </c>
      <c r="V505" s="220">
        <v>97820</v>
      </c>
      <c r="W505" s="223"/>
      <c r="X505" s="223"/>
    </row>
    <row r="506" spans="2:24" ht="12.95" customHeight="1" x14ac:dyDescent="0.2">
      <c r="B506" s="221" t="s">
        <v>469</v>
      </c>
      <c r="C506" s="218" t="s">
        <v>488</v>
      </c>
      <c r="D506" s="222" t="s">
        <v>1453</v>
      </c>
      <c r="E506" s="222"/>
      <c r="F506" s="223"/>
      <c r="G506" s="223"/>
      <c r="H506" s="223"/>
      <c r="I506" s="223"/>
      <c r="J506" s="223"/>
      <c r="K506" s="223"/>
      <c r="L506" s="223"/>
      <c r="M506" s="223"/>
      <c r="N506" s="223"/>
      <c r="O506" s="220">
        <v>121930</v>
      </c>
      <c r="P506" s="220">
        <v>109820</v>
      </c>
      <c r="Q506" s="220">
        <v>107220</v>
      </c>
      <c r="R506" s="223"/>
      <c r="S506" s="223"/>
      <c r="T506" s="223"/>
      <c r="U506" s="223"/>
      <c r="V506" s="223"/>
      <c r="W506" s="223"/>
      <c r="X506" s="223"/>
    </row>
    <row r="507" spans="2:24" ht="12.95" customHeight="1" x14ac:dyDescent="0.2">
      <c r="B507" s="221" t="s">
        <v>995</v>
      </c>
      <c r="C507" s="218" t="s">
        <v>488</v>
      </c>
      <c r="D507" s="222" t="s">
        <v>1453</v>
      </c>
      <c r="E507" s="222"/>
      <c r="F507" s="223"/>
      <c r="G507" s="223"/>
      <c r="H507" s="223"/>
      <c r="I507" s="223"/>
      <c r="J507" s="223"/>
      <c r="K507" s="223"/>
      <c r="L507" s="223"/>
      <c r="M507" s="223"/>
      <c r="N507" s="223"/>
      <c r="O507" s="220">
        <v>137100</v>
      </c>
      <c r="P507" s="220">
        <v>132550</v>
      </c>
      <c r="Q507" s="220">
        <v>109080</v>
      </c>
      <c r="R507" s="220">
        <v>108530</v>
      </c>
      <c r="S507" s="223"/>
      <c r="T507" s="223"/>
      <c r="U507" s="223"/>
      <c r="V507" s="223"/>
      <c r="W507" s="223"/>
      <c r="X507" s="223"/>
    </row>
    <row r="508" spans="2:24" ht="12.95" customHeight="1" x14ac:dyDescent="0.2">
      <c r="B508" s="221" t="s">
        <v>470</v>
      </c>
      <c r="C508" s="218" t="s">
        <v>488</v>
      </c>
      <c r="D508" s="222" t="s">
        <v>1453</v>
      </c>
      <c r="E508" s="222"/>
      <c r="F508" s="223"/>
      <c r="G508" s="223"/>
      <c r="H508" s="223"/>
      <c r="I508" s="223"/>
      <c r="J508" s="223"/>
      <c r="K508" s="223"/>
      <c r="L508" s="223"/>
      <c r="M508" s="223"/>
      <c r="N508" s="223"/>
      <c r="O508" s="223"/>
      <c r="P508" s="223"/>
      <c r="Q508" s="220">
        <v>122050</v>
      </c>
      <c r="R508" s="223"/>
      <c r="S508" s="223"/>
      <c r="T508" s="223"/>
      <c r="U508" s="223"/>
      <c r="V508" s="223"/>
      <c r="W508" s="223"/>
      <c r="X508" s="223"/>
    </row>
    <row r="509" spans="2:24" ht="12.95" customHeight="1" x14ac:dyDescent="0.2">
      <c r="B509" s="221" t="s">
        <v>1525</v>
      </c>
      <c r="C509" s="218" t="s">
        <v>488</v>
      </c>
      <c r="D509" s="222" t="s">
        <v>1453</v>
      </c>
      <c r="E509" s="222"/>
      <c r="F509" s="223"/>
      <c r="G509" s="223"/>
      <c r="H509" s="223"/>
      <c r="I509" s="223"/>
      <c r="J509" s="223"/>
      <c r="K509" s="223"/>
      <c r="L509" s="223"/>
      <c r="M509" s="223"/>
      <c r="N509" s="223"/>
      <c r="O509" s="223"/>
      <c r="P509" s="223"/>
      <c r="Q509" s="220">
        <v>146620</v>
      </c>
      <c r="R509" s="223"/>
      <c r="S509" s="223"/>
      <c r="T509" s="223"/>
      <c r="U509" s="223"/>
      <c r="V509" s="223"/>
      <c r="W509" s="223"/>
      <c r="X509" s="223"/>
    </row>
    <row r="510" spans="2:24" ht="12.95" customHeight="1" x14ac:dyDescent="0.2">
      <c r="B510" s="221" t="s">
        <v>471</v>
      </c>
      <c r="C510" s="218" t="s">
        <v>488</v>
      </c>
      <c r="D510" s="222" t="s">
        <v>1453</v>
      </c>
      <c r="E510" s="222"/>
      <c r="F510" s="223"/>
      <c r="G510" s="223"/>
      <c r="H510" s="223"/>
      <c r="I510" s="223"/>
      <c r="J510" s="223"/>
      <c r="K510" s="223"/>
      <c r="L510" s="223"/>
      <c r="M510" s="220">
        <v>167320</v>
      </c>
      <c r="N510" s="220">
        <v>166490</v>
      </c>
      <c r="O510" s="220">
        <v>147170</v>
      </c>
      <c r="P510" s="220">
        <v>133970</v>
      </c>
      <c r="Q510" s="220">
        <v>123370</v>
      </c>
      <c r="R510" s="223"/>
      <c r="S510" s="223"/>
      <c r="T510" s="223"/>
      <c r="U510" s="223"/>
      <c r="V510" s="223"/>
      <c r="W510" s="223"/>
      <c r="X510" s="223"/>
    </row>
    <row r="511" spans="2:24" ht="12.95" customHeight="1" x14ac:dyDescent="0.2">
      <c r="B511" s="221" t="s">
        <v>472</v>
      </c>
      <c r="C511" s="218" t="s">
        <v>488</v>
      </c>
      <c r="D511" s="222" t="s">
        <v>1453</v>
      </c>
      <c r="E511" s="222"/>
      <c r="F511" s="223"/>
      <c r="G511" s="223"/>
      <c r="H511" s="223"/>
      <c r="I511" s="223"/>
      <c r="J511" s="223"/>
      <c r="K511" s="223"/>
      <c r="L511" s="223"/>
      <c r="M511" s="220">
        <v>159720</v>
      </c>
      <c r="N511" s="220">
        <v>158920</v>
      </c>
      <c r="O511" s="220">
        <v>156460</v>
      </c>
      <c r="P511" s="220">
        <v>134800</v>
      </c>
      <c r="Q511" s="220">
        <v>124140</v>
      </c>
      <c r="R511" s="223"/>
      <c r="S511" s="223"/>
      <c r="T511" s="223"/>
      <c r="U511" s="223"/>
      <c r="V511" s="223"/>
      <c r="W511" s="223"/>
      <c r="X511" s="223"/>
    </row>
    <row r="512" spans="2:24" ht="12.95" customHeight="1" x14ac:dyDescent="0.2">
      <c r="B512" s="221" t="s">
        <v>473</v>
      </c>
      <c r="C512" s="218" t="s">
        <v>488</v>
      </c>
      <c r="D512" s="222" t="s">
        <v>1453</v>
      </c>
      <c r="E512" s="222"/>
      <c r="F512" s="223"/>
      <c r="G512" s="223"/>
      <c r="H512" s="223"/>
      <c r="I512" s="223"/>
      <c r="J512" s="223"/>
      <c r="K512" s="223"/>
      <c r="L512" s="223"/>
      <c r="M512" s="220">
        <v>158400</v>
      </c>
      <c r="N512" s="220">
        <v>157610</v>
      </c>
      <c r="O512" s="220">
        <v>141580</v>
      </c>
      <c r="P512" s="220">
        <v>130170</v>
      </c>
      <c r="Q512" s="220">
        <v>128590</v>
      </c>
      <c r="R512" s="220">
        <v>127950</v>
      </c>
      <c r="S512" s="223"/>
      <c r="T512" s="223"/>
      <c r="U512" s="223"/>
      <c r="V512" s="223"/>
      <c r="W512" s="223"/>
      <c r="X512" s="223"/>
    </row>
    <row r="513" spans="2:24" ht="12.95" customHeight="1" x14ac:dyDescent="0.2">
      <c r="B513" s="221" t="s">
        <v>474</v>
      </c>
      <c r="C513" s="218" t="s">
        <v>488</v>
      </c>
      <c r="D513" s="222" t="s">
        <v>1453</v>
      </c>
      <c r="E513" s="222"/>
      <c r="F513" s="223"/>
      <c r="G513" s="223"/>
      <c r="H513" s="223"/>
      <c r="I513" s="223"/>
      <c r="J513" s="223"/>
      <c r="K513" s="223"/>
      <c r="L513" s="223"/>
      <c r="M513" s="223"/>
      <c r="N513" s="220">
        <v>137480</v>
      </c>
      <c r="O513" s="220">
        <v>133190</v>
      </c>
      <c r="P513" s="220">
        <v>128590</v>
      </c>
      <c r="Q513" s="220">
        <v>97740</v>
      </c>
      <c r="R513" s="220">
        <v>96130</v>
      </c>
      <c r="S513" s="220">
        <v>88910</v>
      </c>
      <c r="T513" s="220">
        <v>69870</v>
      </c>
      <c r="U513" s="220">
        <v>65870</v>
      </c>
      <c r="V513" s="220">
        <v>60480</v>
      </c>
      <c r="W513" s="220">
        <v>53770</v>
      </c>
      <c r="X513" s="220">
        <v>50340</v>
      </c>
    </row>
    <row r="514" spans="2:24" ht="12.95" customHeight="1" x14ac:dyDescent="0.2">
      <c r="B514" s="221" t="s">
        <v>475</v>
      </c>
      <c r="C514" s="218" t="s">
        <v>488</v>
      </c>
      <c r="D514" s="222" t="s">
        <v>1455</v>
      </c>
      <c r="E514" s="222"/>
      <c r="F514" s="223"/>
      <c r="G514" s="223"/>
      <c r="H514" s="223"/>
      <c r="I514" s="223"/>
      <c r="J514" s="223"/>
      <c r="K514" s="223"/>
      <c r="L514" s="223"/>
      <c r="M514" s="223"/>
      <c r="N514" s="223"/>
      <c r="O514" s="223"/>
      <c r="P514" s="223"/>
      <c r="Q514" s="223"/>
      <c r="R514" s="220">
        <v>98020</v>
      </c>
      <c r="S514" s="220">
        <v>95400</v>
      </c>
      <c r="T514" s="220">
        <v>91860</v>
      </c>
      <c r="U514" s="220">
        <v>86360</v>
      </c>
      <c r="V514" s="220">
        <v>78850</v>
      </c>
      <c r="W514" s="220">
        <v>65620</v>
      </c>
      <c r="X514" s="220">
        <v>58840</v>
      </c>
    </row>
    <row r="515" spans="2:24" ht="12.95" customHeight="1" x14ac:dyDescent="0.2">
      <c r="B515" s="221" t="s">
        <v>475</v>
      </c>
      <c r="C515" s="218" t="s">
        <v>488</v>
      </c>
      <c r="D515" s="222" t="s">
        <v>1453</v>
      </c>
      <c r="E515" s="222"/>
      <c r="F515" s="223"/>
      <c r="G515" s="223"/>
      <c r="H515" s="223"/>
      <c r="I515" s="223"/>
      <c r="J515" s="223"/>
      <c r="K515" s="223"/>
      <c r="L515" s="223"/>
      <c r="M515" s="223"/>
      <c r="N515" s="223"/>
      <c r="O515" s="220">
        <v>140880</v>
      </c>
      <c r="P515" s="220">
        <v>115560</v>
      </c>
      <c r="Q515" s="220">
        <v>113630</v>
      </c>
      <c r="R515" s="220">
        <v>95080</v>
      </c>
      <c r="S515" s="220">
        <v>92540</v>
      </c>
      <c r="T515" s="220">
        <v>91910</v>
      </c>
      <c r="U515" s="220">
        <v>83770</v>
      </c>
      <c r="V515" s="220">
        <v>76480</v>
      </c>
      <c r="W515" s="220">
        <v>63650</v>
      </c>
      <c r="X515" s="220">
        <v>57070</v>
      </c>
    </row>
    <row r="516" spans="2:24" ht="12.95" customHeight="1" x14ac:dyDescent="0.2">
      <c r="B516" s="221" t="s">
        <v>476</v>
      </c>
      <c r="C516" s="218" t="s">
        <v>488</v>
      </c>
      <c r="D516" s="222" t="s">
        <v>1453</v>
      </c>
      <c r="E516" s="222"/>
      <c r="F516" s="223"/>
      <c r="G516" s="223"/>
      <c r="H516" s="223"/>
      <c r="I516" s="223"/>
      <c r="J516" s="223"/>
      <c r="K516" s="223"/>
      <c r="L516" s="223"/>
      <c r="M516" s="223"/>
      <c r="N516" s="220">
        <v>134100</v>
      </c>
      <c r="O516" s="220">
        <v>127720</v>
      </c>
      <c r="P516" s="220">
        <v>116400</v>
      </c>
      <c r="Q516" s="220">
        <v>107840</v>
      </c>
      <c r="R516" s="220">
        <v>106980</v>
      </c>
      <c r="S516" s="220">
        <v>96040</v>
      </c>
      <c r="T516" s="220">
        <v>92510</v>
      </c>
      <c r="U516" s="220">
        <v>83620</v>
      </c>
      <c r="V516" s="220">
        <v>73480</v>
      </c>
      <c r="W516" s="220">
        <v>65060</v>
      </c>
      <c r="X516" s="220">
        <v>59050</v>
      </c>
    </row>
    <row r="517" spans="2:24" ht="12.95" customHeight="1" x14ac:dyDescent="0.2">
      <c r="B517" s="221" t="s">
        <v>477</v>
      </c>
      <c r="C517" s="218" t="s">
        <v>488</v>
      </c>
      <c r="D517" s="222" t="s">
        <v>1453</v>
      </c>
      <c r="E517" s="222"/>
      <c r="F517" s="223"/>
      <c r="G517" s="223"/>
      <c r="H517" s="223"/>
      <c r="I517" s="223"/>
      <c r="J517" s="223"/>
      <c r="K517" s="223"/>
      <c r="L517" s="223"/>
      <c r="M517" s="220">
        <v>190410</v>
      </c>
      <c r="N517" s="223"/>
      <c r="O517" s="220">
        <v>157910</v>
      </c>
      <c r="P517" s="220">
        <v>157120</v>
      </c>
      <c r="Q517" s="223"/>
      <c r="R517" s="223"/>
      <c r="S517" s="223"/>
      <c r="T517" s="223"/>
      <c r="U517" s="223"/>
      <c r="V517" s="223"/>
      <c r="W517" s="223"/>
      <c r="X517" s="223"/>
    </row>
    <row r="518" spans="2:24" ht="12.95" customHeight="1" x14ac:dyDescent="0.2">
      <c r="B518" s="221" t="s">
        <v>478</v>
      </c>
      <c r="C518" s="218" t="s">
        <v>488</v>
      </c>
      <c r="D518" s="222" t="s">
        <v>1453</v>
      </c>
      <c r="E518" s="222"/>
      <c r="F518" s="223"/>
      <c r="G518" s="223"/>
      <c r="H518" s="223"/>
      <c r="I518" s="223"/>
      <c r="J518" s="223"/>
      <c r="K518" s="223"/>
      <c r="L518" s="223"/>
      <c r="M518" s="220">
        <v>183680</v>
      </c>
      <c r="N518" s="220">
        <v>174080</v>
      </c>
      <c r="O518" s="220">
        <v>171170</v>
      </c>
      <c r="P518" s="220">
        <v>170020</v>
      </c>
      <c r="Q518" s="220">
        <v>169170</v>
      </c>
      <c r="R518" s="220">
        <v>153130</v>
      </c>
      <c r="S518" s="223"/>
      <c r="T518" s="223"/>
      <c r="U518" s="223"/>
      <c r="V518" s="223"/>
      <c r="W518" s="223"/>
      <c r="X518" s="223"/>
    </row>
    <row r="519" spans="2:24" ht="12.95" customHeight="1" x14ac:dyDescent="0.2">
      <c r="B519" s="221" t="s">
        <v>479</v>
      </c>
      <c r="C519" s="218" t="s">
        <v>488</v>
      </c>
      <c r="D519" s="222" t="s">
        <v>1453</v>
      </c>
      <c r="E519" s="222"/>
      <c r="F519" s="223"/>
      <c r="G519" s="223"/>
      <c r="H519" s="223"/>
      <c r="I519" s="223"/>
      <c r="J519" s="223"/>
      <c r="K519" s="223"/>
      <c r="L519" s="223"/>
      <c r="M519" s="223"/>
      <c r="N519" s="220">
        <v>132000</v>
      </c>
      <c r="O519" s="220">
        <v>119350</v>
      </c>
      <c r="P519" s="220">
        <v>111560</v>
      </c>
      <c r="Q519" s="220">
        <v>109290</v>
      </c>
      <c r="R519" s="220">
        <v>99110</v>
      </c>
      <c r="S519" s="220">
        <v>91910</v>
      </c>
      <c r="T519" s="220">
        <v>86390</v>
      </c>
      <c r="U519" s="220">
        <v>79700</v>
      </c>
      <c r="V519" s="220">
        <v>74900</v>
      </c>
      <c r="W519" s="220">
        <v>69310</v>
      </c>
      <c r="X519" s="220">
        <v>56750</v>
      </c>
    </row>
    <row r="520" spans="2:24" ht="12.95" customHeight="1" x14ac:dyDescent="0.2">
      <c r="B520" s="221" t="s">
        <v>480</v>
      </c>
      <c r="C520" s="218" t="s">
        <v>488</v>
      </c>
      <c r="D520" s="222" t="s">
        <v>1453</v>
      </c>
      <c r="E520" s="222"/>
      <c r="F520" s="223"/>
      <c r="G520" s="223"/>
      <c r="H520" s="223"/>
      <c r="I520" s="223"/>
      <c r="J520" s="223"/>
      <c r="K520" s="223"/>
      <c r="L520" s="223"/>
      <c r="M520" s="223"/>
      <c r="N520" s="220">
        <v>163660</v>
      </c>
      <c r="O520" s="220">
        <v>131650</v>
      </c>
      <c r="P520" s="220">
        <v>127130</v>
      </c>
      <c r="Q520" s="220">
        <v>111040</v>
      </c>
      <c r="R520" s="220">
        <v>98690</v>
      </c>
      <c r="S520" s="220">
        <v>96050</v>
      </c>
      <c r="T520" s="220">
        <v>90130</v>
      </c>
      <c r="U520" s="220">
        <v>84390</v>
      </c>
      <c r="V520" s="220">
        <v>75560</v>
      </c>
      <c r="W520" s="220">
        <v>75180</v>
      </c>
      <c r="X520" s="220">
        <v>60610</v>
      </c>
    </row>
    <row r="521" spans="2:24" ht="12.95" customHeight="1" x14ac:dyDescent="0.2">
      <c r="B521" s="221" t="s">
        <v>481</v>
      </c>
      <c r="C521" s="218" t="s">
        <v>488</v>
      </c>
      <c r="D521" s="222" t="s">
        <v>1453</v>
      </c>
      <c r="E521" s="222"/>
      <c r="F521" s="223"/>
      <c r="G521" s="223"/>
      <c r="H521" s="223"/>
      <c r="I521" s="223"/>
      <c r="J521" s="223"/>
      <c r="K521" s="223"/>
      <c r="L521" s="223"/>
      <c r="M521" s="223"/>
      <c r="N521" s="220">
        <v>215830</v>
      </c>
      <c r="O521" s="220">
        <v>210910</v>
      </c>
      <c r="P521" s="220">
        <v>184720</v>
      </c>
      <c r="Q521" s="220">
        <v>149570</v>
      </c>
      <c r="R521" s="220">
        <v>130710</v>
      </c>
      <c r="S521" s="220">
        <v>126360</v>
      </c>
      <c r="T521" s="220">
        <v>112940</v>
      </c>
      <c r="U521" s="220">
        <v>105140</v>
      </c>
      <c r="V521" s="220">
        <v>93340</v>
      </c>
      <c r="W521" s="220">
        <v>86920</v>
      </c>
      <c r="X521" s="220">
        <v>76470</v>
      </c>
    </row>
    <row r="522" spans="2:24" ht="12.95" customHeight="1" x14ac:dyDescent="0.2">
      <c r="B522" s="221" t="s">
        <v>482</v>
      </c>
      <c r="C522" s="218" t="s">
        <v>488</v>
      </c>
      <c r="D522" s="222" t="s">
        <v>1453</v>
      </c>
      <c r="E522" s="222"/>
      <c r="F522" s="223"/>
      <c r="G522" s="220">
        <v>495290</v>
      </c>
      <c r="H522" s="220">
        <v>266650</v>
      </c>
      <c r="I522" s="220">
        <v>233870</v>
      </c>
      <c r="J522" s="220">
        <v>227460</v>
      </c>
      <c r="K522" s="220">
        <v>204290</v>
      </c>
      <c r="L522" s="220">
        <v>196750</v>
      </c>
      <c r="M522" s="220">
        <v>188300</v>
      </c>
      <c r="N522" s="223"/>
      <c r="O522" s="223"/>
      <c r="P522" s="223"/>
      <c r="Q522" s="223"/>
      <c r="R522" s="223"/>
      <c r="S522" s="223"/>
      <c r="T522" s="223"/>
      <c r="U522" s="223"/>
      <c r="V522" s="223"/>
      <c r="W522" s="223"/>
      <c r="X522" s="223"/>
    </row>
    <row r="523" spans="2:24" ht="12.95" customHeight="1" x14ac:dyDescent="0.2">
      <c r="B523" s="221" t="s">
        <v>483</v>
      </c>
      <c r="C523" s="218" t="s">
        <v>488</v>
      </c>
      <c r="D523" s="222" t="s">
        <v>1453</v>
      </c>
      <c r="E523" s="222"/>
      <c r="F523" s="223"/>
      <c r="G523" s="223"/>
      <c r="H523" s="223"/>
      <c r="I523" s="223"/>
      <c r="J523" s="220">
        <v>298690</v>
      </c>
      <c r="K523" s="220">
        <v>268370</v>
      </c>
      <c r="L523" s="220">
        <v>257310</v>
      </c>
      <c r="M523" s="220">
        <v>248310</v>
      </c>
      <c r="N523" s="220">
        <v>204560</v>
      </c>
      <c r="O523" s="223"/>
      <c r="P523" s="223"/>
      <c r="Q523" s="223"/>
      <c r="R523" s="223"/>
      <c r="S523" s="223"/>
      <c r="T523" s="223"/>
      <c r="U523" s="223"/>
      <c r="V523" s="223"/>
      <c r="W523" s="223"/>
      <c r="X523" s="223"/>
    </row>
    <row r="524" spans="2:24" ht="12.95" customHeight="1" x14ac:dyDescent="0.2">
      <c r="B524" s="221" t="s">
        <v>484</v>
      </c>
      <c r="C524" s="218" t="s">
        <v>488</v>
      </c>
      <c r="D524" s="222" t="s">
        <v>1453</v>
      </c>
      <c r="E524" s="222"/>
      <c r="F524" s="220">
        <v>534790</v>
      </c>
      <c r="G524" s="220">
        <v>520370</v>
      </c>
      <c r="H524" s="220">
        <v>429650</v>
      </c>
      <c r="I524" s="220">
        <v>310280</v>
      </c>
      <c r="J524" s="220">
        <v>278510</v>
      </c>
      <c r="K524" s="220">
        <v>216630</v>
      </c>
      <c r="L524" s="220">
        <v>204400</v>
      </c>
      <c r="M524" s="220">
        <v>204370</v>
      </c>
      <c r="N524" s="220">
        <v>203360</v>
      </c>
      <c r="O524" s="220">
        <v>202340</v>
      </c>
      <c r="P524" s="220">
        <v>172300</v>
      </c>
      <c r="Q524" s="223"/>
      <c r="R524" s="223"/>
      <c r="S524" s="223"/>
      <c r="T524" s="223"/>
      <c r="U524" s="223"/>
      <c r="V524" s="223"/>
      <c r="W524" s="223"/>
      <c r="X524" s="223"/>
    </row>
    <row r="525" spans="2:24" ht="12.95" customHeight="1" x14ac:dyDescent="0.2">
      <c r="B525" s="221" t="s">
        <v>485</v>
      </c>
      <c r="C525" s="218" t="s">
        <v>488</v>
      </c>
      <c r="D525" s="222" t="s">
        <v>1453</v>
      </c>
      <c r="E525" s="222"/>
      <c r="F525" s="223"/>
      <c r="G525" s="223"/>
      <c r="H525" s="223"/>
      <c r="I525" s="223"/>
      <c r="J525" s="223"/>
      <c r="K525" s="223"/>
      <c r="L525" s="223"/>
      <c r="M525" s="223"/>
      <c r="N525" s="220">
        <v>132090</v>
      </c>
      <c r="O525" s="220">
        <v>117250</v>
      </c>
      <c r="P525" s="223"/>
      <c r="Q525" s="223"/>
      <c r="R525" s="223"/>
      <c r="S525" s="223"/>
      <c r="T525" s="223"/>
      <c r="U525" s="223"/>
      <c r="V525" s="223"/>
      <c r="W525" s="223"/>
      <c r="X525" s="223"/>
    </row>
    <row r="526" spans="2:24" ht="12.95" customHeight="1" x14ac:dyDescent="0.2">
      <c r="B526" s="221" t="s">
        <v>465</v>
      </c>
      <c r="C526" s="218" t="s">
        <v>488</v>
      </c>
      <c r="D526" s="222" t="s">
        <v>1453</v>
      </c>
      <c r="E526" s="222"/>
      <c r="F526" s="220">
        <v>535750</v>
      </c>
      <c r="G526" s="220">
        <v>497000</v>
      </c>
      <c r="H526" s="220">
        <v>324570</v>
      </c>
      <c r="I526" s="220">
        <v>277990</v>
      </c>
      <c r="J526" s="220">
        <v>261110</v>
      </c>
      <c r="K526" s="220">
        <v>220310</v>
      </c>
      <c r="L526" s="220">
        <v>219210</v>
      </c>
      <c r="M526" s="220">
        <v>218120</v>
      </c>
      <c r="N526" s="220">
        <v>209860</v>
      </c>
      <c r="O526" s="220">
        <v>196030</v>
      </c>
      <c r="P526" s="223"/>
      <c r="Q526" s="223"/>
      <c r="R526" s="223"/>
      <c r="S526" s="223"/>
      <c r="T526" s="223"/>
      <c r="U526" s="223"/>
      <c r="V526" s="223"/>
      <c r="W526" s="223"/>
      <c r="X526" s="223"/>
    </row>
    <row r="527" spans="2:24" ht="12.95" customHeight="1" x14ac:dyDescent="0.2">
      <c r="B527" s="221" t="s">
        <v>486</v>
      </c>
      <c r="C527" s="218" t="s">
        <v>488</v>
      </c>
      <c r="D527" s="222" t="s">
        <v>1453</v>
      </c>
      <c r="E527" s="222"/>
      <c r="F527" s="223"/>
      <c r="G527" s="223"/>
      <c r="H527" s="223"/>
      <c r="I527" s="223"/>
      <c r="J527" s="223"/>
      <c r="K527" s="223"/>
      <c r="L527" s="223"/>
      <c r="M527" s="223"/>
      <c r="N527" s="223"/>
      <c r="O527" s="220">
        <v>209990</v>
      </c>
      <c r="P527" s="220">
        <v>178570</v>
      </c>
      <c r="Q527" s="223"/>
      <c r="R527" s="223"/>
      <c r="S527" s="223"/>
      <c r="T527" s="223"/>
      <c r="U527" s="223"/>
      <c r="V527" s="223"/>
      <c r="W527" s="223"/>
      <c r="X527" s="223"/>
    </row>
    <row r="528" spans="2:24" ht="12.95" customHeight="1" x14ac:dyDescent="0.2">
      <c r="B528" s="221" t="s">
        <v>996</v>
      </c>
      <c r="C528" s="218" t="s">
        <v>488</v>
      </c>
      <c r="D528" s="222" t="s">
        <v>1453</v>
      </c>
      <c r="E528" s="222"/>
      <c r="F528" s="223"/>
      <c r="G528" s="223"/>
      <c r="H528" s="220">
        <v>298680</v>
      </c>
      <c r="I528" s="223"/>
      <c r="J528" s="223"/>
      <c r="K528" s="220">
        <v>282900</v>
      </c>
      <c r="L528" s="220">
        <v>244710</v>
      </c>
      <c r="M528" s="223"/>
      <c r="N528" s="223"/>
      <c r="O528" s="223"/>
      <c r="P528" s="223"/>
      <c r="Q528" s="223"/>
      <c r="R528" s="223"/>
      <c r="S528" s="223"/>
      <c r="T528" s="223"/>
      <c r="U528" s="223"/>
      <c r="V528" s="223"/>
      <c r="W528" s="223"/>
      <c r="X528" s="223"/>
    </row>
    <row r="529" spans="2:25" ht="12.95" customHeight="1" x14ac:dyDescent="0.2">
      <c r="B529" s="221" t="s">
        <v>487</v>
      </c>
      <c r="C529" s="218" t="s">
        <v>488</v>
      </c>
      <c r="D529" s="222" t="s">
        <v>1453</v>
      </c>
      <c r="E529" s="222"/>
      <c r="F529" s="223"/>
      <c r="G529" s="223"/>
      <c r="H529" s="223"/>
      <c r="I529" s="223"/>
      <c r="J529" s="223"/>
      <c r="K529" s="223"/>
      <c r="L529" s="223"/>
      <c r="M529" s="223"/>
      <c r="N529" s="220">
        <v>206170</v>
      </c>
      <c r="O529" s="220">
        <v>194600</v>
      </c>
      <c r="P529" s="220">
        <v>182750</v>
      </c>
      <c r="Q529" s="220">
        <v>166660</v>
      </c>
      <c r="R529" s="223"/>
      <c r="S529" s="223"/>
      <c r="T529" s="223"/>
      <c r="U529" s="223"/>
      <c r="V529" s="223"/>
      <c r="W529" s="223"/>
      <c r="X529" s="223"/>
    </row>
    <row r="530" spans="2:25" ht="12.95" customHeight="1" x14ac:dyDescent="0.2">
      <c r="B530" s="221" t="s">
        <v>466</v>
      </c>
      <c r="C530" s="218" t="s">
        <v>488</v>
      </c>
      <c r="D530" s="222" t="s">
        <v>1453</v>
      </c>
      <c r="E530" s="222"/>
      <c r="F530" s="220">
        <v>614060</v>
      </c>
      <c r="G530" s="220">
        <v>555310</v>
      </c>
      <c r="H530" s="220">
        <v>520470</v>
      </c>
      <c r="I530" s="220">
        <v>466750</v>
      </c>
      <c r="J530" s="220">
        <v>374650</v>
      </c>
      <c r="K530" s="220">
        <v>313460</v>
      </c>
      <c r="L530" s="220">
        <v>269840</v>
      </c>
      <c r="M530" s="220">
        <v>257630</v>
      </c>
      <c r="N530" s="220">
        <v>238020</v>
      </c>
      <c r="O530" s="220">
        <v>213360</v>
      </c>
      <c r="P530" s="220">
        <v>169550</v>
      </c>
      <c r="Q530" s="223"/>
      <c r="R530" s="223"/>
      <c r="S530" s="223"/>
      <c r="T530" s="223"/>
      <c r="U530" s="223"/>
      <c r="V530" s="223"/>
      <c r="W530" s="223"/>
      <c r="X530" s="223"/>
    </row>
    <row r="531" spans="2:25" ht="12.95" customHeight="1" x14ac:dyDescent="0.2">
      <c r="B531" s="221" t="s">
        <v>467</v>
      </c>
      <c r="C531" s="218" t="s">
        <v>488</v>
      </c>
      <c r="D531" s="222" t="s">
        <v>1453</v>
      </c>
      <c r="E531" s="222"/>
      <c r="F531" s="220">
        <v>377500</v>
      </c>
      <c r="G531" s="220">
        <v>357730</v>
      </c>
      <c r="H531" s="220">
        <v>316580</v>
      </c>
      <c r="I531" s="220">
        <v>272080</v>
      </c>
      <c r="J531" s="220">
        <v>257580</v>
      </c>
      <c r="K531" s="223"/>
      <c r="L531" s="223"/>
      <c r="M531" s="223"/>
      <c r="N531" s="223"/>
      <c r="O531" s="223"/>
      <c r="P531" s="223"/>
      <c r="Q531" s="223"/>
      <c r="R531" s="223"/>
      <c r="S531" s="223"/>
      <c r="T531" s="223"/>
      <c r="U531" s="223"/>
      <c r="V531" s="223"/>
      <c r="W531" s="223"/>
      <c r="X531" s="223"/>
    </row>
    <row r="532" spans="2:25" ht="12.95" customHeight="1" x14ac:dyDescent="0.2">
      <c r="B532" s="221" t="s">
        <v>997</v>
      </c>
      <c r="C532" s="218" t="s">
        <v>488</v>
      </c>
      <c r="D532" s="222" t="s">
        <v>1455</v>
      </c>
      <c r="E532" s="222"/>
      <c r="F532" s="223"/>
      <c r="G532" s="223"/>
      <c r="H532" s="223"/>
      <c r="I532" s="220">
        <v>628450</v>
      </c>
      <c r="J532" s="223"/>
      <c r="K532" s="223"/>
      <c r="L532" s="223"/>
      <c r="M532" s="223"/>
      <c r="N532" s="220">
        <v>499680</v>
      </c>
      <c r="O532" s="223"/>
      <c r="P532" s="223"/>
      <c r="Q532" s="223"/>
      <c r="R532" s="223"/>
      <c r="S532" s="223"/>
      <c r="T532" s="223"/>
      <c r="U532" s="223"/>
      <c r="V532" s="223"/>
      <c r="W532" s="223"/>
      <c r="X532" s="223"/>
    </row>
    <row r="533" spans="2:25" ht="12.95" customHeight="1" x14ac:dyDescent="0.2">
      <c r="B533" s="221" t="s">
        <v>1526</v>
      </c>
      <c r="C533" s="218" t="s">
        <v>488</v>
      </c>
      <c r="D533" s="222" t="s">
        <v>1453</v>
      </c>
      <c r="E533" s="222"/>
      <c r="F533" s="223"/>
      <c r="G533" s="223"/>
      <c r="H533" s="223"/>
      <c r="I533" s="223"/>
      <c r="J533" s="223"/>
      <c r="K533" s="220">
        <v>201300</v>
      </c>
      <c r="L533" s="223"/>
      <c r="M533" s="223"/>
      <c r="N533" s="223"/>
      <c r="O533" s="223"/>
      <c r="P533" s="223"/>
      <c r="Q533" s="223"/>
      <c r="R533" s="223"/>
      <c r="S533" s="223"/>
      <c r="T533" s="223"/>
      <c r="U533" s="223"/>
      <c r="V533" s="223"/>
      <c r="W533" s="223"/>
      <c r="X533" s="223"/>
    </row>
    <row r="534" spans="2:25" ht="12.95" customHeight="1" x14ac:dyDescent="0.2">
      <c r="B534" s="221" t="s">
        <v>1526</v>
      </c>
      <c r="C534" s="218" t="s">
        <v>488</v>
      </c>
      <c r="D534" s="222" t="s">
        <v>1453</v>
      </c>
      <c r="E534" s="222"/>
      <c r="F534" s="223"/>
      <c r="G534" s="223"/>
      <c r="H534" s="223"/>
      <c r="I534" s="223"/>
      <c r="J534" s="223"/>
      <c r="K534" s="223"/>
      <c r="L534" s="223"/>
      <c r="M534" s="220">
        <v>147520</v>
      </c>
      <c r="N534" s="223"/>
      <c r="O534" s="223"/>
      <c r="P534" s="223"/>
      <c r="Q534" s="223"/>
      <c r="R534" s="223"/>
      <c r="S534" s="223"/>
      <c r="T534" s="223"/>
      <c r="U534" s="223"/>
      <c r="V534" s="223"/>
      <c r="W534" s="223"/>
      <c r="X534" s="223"/>
    </row>
    <row r="535" spans="2:25" ht="12.95" customHeight="1" x14ac:dyDescent="0.2">
      <c r="B535" s="221" t="s">
        <v>998</v>
      </c>
      <c r="C535" s="218" t="s">
        <v>488</v>
      </c>
      <c r="D535" s="222" t="s">
        <v>1453</v>
      </c>
      <c r="E535" s="222"/>
      <c r="F535" s="223"/>
      <c r="G535" s="223"/>
      <c r="H535" s="223"/>
      <c r="I535" s="220">
        <v>218060</v>
      </c>
      <c r="J535" s="220">
        <v>211410</v>
      </c>
      <c r="K535" s="223"/>
      <c r="L535" s="220">
        <v>175480</v>
      </c>
      <c r="M535" s="223"/>
      <c r="N535" s="223"/>
      <c r="O535" s="223"/>
      <c r="P535" s="223"/>
      <c r="Q535" s="223"/>
      <c r="R535" s="223"/>
      <c r="S535" s="223"/>
      <c r="T535" s="223"/>
      <c r="U535" s="223"/>
      <c r="V535" s="223"/>
      <c r="W535" s="223"/>
      <c r="X535" s="223"/>
    </row>
    <row r="536" spans="2:25" ht="12.95" customHeight="1" x14ac:dyDescent="0.2">
      <c r="B536" s="221" t="s">
        <v>999</v>
      </c>
      <c r="C536" s="218" t="s">
        <v>488</v>
      </c>
      <c r="D536" s="222" t="s">
        <v>1453</v>
      </c>
      <c r="E536" s="222"/>
      <c r="F536" s="220">
        <v>282310</v>
      </c>
      <c r="G536" s="223"/>
      <c r="H536" s="220">
        <v>254440</v>
      </c>
      <c r="I536" s="220">
        <v>240040</v>
      </c>
      <c r="J536" s="220">
        <v>227570</v>
      </c>
      <c r="K536" s="220">
        <v>204640</v>
      </c>
      <c r="L536" s="220">
        <v>170610</v>
      </c>
      <c r="M536" s="220">
        <v>150400</v>
      </c>
      <c r="N536" s="223"/>
      <c r="O536" s="220">
        <v>131180</v>
      </c>
      <c r="P536" s="223"/>
      <c r="Q536" s="223"/>
      <c r="R536" s="223"/>
      <c r="S536" s="223"/>
      <c r="T536" s="223"/>
      <c r="U536" s="223"/>
      <c r="V536" s="223"/>
      <c r="W536" s="223"/>
      <c r="X536" s="223"/>
    </row>
    <row r="537" spans="2:25" ht="12.95" customHeight="1" x14ac:dyDescent="0.2">
      <c r="B537" s="221" t="s">
        <v>999</v>
      </c>
      <c r="C537" s="218" t="s">
        <v>488</v>
      </c>
      <c r="D537" s="222" t="s">
        <v>1453</v>
      </c>
      <c r="E537" s="222"/>
      <c r="F537" s="223"/>
      <c r="G537" s="220">
        <v>257380</v>
      </c>
      <c r="H537" s="223"/>
      <c r="I537" s="223"/>
      <c r="J537" s="223"/>
      <c r="K537" s="223"/>
      <c r="L537" s="223"/>
      <c r="M537" s="223"/>
      <c r="N537" s="223"/>
      <c r="O537" s="223"/>
      <c r="P537" s="223"/>
      <c r="Q537" s="223"/>
      <c r="R537" s="223"/>
      <c r="S537" s="223"/>
      <c r="T537" s="223"/>
      <c r="U537" s="223"/>
      <c r="V537" s="223"/>
      <c r="W537" s="223"/>
      <c r="X537" s="223"/>
    </row>
    <row r="538" spans="2:25" ht="12.95" customHeight="1" x14ac:dyDescent="0.2">
      <c r="B538" s="221" t="s">
        <v>1000</v>
      </c>
      <c r="C538" s="218" t="s">
        <v>488</v>
      </c>
      <c r="D538" s="222" t="s">
        <v>1453</v>
      </c>
      <c r="E538" s="222"/>
      <c r="F538" s="223"/>
      <c r="G538" s="223"/>
      <c r="H538" s="223"/>
      <c r="I538" s="223"/>
      <c r="J538" s="220">
        <v>211470</v>
      </c>
      <c r="K538" s="223"/>
      <c r="L538" s="223"/>
      <c r="M538" s="223"/>
      <c r="N538" s="223"/>
      <c r="O538" s="223"/>
      <c r="P538" s="223"/>
      <c r="Q538" s="223"/>
      <c r="R538" s="223"/>
      <c r="S538" s="223"/>
      <c r="T538" s="223"/>
      <c r="U538" s="223"/>
      <c r="V538" s="223"/>
      <c r="W538" s="223"/>
      <c r="X538" s="223"/>
    </row>
    <row r="539" spans="2:25" ht="12.95" customHeight="1" x14ac:dyDescent="0.2">
      <c r="B539" s="221" t="s">
        <v>1001</v>
      </c>
      <c r="C539" s="218" t="s">
        <v>488</v>
      </c>
      <c r="D539" s="222" t="s">
        <v>1453</v>
      </c>
      <c r="E539" s="222"/>
      <c r="F539" s="223"/>
      <c r="G539" s="223"/>
      <c r="H539" s="223"/>
      <c r="I539" s="220">
        <v>365380</v>
      </c>
      <c r="J539" s="220">
        <v>307820</v>
      </c>
      <c r="K539" s="220">
        <v>208630</v>
      </c>
      <c r="L539" s="220">
        <v>206300</v>
      </c>
      <c r="M539" s="220">
        <v>159830</v>
      </c>
      <c r="N539" s="223"/>
      <c r="O539" s="220">
        <v>154500</v>
      </c>
      <c r="P539" s="223"/>
      <c r="Q539" s="223"/>
      <c r="R539" s="223"/>
      <c r="S539" s="223"/>
      <c r="T539" s="223"/>
      <c r="U539" s="223"/>
      <c r="V539" s="223"/>
      <c r="W539" s="223"/>
      <c r="X539" s="223"/>
    </row>
    <row r="540" spans="2:25" ht="12.95" customHeight="1" x14ac:dyDescent="0.2">
      <c r="B540" s="221" t="s">
        <v>1001</v>
      </c>
      <c r="C540" s="218" t="s">
        <v>488</v>
      </c>
      <c r="D540" s="222" t="s">
        <v>1453</v>
      </c>
      <c r="E540" s="222"/>
      <c r="F540" s="220">
        <v>271910</v>
      </c>
      <c r="G540" s="220">
        <v>236270</v>
      </c>
      <c r="H540" s="220">
        <v>224760</v>
      </c>
      <c r="I540" s="223"/>
      <c r="J540" s="223"/>
      <c r="K540" s="223"/>
      <c r="L540" s="223"/>
      <c r="M540" s="223"/>
      <c r="N540" s="223"/>
      <c r="O540" s="223"/>
      <c r="P540" s="223"/>
      <c r="Q540" s="223"/>
      <c r="R540" s="223"/>
      <c r="S540" s="223"/>
      <c r="T540" s="223"/>
      <c r="U540" s="223"/>
      <c r="V540" s="223"/>
      <c r="W540" s="223"/>
      <c r="X540" s="223"/>
    </row>
    <row r="541" spans="2:25" ht="12.95" customHeight="1" x14ac:dyDescent="0.2">
      <c r="B541" s="221" t="s">
        <v>1002</v>
      </c>
      <c r="C541" s="218" t="s">
        <v>488</v>
      </c>
      <c r="D541" s="222" t="s">
        <v>1453</v>
      </c>
      <c r="E541" s="222"/>
      <c r="F541" s="223"/>
      <c r="G541" s="223"/>
      <c r="H541" s="223"/>
      <c r="I541" s="223"/>
      <c r="J541" s="223"/>
      <c r="K541" s="223"/>
      <c r="L541" s="220">
        <v>179960</v>
      </c>
      <c r="M541" s="220">
        <v>165120</v>
      </c>
      <c r="N541" s="220">
        <v>153960</v>
      </c>
      <c r="O541" s="223"/>
      <c r="P541" s="223"/>
      <c r="Q541" s="223"/>
      <c r="R541" s="223"/>
      <c r="S541" s="223"/>
      <c r="T541" s="223"/>
      <c r="U541" s="223"/>
      <c r="V541" s="223"/>
      <c r="W541" s="223"/>
      <c r="X541" s="223"/>
    </row>
    <row r="542" spans="2:25" ht="12.95" customHeight="1" x14ac:dyDescent="0.2">
      <c r="B542" s="221" t="s">
        <v>1003</v>
      </c>
      <c r="C542" s="218" t="s">
        <v>488</v>
      </c>
      <c r="D542" s="222" t="s">
        <v>1453</v>
      </c>
      <c r="E542" s="222"/>
      <c r="F542" s="223"/>
      <c r="G542" s="223"/>
      <c r="H542" s="223"/>
      <c r="I542" s="220">
        <v>234830</v>
      </c>
      <c r="J542" s="220">
        <v>215940</v>
      </c>
      <c r="K542" s="220">
        <v>205970</v>
      </c>
      <c r="L542" s="220">
        <v>183530</v>
      </c>
      <c r="M542" s="220">
        <v>174300</v>
      </c>
      <c r="N542" s="220">
        <v>151220</v>
      </c>
      <c r="O542" s="223"/>
      <c r="P542" s="223"/>
      <c r="Q542" s="223"/>
      <c r="R542" s="223"/>
      <c r="S542" s="223"/>
      <c r="T542" s="223"/>
      <c r="U542" s="223"/>
      <c r="V542" s="223"/>
      <c r="W542" s="223"/>
      <c r="X542" s="223"/>
    </row>
    <row r="543" spans="2:25" ht="12.95" customHeight="1" x14ac:dyDescent="0.2">
      <c r="B543" s="221" t="s">
        <v>1004</v>
      </c>
      <c r="C543" s="218" t="s">
        <v>488</v>
      </c>
      <c r="D543" s="222" t="s">
        <v>1453</v>
      </c>
      <c r="E543" s="222"/>
      <c r="F543" s="223"/>
      <c r="G543" s="223"/>
      <c r="H543" s="223"/>
      <c r="I543" s="223"/>
      <c r="J543" s="223"/>
      <c r="K543" s="220">
        <v>177670</v>
      </c>
      <c r="L543" s="220">
        <v>158320</v>
      </c>
      <c r="M543" s="220">
        <v>156190</v>
      </c>
      <c r="N543" s="220">
        <v>152460</v>
      </c>
      <c r="O543" s="223"/>
      <c r="P543" s="223"/>
      <c r="Q543" s="223"/>
      <c r="R543" s="223"/>
      <c r="S543" s="223"/>
      <c r="T543" s="223"/>
      <c r="U543" s="223"/>
      <c r="V543" s="223"/>
      <c r="W543" s="223"/>
      <c r="X543" s="223"/>
      <c r="Y543" s="2"/>
    </row>
    <row r="544" spans="2:25" ht="12.95" customHeight="1" x14ac:dyDescent="0.2">
      <c r="B544" s="221" t="s">
        <v>1005</v>
      </c>
      <c r="C544" s="218" t="s">
        <v>488</v>
      </c>
      <c r="D544" s="222" t="s">
        <v>1453</v>
      </c>
      <c r="E544" s="222"/>
      <c r="F544" s="223"/>
      <c r="G544" s="223"/>
      <c r="H544" s="223"/>
      <c r="I544" s="223"/>
      <c r="J544" s="223"/>
      <c r="K544" s="223"/>
      <c r="L544" s="223"/>
      <c r="M544" s="223"/>
      <c r="N544" s="223"/>
      <c r="O544" s="223"/>
      <c r="P544" s="223"/>
      <c r="Q544" s="223"/>
      <c r="R544" s="223"/>
      <c r="S544" s="223"/>
      <c r="T544" s="220">
        <v>69740</v>
      </c>
      <c r="U544" s="223"/>
      <c r="V544" s="223"/>
      <c r="W544" s="223"/>
      <c r="X544" s="223"/>
      <c r="Y544" s="2"/>
    </row>
    <row r="545" spans="2:25" ht="12.95" customHeight="1" x14ac:dyDescent="0.2">
      <c r="B545" s="221" t="s">
        <v>1006</v>
      </c>
      <c r="C545" s="218" t="s">
        <v>488</v>
      </c>
      <c r="D545" s="222" t="s">
        <v>1453</v>
      </c>
      <c r="E545" s="222"/>
      <c r="F545" s="223"/>
      <c r="G545" s="223"/>
      <c r="H545" s="223"/>
      <c r="I545" s="223"/>
      <c r="J545" s="223"/>
      <c r="K545" s="220">
        <v>155680</v>
      </c>
      <c r="L545" s="220">
        <v>154130</v>
      </c>
      <c r="M545" s="223"/>
      <c r="N545" s="223"/>
      <c r="O545" s="223"/>
      <c r="P545" s="223"/>
      <c r="Q545" s="223"/>
      <c r="R545" s="223"/>
      <c r="S545" s="223"/>
      <c r="T545" s="223"/>
      <c r="U545" s="223"/>
      <c r="V545" s="223"/>
      <c r="W545" s="223"/>
      <c r="X545" s="223"/>
      <c r="Y545" s="2"/>
    </row>
    <row r="546" spans="2:25" ht="12.95" customHeight="1" x14ac:dyDescent="0.2">
      <c r="B546" s="221" t="s">
        <v>1007</v>
      </c>
      <c r="C546" s="218" t="s">
        <v>488</v>
      </c>
      <c r="D546" s="222" t="s">
        <v>1453</v>
      </c>
      <c r="E546" s="222"/>
      <c r="F546" s="220">
        <v>580540</v>
      </c>
      <c r="G546" s="220">
        <v>518560</v>
      </c>
      <c r="H546" s="220">
        <v>477750</v>
      </c>
      <c r="I546" s="220">
        <v>410340</v>
      </c>
      <c r="J546" s="220">
        <v>345160</v>
      </c>
      <c r="K546" s="220">
        <v>307790</v>
      </c>
      <c r="L546" s="220">
        <v>276740</v>
      </c>
      <c r="M546" s="220">
        <v>237940</v>
      </c>
      <c r="N546" s="220">
        <v>226650</v>
      </c>
      <c r="O546" s="220">
        <v>176870</v>
      </c>
      <c r="P546" s="220">
        <v>169980</v>
      </c>
      <c r="Q546" s="220">
        <v>164220</v>
      </c>
      <c r="R546" s="220">
        <v>115630</v>
      </c>
      <c r="S546" s="223"/>
      <c r="T546" s="223"/>
      <c r="U546" s="223"/>
      <c r="V546" s="223"/>
      <c r="W546" s="223"/>
      <c r="X546" s="223"/>
      <c r="Y546" s="2"/>
    </row>
    <row r="547" spans="2:25" ht="12.95" customHeight="1" x14ac:dyDescent="0.2">
      <c r="B547" s="221" t="s">
        <v>1007</v>
      </c>
      <c r="C547" s="218" t="s">
        <v>488</v>
      </c>
      <c r="D547" s="222" t="s">
        <v>1455</v>
      </c>
      <c r="E547" s="222"/>
      <c r="F547" s="220">
        <v>580540</v>
      </c>
      <c r="G547" s="220">
        <v>430230</v>
      </c>
      <c r="H547" s="220">
        <v>354440</v>
      </c>
      <c r="I547" s="220">
        <v>305200</v>
      </c>
      <c r="J547" s="220">
        <v>276110</v>
      </c>
      <c r="K547" s="220">
        <v>245810</v>
      </c>
      <c r="L547" s="220">
        <v>212290</v>
      </c>
      <c r="M547" s="220">
        <v>190490</v>
      </c>
      <c r="N547" s="220">
        <v>185100</v>
      </c>
      <c r="O547" s="223"/>
      <c r="P547" s="220">
        <v>143450</v>
      </c>
      <c r="Q547" s="220">
        <v>140960</v>
      </c>
      <c r="R547" s="220">
        <v>92500</v>
      </c>
      <c r="S547" s="223"/>
      <c r="T547" s="223"/>
      <c r="U547" s="223"/>
      <c r="V547" s="223"/>
      <c r="W547" s="223"/>
      <c r="X547" s="223"/>
      <c r="Y547" s="2"/>
    </row>
    <row r="548" spans="2:25" ht="12.95" customHeight="1" x14ac:dyDescent="0.2">
      <c r="B548" s="221" t="s">
        <v>1008</v>
      </c>
      <c r="C548" s="218" t="s">
        <v>488</v>
      </c>
      <c r="D548" s="222" t="s">
        <v>1453</v>
      </c>
      <c r="E548" s="222"/>
      <c r="F548" s="220">
        <v>560810</v>
      </c>
      <c r="G548" s="223"/>
      <c r="H548" s="223"/>
      <c r="I548" s="223"/>
      <c r="J548" s="223"/>
      <c r="K548" s="223"/>
      <c r="L548" s="223"/>
      <c r="M548" s="223"/>
      <c r="N548" s="223"/>
      <c r="O548" s="223"/>
      <c r="P548" s="223"/>
      <c r="Q548" s="223"/>
      <c r="R548" s="223"/>
      <c r="S548" s="223"/>
      <c r="T548" s="223"/>
      <c r="U548" s="223"/>
      <c r="V548" s="223"/>
      <c r="W548" s="223"/>
      <c r="X548" s="223"/>
      <c r="Y548" s="2"/>
    </row>
    <row r="549" spans="2:25" ht="12.95" customHeight="1" x14ac:dyDescent="0.2">
      <c r="B549" s="221" t="s">
        <v>1008</v>
      </c>
      <c r="C549" s="218" t="s">
        <v>488</v>
      </c>
      <c r="D549" s="222" t="s">
        <v>1453</v>
      </c>
      <c r="E549" s="222"/>
      <c r="F549" s="223"/>
      <c r="G549" s="223"/>
      <c r="H549" s="223"/>
      <c r="I549" s="223"/>
      <c r="J549" s="220">
        <v>277020</v>
      </c>
      <c r="K549" s="223"/>
      <c r="L549" s="223"/>
      <c r="M549" s="223"/>
      <c r="N549" s="220">
        <v>153680</v>
      </c>
      <c r="O549" s="220">
        <v>141590</v>
      </c>
      <c r="P549" s="220">
        <v>137380</v>
      </c>
      <c r="Q549" s="220">
        <v>123200</v>
      </c>
      <c r="R549" s="223"/>
      <c r="S549" s="223"/>
      <c r="T549" s="223"/>
      <c r="U549" s="223"/>
      <c r="V549" s="223"/>
      <c r="W549" s="223"/>
      <c r="X549" s="223"/>
      <c r="Y549" s="2"/>
    </row>
    <row r="550" spans="2:25" ht="12.95" customHeight="1" x14ac:dyDescent="0.2">
      <c r="B550" s="221" t="s">
        <v>1009</v>
      </c>
      <c r="C550" s="218" t="s">
        <v>488</v>
      </c>
      <c r="D550" s="222" t="s">
        <v>1453</v>
      </c>
      <c r="E550" s="222"/>
      <c r="F550" s="220">
        <v>558210</v>
      </c>
      <c r="G550" s="220">
        <v>553860</v>
      </c>
      <c r="H550" s="220">
        <v>523070</v>
      </c>
      <c r="I550" s="220">
        <v>355430</v>
      </c>
      <c r="J550" s="220">
        <v>308890</v>
      </c>
      <c r="K550" s="220">
        <v>263560</v>
      </c>
      <c r="L550" s="220">
        <v>224400</v>
      </c>
      <c r="M550" s="220">
        <v>210050</v>
      </c>
      <c r="N550" s="220">
        <v>198870</v>
      </c>
      <c r="O550" s="220">
        <v>189940</v>
      </c>
      <c r="P550" s="223"/>
      <c r="Q550" s="223"/>
      <c r="R550" s="223"/>
      <c r="S550" s="223"/>
      <c r="T550" s="223"/>
      <c r="U550" s="223"/>
      <c r="V550" s="223"/>
      <c r="W550" s="223"/>
      <c r="X550" s="223"/>
      <c r="Y550" s="2"/>
    </row>
    <row r="551" spans="2:25" ht="12.95" customHeight="1" x14ac:dyDescent="0.2">
      <c r="B551" s="221" t="s">
        <v>1010</v>
      </c>
      <c r="C551" s="218" t="s">
        <v>488</v>
      </c>
      <c r="D551" s="222" t="s">
        <v>1453</v>
      </c>
      <c r="E551" s="222"/>
      <c r="F551" s="223"/>
      <c r="G551" s="223"/>
      <c r="H551" s="220">
        <v>183080</v>
      </c>
      <c r="I551" s="220">
        <v>142440</v>
      </c>
      <c r="J551" s="220">
        <v>141730</v>
      </c>
      <c r="K551" s="220">
        <v>133160</v>
      </c>
      <c r="L551" s="220">
        <v>119880</v>
      </c>
      <c r="M551" s="223"/>
      <c r="N551" s="220">
        <v>115070</v>
      </c>
      <c r="O551" s="223"/>
      <c r="P551" s="223"/>
      <c r="Q551" s="223"/>
      <c r="R551" s="223"/>
      <c r="S551" s="223"/>
      <c r="T551" s="223"/>
      <c r="U551" s="223"/>
      <c r="V551" s="223"/>
      <c r="W551" s="223"/>
      <c r="X551" s="223"/>
      <c r="Y551" s="2"/>
    </row>
    <row r="552" spans="2:25" ht="12.95" customHeight="1" x14ac:dyDescent="0.2">
      <c r="B552" s="221" t="s">
        <v>397</v>
      </c>
      <c r="C552" s="218" t="s">
        <v>1527</v>
      </c>
      <c r="D552" s="222" t="s">
        <v>1453</v>
      </c>
      <c r="E552" s="222"/>
      <c r="F552" s="223"/>
      <c r="G552" s="223"/>
      <c r="H552" s="223"/>
      <c r="I552" s="223"/>
      <c r="J552" s="223"/>
      <c r="K552" s="220">
        <v>135250</v>
      </c>
      <c r="L552" s="220">
        <v>121050</v>
      </c>
      <c r="M552" s="223"/>
      <c r="N552" s="220">
        <v>96200</v>
      </c>
      <c r="O552" s="223"/>
      <c r="P552" s="220">
        <v>86880</v>
      </c>
      <c r="Q552" s="223"/>
      <c r="R552" s="223"/>
      <c r="S552" s="223"/>
      <c r="T552" s="223"/>
      <c r="U552" s="223"/>
      <c r="V552" s="223"/>
      <c r="W552" s="223"/>
      <c r="X552" s="223"/>
      <c r="Y552" s="2"/>
    </row>
    <row r="553" spans="2:25" ht="12.95" customHeight="1" x14ac:dyDescent="0.2">
      <c r="B553" s="221" t="s">
        <v>398</v>
      </c>
      <c r="C553" s="218" t="s">
        <v>1527</v>
      </c>
      <c r="D553" s="222" t="s">
        <v>1453</v>
      </c>
      <c r="E553" s="222"/>
      <c r="F553" s="223"/>
      <c r="G553" s="223"/>
      <c r="H553" s="223"/>
      <c r="I553" s="223"/>
      <c r="J553" s="223"/>
      <c r="K553" s="223"/>
      <c r="L553" s="223"/>
      <c r="M553" s="223"/>
      <c r="N553" s="223"/>
      <c r="O553" s="220">
        <v>151710</v>
      </c>
      <c r="P553" s="220">
        <v>101870</v>
      </c>
      <c r="Q553" s="220">
        <v>96380</v>
      </c>
      <c r="R553" s="220">
        <v>89000</v>
      </c>
      <c r="S553" s="220">
        <v>68350</v>
      </c>
      <c r="T553" s="220">
        <v>67220</v>
      </c>
      <c r="U553" s="220">
        <v>66060</v>
      </c>
      <c r="V553" s="223"/>
      <c r="W553" s="223"/>
      <c r="X553" s="223"/>
      <c r="Y553" s="2"/>
    </row>
    <row r="554" spans="2:25" ht="12.95" customHeight="1" x14ac:dyDescent="0.2">
      <c r="B554" s="221" t="s">
        <v>399</v>
      </c>
      <c r="C554" s="218" t="s">
        <v>1527</v>
      </c>
      <c r="D554" s="222" t="s">
        <v>1453</v>
      </c>
      <c r="E554" s="222"/>
      <c r="F554" s="223"/>
      <c r="G554" s="223"/>
      <c r="H554" s="223"/>
      <c r="I554" s="223"/>
      <c r="J554" s="223"/>
      <c r="K554" s="223"/>
      <c r="L554" s="220">
        <v>128390</v>
      </c>
      <c r="M554" s="220">
        <v>117990</v>
      </c>
      <c r="N554" s="223"/>
      <c r="O554" s="220">
        <v>112190</v>
      </c>
      <c r="P554" s="220">
        <v>106010</v>
      </c>
      <c r="Q554" s="220">
        <v>97470</v>
      </c>
      <c r="R554" s="220">
        <v>96990</v>
      </c>
      <c r="S554" s="220">
        <v>78780</v>
      </c>
      <c r="T554" s="220">
        <v>72390</v>
      </c>
      <c r="U554" s="220">
        <v>66340</v>
      </c>
      <c r="V554" s="220">
        <v>62570</v>
      </c>
      <c r="W554" s="223"/>
      <c r="X554" s="223"/>
      <c r="Y554" s="2"/>
    </row>
    <row r="555" spans="2:25" ht="12.95" customHeight="1" x14ac:dyDescent="0.2">
      <c r="B555" s="221" t="s">
        <v>1528</v>
      </c>
      <c r="C555" s="218" t="s">
        <v>1527</v>
      </c>
      <c r="D555" s="222" t="s">
        <v>1453</v>
      </c>
      <c r="E555" s="222"/>
      <c r="F555" s="223"/>
      <c r="G555" s="223"/>
      <c r="H555" s="223"/>
      <c r="I555" s="223"/>
      <c r="J555" s="223"/>
      <c r="K555" s="223"/>
      <c r="L555" s="223"/>
      <c r="M555" s="223"/>
      <c r="N555" s="223"/>
      <c r="O555" s="220">
        <v>111390</v>
      </c>
      <c r="P555" s="220">
        <v>105880</v>
      </c>
      <c r="Q555" s="220">
        <v>100630</v>
      </c>
      <c r="R555" s="220">
        <v>96670</v>
      </c>
      <c r="S555" s="220">
        <v>72550</v>
      </c>
      <c r="T555" s="220">
        <v>68420</v>
      </c>
      <c r="U555" s="220">
        <v>61950</v>
      </c>
      <c r="V555" s="223"/>
      <c r="W555" s="223"/>
      <c r="X555" s="223"/>
      <c r="Y555" s="2"/>
    </row>
    <row r="556" spans="2:25" ht="12.95" customHeight="1" x14ac:dyDescent="0.2">
      <c r="B556" s="221" t="s">
        <v>1529</v>
      </c>
      <c r="C556" s="218" t="s">
        <v>1527</v>
      </c>
      <c r="D556" s="222" t="s">
        <v>1453</v>
      </c>
      <c r="E556" s="222"/>
      <c r="F556" s="223"/>
      <c r="G556" s="223"/>
      <c r="H556" s="223"/>
      <c r="I556" s="223"/>
      <c r="J556" s="223"/>
      <c r="K556" s="223"/>
      <c r="L556" s="223"/>
      <c r="M556" s="223"/>
      <c r="N556" s="223"/>
      <c r="O556" s="220">
        <v>112690</v>
      </c>
      <c r="P556" s="223"/>
      <c r="Q556" s="223"/>
      <c r="R556" s="223"/>
      <c r="S556" s="223"/>
      <c r="T556" s="223"/>
      <c r="U556" s="223"/>
      <c r="V556" s="223"/>
      <c r="W556" s="223"/>
      <c r="X556" s="223"/>
      <c r="Y556" s="2"/>
    </row>
    <row r="557" spans="2:25" ht="12.95" customHeight="1" x14ac:dyDescent="0.2">
      <c r="B557" s="221" t="s">
        <v>1011</v>
      </c>
      <c r="C557" s="218" t="s">
        <v>1527</v>
      </c>
      <c r="D557" s="222" t="s">
        <v>1453</v>
      </c>
      <c r="E557" s="222"/>
      <c r="F557" s="223"/>
      <c r="G557" s="223"/>
      <c r="H557" s="223"/>
      <c r="I557" s="223"/>
      <c r="J557" s="223"/>
      <c r="K557" s="223"/>
      <c r="L557" s="223"/>
      <c r="M557" s="223"/>
      <c r="N557" s="223"/>
      <c r="O557" s="223"/>
      <c r="P557" s="223"/>
      <c r="Q557" s="223"/>
      <c r="R557" s="223"/>
      <c r="S557" s="223"/>
      <c r="T557" s="223"/>
      <c r="U557" s="223"/>
      <c r="V557" s="220">
        <v>67610</v>
      </c>
      <c r="W557" s="223"/>
      <c r="X557" s="223"/>
      <c r="Y557" s="2"/>
    </row>
    <row r="558" spans="2:25" ht="12.95" customHeight="1" x14ac:dyDescent="0.2">
      <c r="B558" s="221" t="s">
        <v>1530</v>
      </c>
      <c r="C558" s="218" t="s">
        <v>1527</v>
      </c>
      <c r="D558" s="222" t="s">
        <v>1453</v>
      </c>
      <c r="E558" s="222"/>
      <c r="F558" s="223"/>
      <c r="G558" s="223"/>
      <c r="H558" s="223"/>
      <c r="I558" s="220">
        <v>146220</v>
      </c>
      <c r="J558" s="220">
        <v>144810</v>
      </c>
      <c r="K558" s="223"/>
      <c r="L558" s="223"/>
      <c r="M558" s="223"/>
      <c r="N558" s="223"/>
      <c r="O558" s="223"/>
      <c r="P558" s="223"/>
      <c r="Q558" s="223"/>
      <c r="R558" s="223"/>
      <c r="S558" s="223"/>
      <c r="T558" s="223"/>
      <c r="U558" s="223"/>
      <c r="V558" s="223"/>
      <c r="W558" s="223"/>
      <c r="X558" s="223"/>
      <c r="Y558" s="2"/>
    </row>
    <row r="559" spans="2:25" ht="12.95" customHeight="1" x14ac:dyDescent="0.2">
      <c r="B559" s="221" t="s">
        <v>400</v>
      </c>
      <c r="C559" s="218" t="s">
        <v>1527</v>
      </c>
      <c r="D559" s="222" t="s">
        <v>1453</v>
      </c>
      <c r="E559" s="222"/>
      <c r="F559" s="223"/>
      <c r="G559" s="223"/>
      <c r="H559" s="223"/>
      <c r="I559" s="223"/>
      <c r="J559" s="223"/>
      <c r="K559" s="223"/>
      <c r="L559" s="223"/>
      <c r="M559" s="220">
        <v>118070</v>
      </c>
      <c r="N559" s="223"/>
      <c r="O559" s="223"/>
      <c r="P559" s="223"/>
      <c r="Q559" s="223"/>
      <c r="R559" s="223"/>
      <c r="S559" s="220">
        <v>71490</v>
      </c>
      <c r="T559" s="220">
        <v>66550</v>
      </c>
      <c r="U559" s="220">
        <v>62910</v>
      </c>
      <c r="V559" s="220">
        <v>62340</v>
      </c>
      <c r="W559" s="220">
        <v>54140</v>
      </c>
      <c r="X559" s="220">
        <v>49310</v>
      </c>
      <c r="Y559" s="2"/>
    </row>
    <row r="560" spans="2:25" ht="12.95" customHeight="1" x14ac:dyDescent="0.2">
      <c r="B560" s="221" t="s">
        <v>1012</v>
      </c>
      <c r="C560" s="218" t="s">
        <v>1527</v>
      </c>
      <c r="D560" s="222" t="s">
        <v>1453</v>
      </c>
      <c r="E560" s="222"/>
      <c r="F560" s="223"/>
      <c r="G560" s="223"/>
      <c r="H560" s="223"/>
      <c r="I560" s="223"/>
      <c r="J560" s="223"/>
      <c r="K560" s="223"/>
      <c r="L560" s="220">
        <v>99090</v>
      </c>
      <c r="M560" s="223"/>
      <c r="N560" s="223"/>
      <c r="O560" s="223"/>
      <c r="P560" s="223"/>
      <c r="Q560" s="223"/>
      <c r="R560" s="223"/>
      <c r="S560" s="220">
        <v>97440</v>
      </c>
      <c r="T560" s="223"/>
      <c r="U560" s="223"/>
      <c r="V560" s="223"/>
      <c r="W560" s="223"/>
      <c r="X560" s="223"/>
      <c r="Y560" s="2"/>
    </row>
    <row r="561" spans="2:25" ht="12.95" customHeight="1" x14ac:dyDescent="0.2">
      <c r="B561" s="221" t="s">
        <v>1013</v>
      </c>
      <c r="C561" s="218" t="s">
        <v>1527</v>
      </c>
      <c r="D561" s="222" t="s">
        <v>1453</v>
      </c>
      <c r="E561" s="222"/>
      <c r="F561" s="223"/>
      <c r="G561" s="223"/>
      <c r="H561" s="223"/>
      <c r="I561" s="223"/>
      <c r="J561" s="223"/>
      <c r="K561" s="223"/>
      <c r="L561" s="220">
        <v>168470</v>
      </c>
      <c r="M561" s="220">
        <v>141220</v>
      </c>
      <c r="N561" s="223"/>
      <c r="O561" s="223"/>
      <c r="P561" s="223"/>
      <c r="Q561" s="223"/>
      <c r="R561" s="220">
        <v>88890</v>
      </c>
      <c r="S561" s="220">
        <v>87410</v>
      </c>
      <c r="T561" s="220">
        <v>85640</v>
      </c>
      <c r="U561" s="223"/>
      <c r="V561" s="223"/>
      <c r="W561" s="223"/>
      <c r="X561" s="223"/>
      <c r="Y561" s="2"/>
    </row>
    <row r="562" spans="2:25" ht="12.95" customHeight="1" x14ac:dyDescent="0.2">
      <c r="B562" s="221" t="s">
        <v>401</v>
      </c>
      <c r="C562" s="218" t="s">
        <v>1527</v>
      </c>
      <c r="D562" s="222" t="s">
        <v>1453</v>
      </c>
      <c r="E562" s="222"/>
      <c r="F562" s="223"/>
      <c r="G562" s="223"/>
      <c r="H562" s="223"/>
      <c r="I562" s="223"/>
      <c r="J562" s="223"/>
      <c r="K562" s="223"/>
      <c r="L562" s="220">
        <v>136790</v>
      </c>
      <c r="M562" s="223"/>
      <c r="N562" s="223"/>
      <c r="O562" s="223"/>
      <c r="P562" s="223"/>
      <c r="Q562" s="223"/>
      <c r="R562" s="223"/>
      <c r="S562" s="220">
        <v>89340</v>
      </c>
      <c r="T562" s="220">
        <v>78710</v>
      </c>
      <c r="U562" s="220">
        <v>72490</v>
      </c>
      <c r="V562" s="220">
        <v>68620</v>
      </c>
      <c r="W562" s="220">
        <v>59240</v>
      </c>
      <c r="X562" s="220">
        <v>56600</v>
      </c>
      <c r="Y562" s="2"/>
    </row>
    <row r="563" spans="2:25" ht="12.95" customHeight="1" x14ac:dyDescent="0.2">
      <c r="B563" s="221" t="s">
        <v>1014</v>
      </c>
      <c r="C563" s="218" t="s">
        <v>1527</v>
      </c>
      <c r="D563" s="222" t="s">
        <v>1453</v>
      </c>
      <c r="E563" s="222"/>
      <c r="F563" s="223"/>
      <c r="G563" s="223"/>
      <c r="H563" s="223"/>
      <c r="I563" s="223"/>
      <c r="J563" s="220">
        <v>158180</v>
      </c>
      <c r="K563" s="220">
        <v>151440</v>
      </c>
      <c r="L563" s="220">
        <v>150680</v>
      </c>
      <c r="M563" s="223"/>
      <c r="N563" s="223"/>
      <c r="O563" s="223"/>
      <c r="P563" s="223"/>
      <c r="Q563" s="223"/>
      <c r="R563" s="223"/>
      <c r="S563" s="220">
        <v>89600</v>
      </c>
      <c r="T563" s="223"/>
      <c r="U563" s="223"/>
      <c r="V563" s="223"/>
      <c r="W563" s="223"/>
      <c r="X563" s="223"/>
      <c r="Y563" s="2"/>
    </row>
    <row r="564" spans="2:25" ht="12.95" customHeight="1" x14ac:dyDescent="0.2">
      <c r="B564" s="221" t="s">
        <v>1531</v>
      </c>
      <c r="C564" s="218" t="s">
        <v>1527</v>
      </c>
      <c r="D564" s="222" t="s">
        <v>1453</v>
      </c>
      <c r="E564" s="222"/>
      <c r="F564" s="223"/>
      <c r="G564" s="223"/>
      <c r="H564" s="223"/>
      <c r="I564" s="223"/>
      <c r="J564" s="223"/>
      <c r="K564" s="223"/>
      <c r="L564" s="223"/>
      <c r="M564" s="223"/>
      <c r="N564" s="223"/>
      <c r="O564" s="223"/>
      <c r="P564" s="223"/>
      <c r="Q564" s="223"/>
      <c r="R564" s="223"/>
      <c r="S564" s="220">
        <v>67040</v>
      </c>
      <c r="T564" s="223"/>
      <c r="U564" s="223"/>
      <c r="V564" s="220">
        <v>58980</v>
      </c>
      <c r="W564" s="223"/>
      <c r="X564" s="223"/>
      <c r="Y564" s="2"/>
    </row>
    <row r="565" spans="2:25" ht="12.95" customHeight="1" x14ac:dyDescent="0.2">
      <c r="B565" s="221" t="s">
        <v>1015</v>
      </c>
      <c r="C565" s="218" t="s">
        <v>1527</v>
      </c>
      <c r="D565" s="222" t="s">
        <v>1453</v>
      </c>
      <c r="E565" s="222"/>
      <c r="F565" s="223"/>
      <c r="G565" s="223"/>
      <c r="H565" s="223"/>
      <c r="I565" s="223"/>
      <c r="J565" s="223"/>
      <c r="K565" s="220">
        <v>126620</v>
      </c>
      <c r="L565" s="223"/>
      <c r="M565" s="223"/>
      <c r="N565" s="223"/>
      <c r="O565" s="220">
        <v>88810</v>
      </c>
      <c r="P565" s="220">
        <v>69930</v>
      </c>
      <c r="Q565" s="223"/>
      <c r="R565" s="220">
        <v>68480</v>
      </c>
      <c r="S565" s="223"/>
      <c r="T565" s="223"/>
      <c r="U565" s="223"/>
      <c r="V565" s="223"/>
      <c r="W565" s="223"/>
      <c r="X565" s="223"/>
      <c r="Y565" s="2"/>
    </row>
    <row r="566" spans="2:25" ht="12.95" customHeight="1" x14ac:dyDescent="0.2">
      <c r="B566" s="221" t="s">
        <v>402</v>
      </c>
      <c r="C566" s="218" t="s">
        <v>1527</v>
      </c>
      <c r="D566" s="222" t="s">
        <v>1453</v>
      </c>
      <c r="E566" s="222"/>
      <c r="F566" s="223"/>
      <c r="G566" s="223"/>
      <c r="H566" s="223"/>
      <c r="I566" s="223"/>
      <c r="J566" s="223"/>
      <c r="K566" s="220">
        <v>118690</v>
      </c>
      <c r="L566" s="220">
        <v>105660</v>
      </c>
      <c r="M566" s="220">
        <v>93560</v>
      </c>
      <c r="N566" s="220">
        <v>93090</v>
      </c>
      <c r="O566" s="220">
        <v>92630</v>
      </c>
      <c r="P566" s="220">
        <v>91230</v>
      </c>
      <c r="Q566" s="220">
        <v>90780</v>
      </c>
      <c r="R566" s="220">
        <v>68570</v>
      </c>
      <c r="S566" s="223"/>
      <c r="T566" s="223"/>
      <c r="U566" s="223"/>
      <c r="V566" s="223"/>
      <c r="W566" s="223"/>
      <c r="X566" s="223"/>
      <c r="Y566" s="2"/>
    </row>
    <row r="567" spans="2:25" ht="12.95" customHeight="1" x14ac:dyDescent="0.2">
      <c r="B567" s="221" t="s">
        <v>403</v>
      </c>
      <c r="C567" s="218" t="s">
        <v>1527</v>
      </c>
      <c r="D567" s="222" t="s">
        <v>1453</v>
      </c>
      <c r="E567" s="222"/>
      <c r="F567" s="223"/>
      <c r="G567" s="223"/>
      <c r="H567" s="220">
        <v>187230</v>
      </c>
      <c r="I567" s="220">
        <v>155150</v>
      </c>
      <c r="J567" s="220">
        <v>132300</v>
      </c>
      <c r="K567" s="220">
        <v>127350</v>
      </c>
      <c r="L567" s="220">
        <v>126720</v>
      </c>
      <c r="M567" s="220">
        <v>116360</v>
      </c>
      <c r="N567" s="220">
        <v>108410</v>
      </c>
      <c r="O567" s="220">
        <v>104840</v>
      </c>
      <c r="P567" s="220">
        <v>86550</v>
      </c>
      <c r="Q567" s="220">
        <v>85990</v>
      </c>
      <c r="R567" s="223"/>
      <c r="S567" s="223"/>
      <c r="T567" s="223"/>
      <c r="U567" s="223"/>
      <c r="V567" s="223"/>
      <c r="W567" s="223"/>
      <c r="X567" s="223"/>
      <c r="Y567" s="2"/>
    </row>
    <row r="568" spans="2:25" ht="12.95" customHeight="1" x14ac:dyDescent="0.2">
      <c r="B568" s="221" t="s">
        <v>404</v>
      </c>
      <c r="C568" s="218" t="s">
        <v>1527</v>
      </c>
      <c r="D568" s="222" t="s">
        <v>1453</v>
      </c>
      <c r="E568" s="222"/>
      <c r="F568" s="220">
        <v>184150</v>
      </c>
      <c r="G568" s="223"/>
      <c r="H568" s="223"/>
      <c r="I568" s="223"/>
      <c r="J568" s="220">
        <v>141480</v>
      </c>
      <c r="K568" s="220">
        <v>135490</v>
      </c>
      <c r="L568" s="220">
        <v>112890</v>
      </c>
      <c r="M568" s="220">
        <v>101140</v>
      </c>
      <c r="N568" s="220">
        <v>100380</v>
      </c>
      <c r="O568" s="220">
        <v>92300</v>
      </c>
      <c r="P568" s="220">
        <v>91370</v>
      </c>
      <c r="Q568" s="220">
        <v>90910</v>
      </c>
      <c r="R568" s="220">
        <v>76310</v>
      </c>
      <c r="S568" s="223"/>
      <c r="T568" s="223"/>
      <c r="U568" s="223"/>
      <c r="V568" s="223"/>
      <c r="W568" s="223"/>
      <c r="X568" s="223"/>
    </row>
    <row r="569" spans="2:25" ht="12.95" customHeight="1" x14ac:dyDescent="0.2">
      <c r="B569" s="221" t="s">
        <v>405</v>
      </c>
      <c r="C569" s="218" t="s">
        <v>1527</v>
      </c>
      <c r="D569" s="222" t="s">
        <v>1453</v>
      </c>
      <c r="E569" s="222"/>
      <c r="F569" s="223"/>
      <c r="G569" s="223"/>
      <c r="H569" s="223"/>
      <c r="I569" s="223"/>
      <c r="J569" s="223"/>
      <c r="K569" s="220">
        <v>114210</v>
      </c>
      <c r="L569" s="220">
        <v>104490</v>
      </c>
      <c r="M569" s="220">
        <v>100560</v>
      </c>
      <c r="N569" s="220">
        <v>99450</v>
      </c>
      <c r="O569" s="220">
        <v>99080</v>
      </c>
      <c r="P569" s="220">
        <v>98590</v>
      </c>
      <c r="Q569" s="220">
        <v>97070</v>
      </c>
      <c r="R569" s="220">
        <v>95560</v>
      </c>
      <c r="S569" s="223"/>
      <c r="T569" s="223"/>
      <c r="U569" s="223"/>
      <c r="V569" s="223"/>
      <c r="W569" s="223"/>
      <c r="X569" s="223"/>
    </row>
    <row r="570" spans="2:25" ht="12.95" customHeight="1" x14ac:dyDescent="0.2">
      <c r="B570" s="221" t="s">
        <v>1016</v>
      </c>
      <c r="C570" s="218" t="s">
        <v>1527</v>
      </c>
      <c r="D570" s="222" t="s">
        <v>1453</v>
      </c>
      <c r="E570" s="222"/>
      <c r="F570" s="223"/>
      <c r="G570" s="223"/>
      <c r="H570" s="223"/>
      <c r="I570" s="223"/>
      <c r="J570" s="223"/>
      <c r="K570" s="220">
        <v>173120</v>
      </c>
      <c r="L570" s="220">
        <v>121700</v>
      </c>
      <c r="M570" s="220">
        <v>115610</v>
      </c>
      <c r="N570" s="220">
        <v>109830</v>
      </c>
      <c r="O570" s="223"/>
      <c r="P570" s="220">
        <v>99830</v>
      </c>
      <c r="Q570" s="220">
        <v>99000</v>
      </c>
      <c r="R570" s="223"/>
      <c r="S570" s="223"/>
      <c r="T570" s="223"/>
      <c r="U570" s="223"/>
      <c r="V570" s="223"/>
      <c r="W570" s="223"/>
      <c r="X570" s="223"/>
    </row>
    <row r="571" spans="2:25" ht="12.95" customHeight="1" x14ac:dyDescent="0.2">
      <c r="B571" s="221" t="s">
        <v>406</v>
      </c>
      <c r="C571" s="218" t="s">
        <v>1527</v>
      </c>
      <c r="D571" s="222" t="s">
        <v>1453</v>
      </c>
      <c r="E571" s="222"/>
      <c r="F571" s="223"/>
      <c r="G571" s="223"/>
      <c r="H571" s="223"/>
      <c r="I571" s="223"/>
      <c r="J571" s="223"/>
      <c r="K571" s="220">
        <v>131400</v>
      </c>
      <c r="L571" s="223"/>
      <c r="M571" s="223"/>
      <c r="N571" s="223"/>
      <c r="O571" s="223"/>
      <c r="P571" s="223"/>
      <c r="Q571" s="223"/>
      <c r="R571" s="223"/>
      <c r="S571" s="223"/>
      <c r="T571" s="223"/>
      <c r="U571" s="223"/>
      <c r="V571" s="223"/>
      <c r="W571" s="223"/>
      <c r="X571" s="223"/>
    </row>
    <row r="572" spans="2:25" ht="12.95" customHeight="1" x14ac:dyDescent="0.2">
      <c r="B572" s="221" t="s">
        <v>1532</v>
      </c>
      <c r="C572" s="218" t="s">
        <v>1527</v>
      </c>
      <c r="D572" s="222" t="s">
        <v>1453</v>
      </c>
      <c r="E572" s="222"/>
      <c r="F572" s="223"/>
      <c r="G572" s="223"/>
      <c r="H572" s="223"/>
      <c r="I572" s="223"/>
      <c r="J572" s="223"/>
      <c r="K572" s="220">
        <v>116060</v>
      </c>
      <c r="L572" s="220">
        <v>107450</v>
      </c>
      <c r="M572" s="223"/>
      <c r="N572" s="223"/>
      <c r="O572" s="223"/>
      <c r="P572" s="223"/>
      <c r="Q572" s="223"/>
      <c r="R572" s="223"/>
      <c r="S572" s="223"/>
      <c r="T572" s="223"/>
      <c r="U572" s="223"/>
      <c r="V572" s="223"/>
      <c r="W572" s="223"/>
      <c r="X572" s="223"/>
    </row>
    <row r="573" spans="2:25" ht="12.95" customHeight="1" x14ac:dyDescent="0.2">
      <c r="B573" s="221" t="s">
        <v>1533</v>
      </c>
      <c r="C573" s="218" t="s">
        <v>1527</v>
      </c>
      <c r="D573" s="222" t="s">
        <v>1453</v>
      </c>
      <c r="E573" s="222"/>
      <c r="F573" s="223"/>
      <c r="G573" s="223"/>
      <c r="H573" s="223"/>
      <c r="I573" s="220">
        <v>179870</v>
      </c>
      <c r="J573" s="220">
        <v>170730</v>
      </c>
      <c r="K573" s="220">
        <v>163570</v>
      </c>
      <c r="L573" s="220">
        <v>146870</v>
      </c>
      <c r="M573" s="220">
        <v>131060</v>
      </c>
      <c r="N573" s="220">
        <v>123730</v>
      </c>
      <c r="O573" s="220">
        <v>107620</v>
      </c>
      <c r="P573" s="220">
        <v>103840</v>
      </c>
      <c r="Q573" s="220">
        <v>100330</v>
      </c>
      <c r="R573" s="220">
        <v>97180</v>
      </c>
      <c r="S573" s="223"/>
      <c r="T573" s="223"/>
      <c r="U573" s="223"/>
      <c r="V573" s="223"/>
      <c r="W573" s="223"/>
      <c r="X573" s="223"/>
    </row>
    <row r="574" spans="2:25" ht="12.95" customHeight="1" x14ac:dyDescent="0.2">
      <c r="B574" s="221" t="s">
        <v>1533</v>
      </c>
      <c r="C574" s="218" t="s">
        <v>1527</v>
      </c>
      <c r="D574" s="222" t="s">
        <v>1453</v>
      </c>
      <c r="E574" s="222"/>
      <c r="F574" s="223"/>
      <c r="G574" s="223"/>
      <c r="H574" s="223"/>
      <c r="I574" s="223"/>
      <c r="J574" s="223"/>
      <c r="K574" s="220">
        <v>163780</v>
      </c>
      <c r="L574" s="220">
        <v>137000</v>
      </c>
      <c r="M574" s="223"/>
      <c r="N574" s="223"/>
      <c r="O574" s="220">
        <v>107220</v>
      </c>
      <c r="P574" s="220">
        <v>103370</v>
      </c>
      <c r="Q574" s="223"/>
      <c r="R574" s="223"/>
      <c r="S574" s="223"/>
      <c r="T574" s="223"/>
      <c r="U574" s="223"/>
      <c r="V574" s="223"/>
      <c r="W574" s="223"/>
      <c r="X574" s="223"/>
    </row>
    <row r="575" spans="2:25" ht="12.95" customHeight="1" x14ac:dyDescent="0.2">
      <c r="B575" s="221" t="s">
        <v>1534</v>
      </c>
      <c r="C575" s="218" t="s">
        <v>1527</v>
      </c>
      <c r="D575" s="222" t="s">
        <v>1453</v>
      </c>
      <c r="E575" s="222"/>
      <c r="F575" s="223"/>
      <c r="G575" s="223"/>
      <c r="H575" s="223"/>
      <c r="I575" s="223"/>
      <c r="J575" s="223"/>
      <c r="K575" s="220">
        <v>126150</v>
      </c>
      <c r="L575" s="220">
        <v>109020</v>
      </c>
      <c r="M575" s="220">
        <v>107370</v>
      </c>
      <c r="N575" s="220">
        <v>106840</v>
      </c>
      <c r="O575" s="220">
        <v>87060</v>
      </c>
      <c r="P575" s="220">
        <v>77940</v>
      </c>
      <c r="Q575" s="223"/>
      <c r="R575" s="220">
        <v>77550</v>
      </c>
      <c r="S575" s="223"/>
      <c r="T575" s="223"/>
      <c r="U575" s="223"/>
      <c r="V575" s="223"/>
      <c r="W575" s="223"/>
      <c r="X575" s="223"/>
    </row>
    <row r="576" spans="2:25" ht="12.95" customHeight="1" x14ac:dyDescent="0.2">
      <c r="B576" s="221" t="s">
        <v>1017</v>
      </c>
      <c r="C576" s="218" t="s">
        <v>1527</v>
      </c>
      <c r="D576" s="222" t="s">
        <v>1453</v>
      </c>
      <c r="E576" s="222"/>
      <c r="F576" s="223"/>
      <c r="G576" s="223"/>
      <c r="H576" s="220">
        <v>245730</v>
      </c>
      <c r="I576" s="220">
        <v>225500</v>
      </c>
      <c r="J576" s="220">
        <v>215020</v>
      </c>
      <c r="K576" s="220">
        <v>201700</v>
      </c>
      <c r="L576" s="223"/>
      <c r="M576" s="223"/>
      <c r="N576" s="223"/>
      <c r="O576" s="223"/>
      <c r="P576" s="223"/>
      <c r="Q576" s="223"/>
      <c r="R576" s="223"/>
      <c r="S576" s="223"/>
      <c r="T576" s="223"/>
      <c r="U576" s="223"/>
      <c r="V576" s="223"/>
      <c r="W576" s="223"/>
      <c r="X576" s="223"/>
    </row>
    <row r="577" spans="2:24" ht="12.95" customHeight="1" x14ac:dyDescent="0.2">
      <c r="B577" s="221" t="s">
        <v>1018</v>
      </c>
      <c r="C577" s="218" t="s">
        <v>1527</v>
      </c>
      <c r="D577" s="222" t="s">
        <v>1453</v>
      </c>
      <c r="E577" s="222"/>
      <c r="F577" s="223"/>
      <c r="G577" s="223"/>
      <c r="H577" s="220">
        <v>163780</v>
      </c>
      <c r="I577" s="223"/>
      <c r="J577" s="220">
        <v>141190</v>
      </c>
      <c r="K577" s="223"/>
      <c r="L577" s="223"/>
      <c r="M577" s="223"/>
      <c r="N577" s="223"/>
      <c r="O577" s="223"/>
      <c r="P577" s="223"/>
      <c r="Q577" s="223"/>
      <c r="R577" s="223"/>
      <c r="S577" s="223"/>
      <c r="T577" s="223"/>
      <c r="U577" s="223"/>
      <c r="V577" s="223"/>
      <c r="W577" s="223"/>
      <c r="X577" s="223"/>
    </row>
    <row r="578" spans="2:24" ht="12.95" customHeight="1" x14ac:dyDescent="0.2">
      <c r="B578" s="221" t="s">
        <v>1019</v>
      </c>
      <c r="C578" s="218" t="s">
        <v>1527</v>
      </c>
      <c r="D578" s="222" t="s">
        <v>1453</v>
      </c>
      <c r="E578" s="222"/>
      <c r="F578" s="223"/>
      <c r="G578" s="223"/>
      <c r="H578" s="220">
        <v>196840</v>
      </c>
      <c r="I578" s="220">
        <v>157760</v>
      </c>
      <c r="J578" s="220">
        <v>153210</v>
      </c>
      <c r="K578" s="223"/>
      <c r="L578" s="223"/>
      <c r="M578" s="223"/>
      <c r="N578" s="223"/>
      <c r="O578" s="223"/>
      <c r="P578" s="223"/>
      <c r="Q578" s="223"/>
      <c r="R578" s="223"/>
      <c r="S578" s="223"/>
      <c r="T578" s="223"/>
      <c r="U578" s="223"/>
      <c r="V578" s="223"/>
      <c r="W578" s="223"/>
      <c r="X578" s="223"/>
    </row>
    <row r="579" spans="2:24" ht="12.95" customHeight="1" x14ac:dyDescent="0.2">
      <c r="B579" s="221" t="s">
        <v>407</v>
      </c>
      <c r="C579" s="218" t="s">
        <v>1527</v>
      </c>
      <c r="D579" s="222" t="s">
        <v>1453</v>
      </c>
      <c r="E579" s="222"/>
      <c r="F579" s="223"/>
      <c r="G579" s="220">
        <v>214680</v>
      </c>
      <c r="H579" s="220">
        <v>189610</v>
      </c>
      <c r="I579" s="220">
        <v>180400</v>
      </c>
      <c r="J579" s="220">
        <v>159960</v>
      </c>
      <c r="K579" s="220">
        <v>155640</v>
      </c>
      <c r="L579" s="223"/>
      <c r="M579" s="223"/>
      <c r="N579" s="223"/>
      <c r="O579" s="223"/>
      <c r="P579" s="223"/>
      <c r="Q579" s="223"/>
      <c r="R579" s="223"/>
      <c r="S579" s="223"/>
      <c r="T579" s="223"/>
      <c r="U579" s="223"/>
      <c r="V579" s="223"/>
      <c r="W579" s="223"/>
      <c r="X579" s="223"/>
    </row>
    <row r="580" spans="2:24" ht="12.95" customHeight="1" x14ac:dyDescent="0.2">
      <c r="B580" s="221" t="s">
        <v>1020</v>
      </c>
      <c r="C580" s="218" t="s">
        <v>1527</v>
      </c>
      <c r="D580" s="222" t="s">
        <v>1453</v>
      </c>
      <c r="E580" s="222"/>
      <c r="F580" s="223"/>
      <c r="G580" s="223"/>
      <c r="H580" s="220">
        <v>166370</v>
      </c>
      <c r="I580" s="223"/>
      <c r="J580" s="223"/>
      <c r="K580" s="223"/>
      <c r="L580" s="223"/>
      <c r="M580" s="223"/>
      <c r="N580" s="223"/>
      <c r="O580" s="223"/>
      <c r="P580" s="223"/>
      <c r="Q580" s="223"/>
      <c r="R580" s="223"/>
      <c r="S580" s="223"/>
      <c r="T580" s="223"/>
      <c r="U580" s="223"/>
      <c r="V580" s="223"/>
      <c r="W580" s="223"/>
      <c r="X580" s="223"/>
    </row>
    <row r="581" spans="2:24" ht="12.95" customHeight="1" x14ac:dyDescent="0.2">
      <c r="B581" s="221" t="s">
        <v>1021</v>
      </c>
      <c r="C581" s="218" t="s">
        <v>1527</v>
      </c>
      <c r="D581" s="222" t="s">
        <v>1453</v>
      </c>
      <c r="E581" s="222"/>
      <c r="F581" s="223"/>
      <c r="G581" s="223"/>
      <c r="H581" s="220">
        <v>168010</v>
      </c>
      <c r="I581" s="220">
        <v>162980</v>
      </c>
      <c r="J581" s="223"/>
      <c r="K581" s="223"/>
      <c r="L581" s="223"/>
      <c r="M581" s="223"/>
      <c r="N581" s="223"/>
      <c r="O581" s="223"/>
      <c r="P581" s="223"/>
      <c r="Q581" s="223"/>
      <c r="R581" s="223"/>
      <c r="S581" s="223"/>
      <c r="T581" s="223"/>
      <c r="U581" s="223"/>
      <c r="V581" s="223"/>
      <c r="W581" s="223"/>
      <c r="X581" s="223"/>
    </row>
    <row r="582" spans="2:24" ht="12.95" customHeight="1" x14ac:dyDescent="0.2">
      <c r="B582" s="221" t="s">
        <v>408</v>
      </c>
      <c r="C582" s="218" t="s">
        <v>1527</v>
      </c>
      <c r="D582" s="222" t="s">
        <v>1453</v>
      </c>
      <c r="E582" s="222"/>
      <c r="F582" s="223"/>
      <c r="G582" s="223"/>
      <c r="H582" s="220">
        <v>170550</v>
      </c>
      <c r="I582" s="220">
        <v>161260</v>
      </c>
      <c r="J582" s="220">
        <v>150250</v>
      </c>
      <c r="K582" s="220">
        <v>145210</v>
      </c>
      <c r="L582" s="223"/>
      <c r="M582" s="223"/>
      <c r="N582" s="220">
        <v>102830</v>
      </c>
      <c r="O582" s="223"/>
      <c r="P582" s="223"/>
      <c r="Q582" s="223"/>
      <c r="R582" s="223"/>
      <c r="S582" s="223"/>
      <c r="T582" s="223"/>
      <c r="U582" s="223"/>
      <c r="V582" s="223"/>
      <c r="W582" s="223"/>
      <c r="X582" s="223"/>
    </row>
    <row r="583" spans="2:24" ht="12.95" customHeight="1" x14ac:dyDescent="0.2">
      <c r="B583" s="221" t="s">
        <v>409</v>
      </c>
      <c r="C583" s="218" t="s">
        <v>1527</v>
      </c>
      <c r="D583" s="222" t="s">
        <v>1453</v>
      </c>
      <c r="E583" s="222"/>
      <c r="F583" s="223"/>
      <c r="G583" s="220">
        <v>180120</v>
      </c>
      <c r="H583" s="220">
        <v>168870</v>
      </c>
      <c r="I583" s="220">
        <v>160610</v>
      </c>
      <c r="J583" s="220">
        <v>148540</v>
      </c>
      <c r="K583" s="220">
        <v>139460</v>
      </c>
      <c r="L583" s="223"/>
      <c r="M583" s="223"/>
      <c r="N583" s="223"/>
      <c r="O583" s="223"/>
      <c r="P583" s="223"/>
      <c r="Q583" s="223"/>
      <c r="R583" s="223"/>
      <c r="S583" s="223"/>
      <c r="T583" s="223"/>
      <c r="U583" s="223"/>
      <c r="V583" s="223"/>
      <c r="W583" s="223"/>
      <c r="X583" s="223"/>
    </row>
    <row r="584" spans="2:24" ht="12.95" customHeight="1" x14ac:dyDescent="0.2">
      <c r="B584" s="221" t="s">
        <v>410</v>
      </c>
      <c r="C584" s="218" t="s">
        <v>1527</v>
      </c>
      <c r="D584" s="222" t="s">
        <v>1453</v>
      </c>
      <c r="E584" s="222"/>
      <c r="F584" s="223"/>
      <c r="G584" s="223"/>
      <c r="H584" s="223"/>
      <c r="I584" s="220">
        <v>152270</v>
      </c>
      <c r="J584" s="220">
        <v>152010</v>
      </c>
      <c r="K584" s="220">
        <v>146830</v>
      </c>
      <c r="L584" s="223"/>
      <c r="M584" s="223"/>
      <c r="N584" s="223"/>
      <c r="O584" s="223"/>
      <c r="P584" s="223"/>
      <c r="Q584" s="223"/>
      <c r="R584" s="223"/>
      <c r="S584" s="223"/>
      <c r="T584" s="223"/>
      <c r="U584" s="223"/>
      <c r="V584" s="223"/>
      <c r="W584" s="223"/>
      <c r="X584" s="223"/>
    </row>
    <row r="585" spans="2:24" ht="12.95" customHeight="1" x14ac:dyDescent="0.2">
      <c r="B585" s="221" t="s">
        <v>411</v>
      </c>
      <c r="C585" s="218" t="s">
        <v>1527</v>
      </c>
      <c r="D585" s="222" t="s">
        <v>1453</v>
      </c>
      <c r="E585" s="222"/>
      <c r="F585" s="223"/>
      <c r="G585" s="223"/>
      <c r="H585" s="220">
        <v>176630</v>
      </c>
      <c r="I585" s="220">
        <v>174350</v>
      </c>
      <c r="J585" s="220">
        <v>154560</v>
      </c>
      <c r="K585" s="220">
        <v>148370</v>
      </c>
      <c r="L585" s="223"/>
      <c r="M585" s="223"/>
      <c r="N585" s="223"/>
      <c r="O585" s="223"/>
      <c r="P585" s="223"/>
      <c r="Q585" s="223"/>
      <c r="R585" s="223"/>
      <c r="S585" s="223"/>
      <c r="T585" s="223"/>
      <c r="U585" s="223"/>
      <c r="V585" s="223"/>
      <c r="W585" s="223"/>
      <c r="X585" s="223"/>
    </row>
    <row r="586" spans="2:24" ht="12.95" customHeight="1" x14ac:dyDescent="0.2">
      <c r="B586" s="221" t="s">
        <v>1022</v>
      </c>
      <c r="C586" s="218" t="s">
        <v>1527</v>
      </c>
      <c r="D586" s="222" t="s">
        <v>1453</v>
      </c>
      <c r="E586" s="222"/>
      <c r="F586" s="223"/>
      <c r="G586" s="223"/>
      <c r="H586" s="223"/>
      <c r="I586" s="223"/>
      <c r="J586" s="220">
        <v>151590</v>
      </c>
      <c r="K586" s="223"/>
      <c r="L586" s="223"/>
      <c r="M586" s="223"/>
      <c r="N586" s="223"/>
      <c r="O586" s="223"/>
      <c r="P586" s="223"/>
      <c r="Q586" s="223"/>
      <c r="R586" s="223"/>
      <c r="S586" s="223"/>
      <c r="T586" s="223"/>
      <c r="U586" s="223"/>
      <c r="V586" s="223"/>
      <c r="W586" s="223"/>
      <c r="X586" s="223"/>
    </row>
    <row r="587" spans="2:24" ht="12.95" customHeight="1" x14ac:dyDescent="0.2">
      <c r="B587" s="221" t="s">
        <v>1023</v>
      </c>
      <c r="C587" s="218" t="s">
        <v>1527</v>
      </c>
      <c r="D587" s="222" t="s">
        <v>1453</v>
      </c>
      <c r="E587" s="222"/>
      <c r="F587" s="223"/>
      <c r="G587" s="223"/>
      <c r="H587" s="220">
        <v>175720</v>
      </c>
      <c r="I587" s="220">
        <v>165720</v>
      </c>
      <c r="J587" s="223"/>
      <c r="K587" s="223"/>
      <c r="L587" s="223"/>
      <c r="M587" s="223"/>
      <c r="N587" s="223"/>
      <c r="O587" s="223"/>
      <c r="P587" s="223"/>
      <c r="Q587" s="223"/>
      <c r="R587" s="223"/>
      <c r="S587" s="223"/>
      <c r="T587" s="223"/>
      <c r="U587" s="223"/>
      <c r="V587" s="223"/>
      <c r="W587" s="223"/>
      <c r="X587" s="223"/>
    </row>
    <row r="588" spans="2:24" ht="12.95" customHeight="1" x14ac:dyDescent="0.2">
      <c r="B588" s="221" t="s">
        <v>1024</v>
      </c>
      <c r="C588" s="218" t="s">
        <v>1527</v>
      </c>
      <c r="D588" s="222" t="s">
        <v>1453</v>
      </c>
      <c r="E588" s="222"/>
      <c r="F588" s="223"/>
      <c r="G588" s="223"/>
      <c r="H588" s="220">
        <v>173270</v>
      </c>
      <c r="I588" s="220">
        <v>162810</v>
      </c>
      <c r="J588" s="220">
        <v>158750</v>
      </c>
      <c r="K588" s="220">
        <v>153850</v>
      </c>
      <c r="L588" s="223"/>
      <c r="M588" s="223"/>
      <c r="N588" s="223"/>
      <c r="O588" s="223"/>
      <c r="P588" s="223"/>
      <c r="Q588" s="223"/>
      <c r="R588" s="223"/>
      <c r="S588" s="223"/>
      <c r="T588" s="223"/>
      <c r="U588" s="223"/>
      <c r="V588" s="223"/>
      <c r="W588" s="223"/>
      <c r="X588" s="223"/>
    </row>
    <row r="589" spans="2:24" ht="12.95" customHeight="1" x14ac:dyDescent="0.2">
      <c r="B589" s="221" t="s">
        <v>1025</v>
      </c>
      <c r="C589" s="218" t="s">
        <v>1527</v>
      </c>
      <c r="D589" s="222" t="s">
        <v>1453</v>
      </c>
      <c r="E589" s="222"/>
      <c r="F589" s="223"/>
      <c r="G589" s="223"/>
      <c r="H589" s="220">
        <v>169070</v>
      </c>
      <c r="I589" s="223"/>
      <c r="J589" s="220">
        <v>160850</v>
      </c>
      <c r="K589" s="223"/>
      <c r="L589" s="223"/>
      <c r="M589" s="223"/>
      <c r="N589" s="223"/>
      <c r="O589" s="223"/>
      <c r="P589" s="223"/>
      <c r="Q589" s="223"/>
      <c r="R589" s="223"/>
      <c r="S589" s="223"/>
      <c r="T589" s="223"/>
      <c r="U589" s="223"/>
      <c r="V589" s="223"/>
      <c r="W589" s="223"/>
      <c r="X589" s="223"/>
    </row>
    <row r="590" spans="2:24" ht="12.95" customHeight="1" x14ac:dyDescent="0.2">
      <c r="B590" s="221" t="s">
        <v>1026</v>
      </c>
      <c r="C590" s="218" t="s">
        <v>1527</v>
      </c>
      <c r="D590" s="222" t="s">
        <v>1453</v>
      </c>
      <c r="E590" s="222"/>
      <c r="F590" s="223"/>
      <c r="G590" s="223"/>
      <c r="H590" s="220">
        <v>170550</v>
      </c>
      <c r="I590" s="220">
        <v>165920</v>
      </c>
      <c r="J590" s="223"/>
      <c r="K590" s="223"/>
      <c r="L590" s="223"/>
      <c r="M590" s="223"/>
      <c r="N590" s="223"/>
      <c r="O590" s="223"/>
      <c r="P590" s="220">
        <v>103090</v>
      </c>
      <c r="Q590" s="223"/>
      <c r="R590" s="223"/>
      <c r="S590" s="223"/>
      <c r="T590" s="223"/>
      <c r="U590" s="223"/>
      <c r="V590" s="223"/>
      <c r="W590" s="223"/>
      <c r="X590" s="223"/>
    </row>
    <row r="591" spans="2:24" ht="12.95" customHeight="1" x14ac:dyDescent="0.2">
      <c r="B591" s="221" t="s">
        <v>412</v>
      </c>
      <c r="C591" s="218" t="s">
        <v>1527</v>
      </c>
      <c r="D591" s="222" t="s">
        <v>1453</v>
      </c>
      <c r="E591" s="222"/>
      <c r="F591" s="223"/>
      <c r="G591" s="223"/>
      <c r="H591" s="220">
        <v>172820</v>
      </c>
      <c r="I591" s="220">
        <v>163190</v>
      </c>
      <c r="J591" s="220">
        <v>160570</v>
      </c>
      <c r="K591" s="220">
        <v>151240</v>
      </c>
      <c r="L591" s="223"/>
      <c r="M591" s="223"/>
      <c r="N591" s="223"/>
      <c r="O591" s="223"/>
      <c r="P591" s="223"/>
      <c r="Q591" s="223"/>
      <c r="R591" s="223"/>
      <c r="S591" s="223"/>
      <c r="T591" s="223"/>
      <c r="U591" s="223"/>
      <c r="V591" s="223"/>
      <c r="W591" s="223"/>
      <c r="X591" s="223"/>
    </row>
    <row r="592" spans="2:24" ht="12.95" customHeight="1" x14ac:dyDescent="0.2">
      <c r="B592" s="221" t="s">
        <v>413</v>
      </c>
      <c r="C592" s="218" t="s">
        <v>1527</v>
      </c>
      <c r="D592" s="222" t="s">
        <v>1453</v>
      </c>
      <c r="E592" s="222"/>
      <c r="F592" s="223"/>
      <c r="G592" s="223"/>
      <c r="H592" s="220">
        <v>170910</v>
      </c>
      <c r="I592" s="220">
        <v>161740</v>
      </c>
      <c r="J592" s="220">
        <v>159690</v>
      </c>
      <c r="K592" s="220">
        <v>153930</v>
      </c>
      <c r="L592" s="223"/>
      <c r="M592" s="223"/>
      <c r="N592" s="223"/>
      <c r="O592" s="223"/>
      <c r="P592" s="223"/>
      <c r="Q592" s="223"/>
      <c r="R592" s="223"/>
      <c r="S592" s="223"/>
      <c r="T592" s="223"/>
      <c r="U592" s="223"/>
      <c r="V592" s="223"/>
      <c r="W592" s="223"/>
      <c r="X592" s="223"/>
    </row>
    <row r="593" spans="2:24" ht="12.95" customHeight="1" x14ac:dyDescent="0.2">
      <c r="B593" s="221" t="s">
        <v>1027</v>
      </c>
      <c r="C593" s="218" t="s">
        <v>1527</v>
      </c>
      <c r="D593" s="222" t="s">
        <v>1453</v>
      </c>
      <c r="E593" s="222"/>
      <c r="F593" s="223"/>
      <c r="G593" s="223"/>
      <c r="H593" s="220">
        <v>166480</v>
      </c>
      <c r="I593" s="220">
        <v>152780</v>
      </c>
      <c r="J593" s="220">
        <v>151290</v>
      </c>
      <c r="K593" s="220">
        <v>150330</v>
      </c>
      <c r="L593" s="223"/>
      <c r="M593" s="220">
        <v>146800</v>
      </c>
      <c r="N593" s="223"/>
      <c r="O593" s="223"/>
      <c r="P593" s="223"/>
      <c r="Q593" s="223"/>
      <c r="R593" s="223"/>
      <c r="S593" s="223"/>
      <c r="T593" s="223"/>
      <c r="U593" s="223"/>
      <c r="V593" s="223"/>
      <c r="W593" s="223"/>
      <c r="X593" s="223"/>
    </row>
    <row r="594" spans="2:24" ht="12.95" customHeight="1" x14ac:dyDescent="0.2">
      <c r="B594" s="221" t="s">
        <v>1028</v>
      </c>
      <c r="C594" s="218" t="s">
        <v>1527</v>
      </c>
      <c r="D594" s="222" t="s">
        <v>1453</v>
      </c>
      <c r="E594" s="222"/>
      <c r="F594" s="223"/>
      <c r="G594" s="223"/>
      <c r="H594" s="220">
        <v>168790</v>
      </c>
      <c r="I594" s="220">
        <v>160610</v>
      </c>
      <c r="J594" s="220">
        <v>149950</v>
      </c>
      <c r="K594" s="223"/>
      <c r="L594" s="223"/>
      <c r="M594" s="223"/>
      <c r="N594" s="223"/>
      <c r="O594" s="223"/>
      <c r="P594" s="223"/>
      <c r="Q594" s="223"/>
      <c r="R594" s="223"/>
      <c r="S594" s="223"/>
      <c r="T594" s="223"/>
      <c r="U594" s="223"/>
      <c r="V594" s="223"/>
      <c r="W594" s="223"/>
      <c r="X594" s="223"/>
    </row>
    <row r="595" spans="2:24" ht="12.95" customHeight="1" x14ac:dyDescent="0.2">
      <c r="B595" s="221" t="s">
        <v>414</v>
      </c>
      <c r="C595" s="218" t="s">
        <v>1527</v>
      </c>
      <c r="D595" s="222" t="s">
        <v>1453</v>
      </c>
      <c r="E595" s="222"/>
      <c r="F595" s="223"/>
      <c r="G595" s="223"/>
      <c r="H595" s="220">
        <v>186860</v>
      </c>
      <c r="I595" s="220">
        <v>175430</v>
      </c>
      <c r="J595" s="220">
        <v>154080</v>
      </c>
      <c r="K595" s="220">
        <v>144260</v>
      </c>
      <c r="L595" s="223"/>
      <c r="M595" s="223"/>
      <c r="N595" s="223"/>
      <c r="O595" s="223"/>
      <c r="P595" s="223"/>
      <c r="Q595" s="223"/>
      <c r="R595" s="223"/>
      <c r="S595" s="223"/>
      <c r="T595" s="223"/>
      <c r="U595" s="223"/>
      <c r="V595" s="223"/>
      <c r="W595" s="223"/>
      <c r="X595" s="223"/>
    </row>
    <row r="596" spans="2:24" ht="12.95" customHeight="1" x14ac:dyDescent="0.2">
      <c r="B596" s="221" t="s">
        <v>415</v>
      </c>
      <c r="C596" s="218" t="s">
        <v>1527</v>
      </c>
      <c r="D596" s="222" t="s">
        <v>1453</v>
      </c>
      <c r="E596" s="222"/>
      <c r="F596" s="223"/>
      <c r="G596" s="223"/>
      <c r="H596" s="223"/>
      <c r="I596" s="220">
        <v>144910</v>
      </c>
      <c r="J596" s="220">
        <v>139280</v>
      </c>
      <c r="K596" s="220">
        <v>134350</v>
      </c>
      <c r="L596" s="223"/>
      <c r="M596" s="223"/>
      <c r="N596" s="223"/>
      <c r="O596" s="223"/>
      <c r="P596" s="223"/>
      <c r="Q596" s="223"/>
      <c r="R596" s="223"/>
      <c r="S596" s="223"/>
      <c r="T596" s="223"/>
      <c r="U596" s="223"/>
      <c r="V596" s="223"/>
      <c r="W596" s="223"/>
      <c r="X596" s="223"/>
    </row>
    <row r="597" spans="2:24" ht="12.95" customHeight="1" x14ac:dyDescent="0.2">
      <c r="B597" s="221" t="s">
        <v>1029</v>
      </c>
      <c r="C597" s="218" t="s">
        <v>1527</v>
      </c>
      <c r="D597" s="222" t="s">
        <v>1453</v>
      </c>
      <c r="E597" s="222"/>
      <c r="F597" s="223"/>
      <c r="G597" s="223"/>
      <c r="H597" s="223"/>
      <c r="I597" s="223"/>
      <c r="J597" s="223"/>
      <c r="K597" s="220">
        <v>145710</v>
      </c>
      <c r="L597" s="223"/>
      <c r="M597" s="223"/>
      <c r="N597" s="223"/>
      <c r="O597" s="223"/>
      <c r="P597" s="223"/>
      <c r="Q597" s="223"/>
      <c r="R597" s="223"/>
      <c r="S597" s="223"/>
      <c r="T597" s="223"/>
      <c r="U597" s="223"/>
      <c r="V597" s="223"/>
      <c r="W597" s="223"/>
      <c r="X597" s="223"/>
    </row>
    <row r="598" spans="2:24" ht="12.95" customHeight="1" x14ac:dyDescent="0.2">
      <c r="B598" s="221" t="s">
        <v>1030</v>
      </c>
      <c r="C598" s="218" t="s">
        <v>1527</v>
      </c>
      <c r="D598" s="222" t="s">
        <v>1453</v>
      </c>
      <c r="E598" s="222"/>
      <c r="F598" s="223"/>
      <c r="G598" s="220">
        <v>173450</v>
      </c>
      <c r="H598" s="220">
        <v>165190</v>
      </c>
      <c r="I598" s="220">
        <v>160000</v>
      </c>
      <c r="J598" s="220">
        <v>149900</v>
      </c>
      <c r="K598" s="220">
        <v>148480</v>
      </c>
      <c r="L598" s="223"/>
      <c r="M598" s="223"/>
      <c r="N598" s="223"/>
      <c r="O598" s="223"/>
      <c r="P598" s="223"/>
      <c r="Q598" s="223"/>
      <c r="R598" s="223"/>
      <c r="S598" s="223"/>
      <c r="T598" s="223"/>
      <c r="U598" s="223"/>
      <c r="V598" s="223"/>
      <c r="W598" s="223"/>
      <c r="X598" s="223"/>
    </row>
    <row r="599" spans="2:24" ht="12.95" customHeight="1" x14ac:dyDescent="0.2">
      <c r="B599" s="221" t="s">
        <v>1031</v>
      </c>
      <c r="C599" s="218" t="s">
        <v>1527</v>
      </c>
      <c r="D599" s="222" t="s">
        <v>1453</v>
      </c>
      <c r="E599" s="222"/>
      <c r="F599" s="223"/>
      <c r="G599" s="223"/>
      <c r="H599" s="220">
        <v>180620</v>
      </c>
      <c r="I599" s="220">
        <v>164640</v>
      </c>
      <c r="J599" s="223"/>
      <c r="K599" s="223"/>
      <c r="L599" s="223"/>
      <c r="M599" s="223"/>
      <c r="N599" s="223"/>
      <c r="O599" s="223"/>
      <c r="P599" s="223"/>
      <c r="Q599" s="223"/>
      <c r="R599" s="223"/>
      <c r="S599" s="223"/>
      <c r="T599" s="223"/>
      <c r="U599" s="223"/>
      <c r="V599" s="223"/>
      <c r="W599" s="223"/>
      <c r="X599" s="223"/>
    </row>
    <row r="600" spans="2:24" ht="12.95" customHeight="1" x14ac:dyDescent="0.2">
      <c r="B600" s="221" t="s">
        <v>1535</v>
      </c>
      <c r="C600" s="218" t="s">
        <v>1527</v>
      </c>
      <c r="D600" s="222" t="s">
        <v>1453</v>
      </c>
      <c r="E600" s="222"/>
      <c r="F600" s="223"/>
      <c r="G600" s="223"/>
      <c r="H600" s="220">
        <v>173030</v>
      </c>
      <c r="I600" s="220">
        <v>169000</v>
      </c>
      <c r="J600" s="220">
        <v>162130</v>
      </c>
      <c r="K600" s="220">
        <v>152040</v>
      </c>
      <c r="L600" s="223"/>
      <c r="M600" s="223"/>
      <c r="N600" s="223"/>
      <c r="O600" s="223"/>
      <c r="P600" s="223"/>
      <c r="Q600" s="223"/>
      <c r="R600" s="223"/>
      <c r="S600" s="223"/>
      <c r="T600" s="223"/>
      <c r="U600" s="223"/>
      <c r="V600" s="223"/>
      <c r="W600" s="223"/>
      <c r="X600" s="223"/>
    </row>
    <row r="601" spans="2:24" ht="12.95" customHeight="1" x14ac:dyDescent="0.2">
      <c r="B601" s="221" t="s">
        <v>1536</v>
      </c>
      <c r="C601" s="218" t="s">
        <v>1527</v>
      </c>
      <c r="D601" s="222" t="s">
        <v>1453</v>
      </c>
      <c r="E601" s="222"/>
      <c r="F601" s="223"/>
      <c r="G601" s="223"/>
      <c r="H601" s="220">
        <v>174340</v>
      </c>
      <c r="I601" s="220">
        <v>165120</v>
      </c>
      <c r="J601" s="220">
        <v>157990</v>
      </c>
      <c r="K601" s="220">
        <v>150140</v>
      </c>
      <c r="L601" s="223"/>
      <c r="M601" s="223"/>
      <c r="N601" s="223"/>
      <c r="O601" s="223"/>
      <c r="P601" s="223"/>
      <c r="Q601" s="223"/>
      <c r="R601" s="223"/>
      <c r="S601" s="223"/>
      <c r="T601" s="223"/>
      <c r="U601" s="223"/>
      <c r="V601" s="223"/>
      <c r="W601" s="223"/>
      <c r="X601" s="223"/>
    </row>
    <row r="602" spans="2:24" ht="12.95" customHeight="1" x14ac:dyDescent="0.2">
      <c r="B602" s="221" t="s">
        <v>1537</v>
      </c>
      <c r="C602" s="218" t="s">
        <v>1527</v>
      </c>
      <c r="D602" s="222" t="s">
        <v>1453</v>
      </c>
      <c r="E602" s="222"/>
      <c r="F602" s="223"/>
      <c r="G602" s="223"/>
      <c r="H602" s="220">
        <v>195950</v>
      </c>
      <c r="I602" s="220">
        <v>192220</v>
      </c>
      <c r="J602" s="220">
        <v>189030</v>
      </c>
      <c r="K602" s="220">
        <v>185030</v>
      </c>
      <c r="L602" s="223"/>
      <c r="M602" s="223"/>
      <c r="N602" s="223"/>
      <c r="O602" s="223"/>
      <c r="P602" s="223"/>
      <c r="Q602" s="223"/>
      <c r="R602" s="223"/>
      <c r="S602" s="223"/>
      <c r="T602" s="223"/>
      <c r="U602" s="223"/>
      <c r="V602" s="223"/>
      <c r="W602" s="223"/>
      <c r="X602" s="223"/>
    </row>
    <row r="603" spans="2:24" ht="12.95" customHeight="1" x14ac:dyDescent="0.2">
      <c r="B603" s="221" t="s">
        <v>1538</v>
      </c>
      <c r="C603" s="218" t="s">
        <v>1527</v>
      </c>
      <c r="D603" s="222" t="s">
        <v>1453</v>
      </c>
      <c r="E603" s="222"/>
      <c r="F603" s="223"/>
      <c r="G603" s="223"/>
      <c r="H603" s="220">
        <v>178300</v>
      </c>
      <c r="I603" s="220">
        <v>169220</v>
      </c>
      <c r="J603" s="220">
        <v>147890</v>
      </c>
      <c r="K603" s="223"/>
      <c r="L603" s="223"/>
      <c r="M603" s="223"/>
      <c r="N603" s="223"/>
      <c r="O603" s="223"/>
      <c r="P603" s="223"/>
      <c r="Q603" s="223"/>
      <c r="R603" s="223"/>
      <c r="S603" s="223"/>
      <c r="T603" s="223"/>
      <c r="U603" s="223"/>
      <c r="V603" s="223"/>
      <c r="W603" s="223"/>
      <c r="X603" s="223"/>
    </row>
    <row r="604" spans="2:24" ht="12.95" customHeight="1" x14ac:dyDescent="0.2">
      <c r="B604" s="221" t="s">
        <v>1032</v>
      </c>
      <c r="C604" s="218" t="s">
        <v>1527</v>
      </c>
      <c r="D604" s="222" t="s">
        <v>1453</v>
      </c>
      <c r="E604" s="222"/>
      <c r="F604" s="220">
        <v>244580</v>
      </c>
      <c r="G604" s="220">
        <v>232930</v>
      </c>
      <c r="H604" s="220">
        <v>218740</v>
      </c>
      <c r="I604" s="223"/>
      <c r="J604" s="223"/>
      <c r="K604" s="223"/>
      <c r="L604" s="223"/>
      <c r="M604" s="223"/>
      <c r="N604" s="223"/>
      <c r="O604" s="223"/>
      <c r="P604" s="223"/>
      <c r="Q604" s="223"/>
      <c r="R604" s="223"/>
      <c r="S604" s="223"/>
      <c r="T604" s="223"/>
      <c r="U604" s="223"/>
      <c r="V604" s="223"/>
      <c r="W604" s="223"/>
      <c r="X604" s="223"/>
    </row>
    <row r="605" spans="2:24" ht="12.95" customHeight="1" x14ac:dyDescent="0.2">
      <c r="B605" s="221" t="s">
        <v>1539</v>
      </c>
      <c r="C605" s="218" t="s">
        <v>1527</v>
      </c>
      <c r="D605" s="222" t="s">
        <v>1453</v>
      </c>
      <c r="E605" s="222"/>
      <c r="F605" s="220">
        <v>262160</v>
      </c>
      <c r="G605" s="220">
        <v>202020</v>
      </c>
      <c r="H605" s="223"/>
      <c r="I605" s="223"/>
      <c r="J605" s="223"/>
      <c r="K605" s="223"/>
      <c r="L605" s="223"/>
      <c r="M605" s="223"/>
      <c r="N605" s="223"/>
      <c r="O605" s="223"/>
      <c r="P605" s="223"/>
      <c r="Q605" s="223"/>
      <c r="R605" s="223"/>
      <c r="S605" s="223"/>
      <c r="T605" s="223"/>
      <c r="U605" s="223"/>
      <c r="V605" s="223"/>
      <c r="W605" s="223"/>
      <c r="X605" s="223"/>
    </row>
    <row r="606" spans="2:24" ht="12.95" customHeight="1" x14ac:dyDescent="0.2">
      <c r="B606" s="221" t="s">
        <v>1033</v>
      </c>
      <c r="C606" s="218" t="s">
        <v>1527</v>
      </c>
      <c r="D606" s="222" t="s">
        <v>1453</v>
      </c>
      <c r="E606" s="222"/>
      <c r="F606" s="223"/>
      <c r="G606" s="220">
        <v>175560</v>
      </c>
      <c r="H606" s="220">
        <v>173400</v>
      </c>
      <c r="I606" s="223"/>
      <c r="J606" s="223"/>
      <c r="K606" s="223"/>
      <c r="L606" s="223"/>
      <c r="M606" s="223"/>
      <c r="N606" s="223"/>
      <c r="O606" s="223"/>
      <c r="P606" s="223"/>
      <c r="Q606" s="223"/>
      <c r="R606" s="223"/>
      <c r="S606" s="223"/>
      <c r="T606" s="223"/>
      <c r="U606" s="223"/>
      <c r="V606" s="223"/>
      <c r="W606" s="223"/>
      <c r="X606" s="223"/>
    </row>
    <row r="607" spans="2:24" ht="12.95" customHeight="1" x14ac:dyDescent="0.2">
      <c r="B607" s="221" t="s">
        <v>1034</v>
      </c>
      <c r="C607" s="218" t="s">
        <v>1527</v>
      </c>
      <c r="D607" s="222" t="s">
        <v>1453</v>
      </c>
      <c r="E607" s="222"/>
      <c r="F607" s="220">
        <v>185630</v>
      </c>
      <c r="G607" s="220">
        <v>180610</v>
      </c>
      <c r="H607" s="220">
        <v>177280</v>
      </c>
      <c r="I607" s="223"/>
      <c r="J607" s="223"/>
      <c r="K607" s="223"/>
      <c r="L607" s="223"/>
      <c r="M607" s="223"/>
      <c r="N607" s="223"/>
      <c r="O607" s="223"/>
      <c r="P607" s="223"/>
      <c r="Q607" s="223"/>
      <c r="R607" s="223"/>
      <c r="S607" s="223"/>
      <c r="T607" s="223"/>
      <c r="U607" s="223"/>
      <c r="V607" s="223"/>
      <c r="W607" s="223"/>
      <c r="X607" s="223"/>
    </row>
    <row r="608" spans="2:24" ht="12.95" customHeight="1" x14ac:dyDescent="0.2">
      <c r="B608" s="221" t="s">
        <v>1540</v>
      </c>
      <c r="C608" s="218" t="s">
        <v>1527</v>
      </c>
      <c r="D608" s="222" t="s">
        <v>1453</v>
      </c>
      <c r="E608" s="222"/>
      <c r="F608" s="223"/>
      <c r="G608" s="220">
        <v>210900</v>
      </c>
      <c r="H608" s="223"/>
      <c r="I608" s="223"/>
      <c r="J608" s="223"/>
      <c r="K608" s="223"/>
      <c r="L608" s="223"/>
      <c r="M608" s="223"/>
      <c r="N608" s="223"/>
      <c r="O608" s="223"/>
      <c r="P608" s="223"/>
      <c r="Q608" s="223"/>
      <c r="R608" s="223"/>
      <c r="S608" s="223"/>
      <c r="T608" s="223"/>
      <c r="U608" s="223"/>
      <c r="V608" s="223"/>
      <c r="W608" s="223"/>
      <c r="X608" s="223"/>
    </row>
    <row r="609" spans="2:24" ht="12.95" customHeight="1" x14ac:dyDescent="0.2">
      <c r="B609" s="221" t="s">
        <v>1035</v>
      </c>
      <c r="C609" s="218" t="s">
        <v>1527</v>
      </c>
      <c r="D609" s="222" t="s">
        <v>1453</v>
      </c>
      <c r="E609" s="222"/>
      <c r="F609" s="220">
        <v>231170</v>
      </c>
      <c r="G609" s="220">
        <v>219490</v>
      </c>
      <c r="H609" s="223"/>
      <c r="I609" s="223"/>
      <c r="J609" s="223"/>
      <c r="K609" s="223"/>
      <c r="L609" s="223"/>
      <c r="M609" s="223"/>
      <c r="N609" s="223"/>
      <c r="O609" s="223"/>
      <c r="P609" s="223"/>
      <c r="Q609" s="223"/>
      <c r="R609" s="223"/>
      <c r="S609" s="223"/>
      <c r="T609" s="223"/>
      <c r="U609" s="223"/>
      <c r="V609" s="223"/>
      <c r="W609" s="223"/>
      <c r="X609" s="223"/>
    </row>
    <row r="610" spans="2:24" ht="12.95" customHeight="1" x14ac:dyDescent="0.2">
      <c r="B610" s="221" t="s">
        <v>1036</v>
      </c>
      <c r="C610" s="218" t="s">
        <v>1527</v>
      </c>
      <c r="D610" s="222" t="s">
        <v>1453</v>
      </c>
      <c r="E610" s="222"/>
      <c r="F610" s="220">
        <v>210890</v>
      </c>
      <c r="G610" s="220">
        <v>205050</v>
      </c>
      <c r="H610" s="220">
        <v>198960</v>
      </c>
      <c r="I610" s="223"/>
      <c r="J610" s="223"/>
      <c r="K610" s="223"/>
      <c r="L610" s="223"/>
      <c r="M610" s="223"/>
      <c r="N610" s="223"/>
      <c r="O610" s="223"/>
      <c r="P610" s="223"/>
      <c r="Q610" s="223"/>
      <c r="R610" s="223"/>
      <c r="S610" s="223"/>
      <c r="T610" s="223"/>
      <c r="U610" s="223"/>
      <c r="V610" s="223"/>
      <c r="W610" s="223"/>
      <c r="X610" s="223"/>
    </row>
    <row r="611" spans="2:24" ht="12.95" customHeight="1" x14ac:dyDescent="0.2">
      <c r="B611" s="221" t="s">
        <v>1037</v>
      </c>
      <c r="C611" s="218" t="s">
        <v>1527</v>
      </c>
      <c r="D611" s="222" t="s">
        <v>1453</v>
      </c>
      <c r="E611" s="222"/>
      <c r="F611" s="220">
        <v>205260</v>
      </c>
      <c r="G611" s="220">
        <v>197480</v>
      </c>
      <c r="H611" s="220">
        <v>196030</v>
      </c>
      <c r="I611" s="223"/>
      <c r="J611" s="223"/>
      <c r="K611" s="223"/>
      <c r="L611" s="223"/>
      <c r="M611" s="223"/>
      <c r="N611" s="223"/>
      <c r="O611" s="223"/>
      <c r="P611" s="223"/>
      <c r="Q611" s="223"/>
      <c r="R611" s="223"/>
      <c r="S611" s="223"/>
      <c r="T611" s="223"/>
      <c r="U611" s="223"/>
      <c r="V611" s="223"/>
      <c r="W611" s="223"/>
      <c r="X611" s="223"/>
    </row>
    <row r="612" spans="2:24" ht="12.95" customHeight="1" x14ac:dyDescent="0.2">
      <c r="B612" s="221" t="s">
        <v>1541</v>
      </c>
      <c r="C612" s="218" t="s">
        <v>1527</v>
      </c>
      <c r="D612" s="222" t="s">
        <v>1453</v>
      </c>
      <c r="E612" s="222"/>
      <c r="F612" s="223"/>
      <c r="G612" s="220">
        <v>195670</v>
      </c>
      <c r="H612" s="220">
        <v>186360</v>
      </c>
      <c r="I612" s="223"/>
      <c r="J612" s="223"/>
      <c r="K612" s="223"/>
      <c r="L612" s="223"/>
      <c r="M612" s="223"/>
      <c r="N612" s="223"/>
      <c r="O612" s="223"/>
      <c r="P612" s="223"/>
      <c r="Q612" s="223"/>
      <c r="R612" s="223"/>
      <c r="S612" s="223"/>
      <c r="T612" s="223"/>
      <c r="U612" s="223"/>
      <c r="V612" s="223"/>
      <c r="W612" s="223"/>
      <c r="X612" s="223"/>
    </row>
    <row r="613" spans="2:24" ht="12.95" customHeight="1" x14ac:dyDescent="0.2">
      <c r="B613" s="221" t="s">
        <v>1038</v>
      </c>
      <c r="C613" s="218" t="s">
        <v>1527</v>
      </c>
      <c r="D613" s="222" t="s">
        <v>1453</v>
      </c>
      <c r="E613" s="222"/>
      <c r="F613" s="220">
        <v>280640</v>
      </c>
      <c r="G613" s="220">
        <v>265860</v>
      </c>
      <c r="H613" s="220">
        <v>258640</v>
      </c>
      <c r="I613" s="223"/>
      <c r="J613" s="223"/>
      <c r="K613" s="223"/>
      <c r="L613" s="223"/>
      <c r="M613" s="223"/>
      <c r="N613" s="223"/>
      <c r="O613" s="223"/>
      <c r="P613" s="223"/>
      <c r="Q613" s="223"/>
      <c r="R613" s="223"/>
      <c r="S613" s="223"/>
      <c r="T613" s="223"/>
      <c r="U613" s="223"/>
      <c r="V613" s="223"/>
      <c r="W613" s="223"/>
      <c r="X613" s="223"/>
    </row>
    <row r="614" spans="2:24" ht="12.95" customHeight="1" x14ac:dyDescent="0.2">
      <c r="B614" s="221" t="s">
        <v>1542</v>
      </c>
      <c r="C614" s="218" t="s">
        <v>1527</v>
      </c>
      <c r="D614" s="222" t="s">
        <v>1453</v>
      </c>
      <c r="E614" s="222"/>
      <c r="F614" s="223"/>
      <c r="G614" s="220">
        <v>204350</v>
      </c>
      <c r="H614" s="223"/>
      <c r="I614" s="223"/>
      <c r="J614" s="223"/>
      <c r="K614" s="223"/>
      <c r="L614" s="223"/>
      <c r="M614" s="223"/>
      <c r="N614" s="223"/>
      <c r="O614" s="223"/>
      <c r="P614" s="223"/>
      <c r="Q614" s="223"/>
      <c r="R614" s="223"/>
      <c r="S614" s="223"/>
      <c r="T614" s="223"/>
      <c r="U614" s="223"/>
      <c r="V614" s="223"/>
      <c r="W614" s="223"/>
      <c r="X614" s="223"/>
    </row>
    <row r="615" spans="2:24" ht="12.95" customHeight="1" x14ac:dyDescent="0.2">
      <c r="B615" s="221" t="s">
        <v>1543</v>
      </c>
      <c r="C615" s="218" t="s">
        <v>1527</v>
      </c>
      <c r="D615" s="222" t="s">
        <v>1453</v>
      </c>
      <c r="E615" s="222"/>
      <c r="F615" s="223"/>
      <c r="G615" s="220">
        <v>194360</v>
      </c>
      <c r="H615" s="220">
        <v>163550</v>
      </c>
      <c r="I615" s="223"/>
      <c r="J615" s="223"/>
      <c r="K615" s="223"/>
      <c r="L615" s="223"/>
      <c r="M615" s="223"/>
      <c r="N615" s="223"/>
      <c r="O615" s="223"/>
      <c r="P615" s="223"/>
      <c r="Q615" s="223"/>
      <c r="R615" s="223"/>
      <c r="S615" s="223"/>
      <c r="T615" s="223"/>
      <c r="U615" s="223"/>
      <c r="V615" s="223"/>
      <c r="W615" s="223"/>
      <c r="X615" s="223"/>
    </row>
    <row r="616" spans="2:24" ht="12.95" customHeight="1" x14ac:dyDescent="0.2">
      <c r="B616" s="221" t="s">
        <v>1039</v>
      </c>
      <c r="C616" s="218" t="s">
        <v>1527</v>
      </c>
      <c r="D616" s="222" t="s">
        <v>1453</v>
      </c>
      <c r="E616" s="222"/>
      <c r="F616" s="223"/>
      <c r="G616" s="220">
        <v>290370</v>
      </c>
      <c r="H616" s="220">
        <v>203630</v>
      </c>
      <c r="I616" s="223"/>
      <c r="J616" s="223"/>
      <c r="K616" s="223"/>
      <c r="L616" s="223"/>
      <c r="M616" s="223"/>
      <c r="N616" s="223"/>
      <c r="O616" s="223"/>
      <c r="P616" s="223"/>
      <c r="Q616" s="223"/>
      <c r="R616" s="223"/>
      <c r="S616" s="223"/>
      <c r="T616" s="223"/>
      <c r="U616" s="223"/>
      <c r="V616" s="223"/>
      <c r="W616" s="223"/>
      <c r="X616" s="223"/>
    </row>
    <row r="617" spans="2:24" ht="12.95" customHeight="1" x14ac:dyDescent="0.2">
      <c r="B617" s="221" t="s">
        <v>1544</v>
      </c>
      <c r="C617" s="218" t="s">
        <v>1527</v>
      </c>
      <c r="D617" s="222" t="s">
        <v>1453</v>
      </c>
      <c r="E617" s="222"/>
      <c r="F617" s="220">
        <v>251400</v>
      </c>
      <c r="G617" s="223"/>
      <c r="H617" s="223"/>
      <c r="I617" s="223"/>
      <c r="J617" s="223"/>
      <c r="K617" s="223"/>
      <c r="L617" s="223"/>
      <c r="M617" s="223"/>
      <c r="N617" s="223"/>
      <c r="O617" s="223"/>
      <c r="P617" s="223"/>
      <c r="Q617" s="223"/>
      <c r="R617" s="223"/>
      <c r="S617" s="223"/>
      <c r="T617" s="223"/>
      <c r="U617" s="223"/>
      <c r="V617" s="223"/>
      <c r="W617" s="223"/>
      <c r="X617" s="223"/>
    </row>
    <row r="618" spans="2:24" ht="12.95" customHeight="1" x14ac:dyDescent="0.2">
      <c r="B618" s="221" t="s">
        <v>1040</v>
      </c>
      <c r="C618" s="218" t="s">
        <v>1527</v>
      </c>
      <c r="D618" s="222" t="s">
        <v>1453</v>
      </c>
      <c r="E618" s="222"/>
      <c r="F618" s="220">
        <v>301750</v>
      </c>
      <c r="G618" s="220">
        <v>167000</v>
      </c>
      <c r="H618" s="220">
        <v>164520</v>
      </c>
      <c r="I618" s="220">
        <v>163700</v>
      </c>
      <c r="J618" s="223"/>
      <c r="K618" s="223"/>
      <c r="L618" s="223"/>
      <c r="M618" s="223"/>
      <c r="N618" s="223"/>
      <c r="O618" s="223"/>
      <c r="P618" s="223"/>
      <c r="Q618" s="223"/>
      <c r="R618" s="223"/>
      <c r="S618" s="223"/>
      <c r="T618" s="223"/>
      <c r="U618" s="223"/>
      <c r="V618" s="223"/>
      <c r="W618" s="223"/>
      <c r="X618" s="223"/>
    </row>
    <row r="619" spans="2:24" ht="12.95" customHeight="1" x14ac:dyDescent="0.2">
      <c r="B619" s="221" t="s">
        <v>1041</v>
      </c>
      <c r="C619" s="218" t="s">
        <v>1527</v>
      </c>
      <c r="D619" s="222" t="s">
        <v>1453</v>
      </c>
      <c r="E619" s="222"/>
      <c r="F619" s="220">
        <v>204210</v>
      </c>
      <c r="G619" s="220">
        <v>189090</v>
      </c>
      <c r="H619" s="220">
        <v>175740</v>
      </c>
      <c r="I619" s="223"/>
      <c r="J619" s="223"/>
      <c r="K619" s="223"/>
      <c r="L619" s="223"/>
      <c r="M619" s="223"/>
      <c r="N619" s="223"/>
      <c r="O619" s="223"/>
      <c r="P619" s="223"/>
      <c r="Q619" s="223"/>
      <c r="R619" s="223"/>
      <c r="S619" s="223"/>
      <c r="T619" s="223"/>
      <c r="U619" s="223"/>
      <c r="V619" s="223"/>
      <c r="W619" s="223"/>
      <c r="X619" s="223"/>
    </row>
    <row r="620" spans="2:24" ht="12.95" customHeight="1" x14ac:dyDescent="0.2">
      <c r="B620" s="221" t="s">
        <v>1545</v>
      </c>
      <c r="C620" s="218" t="s">
        <v>1527</v>
      </c>
      <c r="D620" s="222" t="s">
        <v>1453</v>
      </c>
      <c r="E620" s="222"/>
      <c r="F620" s="220">
        <v>215850</v>
      </c>
      <c r="G620" s="220">
        <v>214110</v>
      </c>
      <c r="H620" s="223"/>
      <c r="I620" s="223"/>
      <c r="J620" s="223"/>
      <c r="K620" s="223"/>
      <c r="L620" s="223"/>
      <c r="M620" s="223"/>
      <c r="N620" s="223"/>
      <c r="O620" s="223"/>
      <c r="P620" s="223"/>
      <c r="Q620" s="223"/>
      <c r="R620" s="223"/>
      <c r="S620" s="223"/>
      <c r="T620" s="223"/>
      <c r="U620" s="223"/>
      <c r="V620" s="223"/>
      <c r="W620" s="223"/>
      <c r="X620" s="223"/>
    </row>
    <row r="621" spans="2:24" ht="12.95" customHeight="1" x14ac:dyDescent="0.2">
      <c r="B621" s="221" t="s">
        <v>1546</v>
      </c>
      <c r="C621" s="218" t="s">
        <v>1527</v>
      </c>
      <c r="D621" s="222" t="s">
        <v>1453</v>
      </c>
      <c r="E621" s="222"/>
      <c r="F621" s="220">
        <v>194400</v>
      </c>
      <c r="G621" s="220">
        <v>182370</v>
      </c>
      <c r="H621" s="220">
        <v>175090</v>
      </c>
      <c r="I621" s="223"/>
      <c r="J621" s="223"/>
      <c r="K621" s="223"/>
      <c r="L621" s="223"/>
      <c r="M621" s="223"/>
      <c r="N621" s="223"/>
      <c r="O621" s="223"/>
      <c r="P621" s="223"/>
      <c r="Q621" s="223"/>
      <c r="R621" s="223"/>
      <c r="S621" s="223"/>
      <c r="T621" s="223"/>
      <c r="U621" s="223"/>
      <c r="V621" s="223"/>
      <c r="W621" s="223"/>
      <c r="X621" s="223"/>
    </row>
    <row r="622" spans="2:24" ht="12.95" customHeight="1" x14ac:dyDescent="0.2">
      <c r="B622" s="221" t="s">
        <v>1547</v>
      </c>
      <c r="C622" s="218" t="s">
        <v>1527</v>
      </c>
      <c r="D622" s="222" t="s">
        <v>1453</v>
      </c>
      <c r="E622" s="222"/>
      <c r="F622" s="220">
        <v>202610</v>
      </c>
      <c r="G622" s="220">
        <v>188760</v>
      </c>
      <c r="H622" s="220">
        <v>172090</v>
      </c>
      <c r="I622" s="223"/>
      <c r="J622" s="223"/>
      <c r="K622" s="223"/>
      <c r="L622" s="223"/>
      <c r="M622" s="223"/>
      <c r="N622" s="223"/>
      <c r="O622" s="223"/>
      <c r="P622" s="223"/>
      <c r="Q622" s="223"/>
      <c r="R622" s="223"/>
      <c r="S622" s="223"/>
      <c r="T622" s="223"/>
      <c r="U622" s="223"/>
      <c r="V622" s="223"/>
      <c r="W622" s="223"/>
      <c r="X622" s="223"/>
    </row>
    <row r="623" spans="2:24" ht="12.95" customHeight="1" x14ac:dyDescent="0.2">
      <c r="B623" s="221" t="s">
        <v>1042</v>
      </c>
      <c r="C623" s="218" t="s">
        <v>1527</v>
      </c>
      <c r="D623" s="222" t="s">
        <v>1453</v>
      </c>
      <c r="E623" s="222"/>
      <c r="F623" s="223"/>
      <c r="G623" s="223"/>
      <c r="H623" s="223"/>
      <c r="I623" s="223"/>
      <c r="J623" s="223"/>
      <c r="K623" s="220">
        <v>153720</v>
      </c>
      <c r="L623" s="220">
        <v>132100</v>
      </c>
      <c r="M623" s="223"/>
      <c r="N623" s="223"/>
      <c r="O623" s="220">
        <v>112290</v>
      </c>
      <c r="P623" s="223"/>
      <c r="Q623" s="223"/>
      <c r="R623" s="223"/>
      <c r="S623" s="223"/>
      <c r="T623" s="223"/>
      <c r="U623" s="223"/>
      <c r="V623" s="223"/>
      <c r="W623" s="223"/>
      <c r="X623" s="223"/>
    </row>
    <row r="624" spans="2:24" ht="12.95" customHeight="1" x14ac:dyDescent="0.2">
      <c r="B624" s="221" t="s">
        <v>416</v>
      </c>
      <c r="C624" s="218" t="s">
        <v>1527</v>
      </c>
      <c r="D624" s="222" t="s">
        <v>1453</v>
      </c>
      <c r="E624" s="222"/>
      <c r="F624" s="223"/>
      <c r="G624" s="223"/>
      <c r="H624" s="223"/>
      <c r="I624" s="223"/>
      <c r="J624" s="223"/>
      <c r="K624" s="220">
        <v>180250</v>
      </c>
      <c r="L624" s="220">
        <v>158480</v>
      </c>
      <c r="M624" s="220">
        <v>157690</v>
      </c>
      <c r="N624" s="220">
        <v>135380</v>
      </c>
      <c r="O624" s="220">
        <v>134700</v>
      </c>
      <c r="P624" s="220">
        <v>115510</v>
      </c>
      <c r="Q624" s="220">
        <v>101220</v>
      </c>
      <c r="R624" s="220">
        <v>92000</v>
      </c>
      <c r="S624" s="223"/>
      <c r="T624" s="223"/>
      <c r="U624" s="223"/>
      <c r="V624" s="223"/>
      <c r="W624" s="223"/>
      <c r="X624" s="223"/>
    </row>
    <row r="625" spans="2:24" ht="12.95" customHeight="1" x14ac:dyDescent="0.2">
      <c r="B625" s="221" t="s">
        <v>1548</v>
      </c>
      <c r="C625" s="218" t="s">
        <v>1527</v>
      </c>
      <c r="D625" s="222" t="s">
        <v>1453</v>
      </c>
      <c r="E625" s="222"/>
      <c r="F625" s="223"/>
      <c r="G625" s="223"/>
      <c r="H625" s="223"/>
      <c r="I625" s="223"/>
      <c r="J625" s="223"/>
      <c r="K625" s="220">
        <v>175980</v>
      </c>
      <c r="L625" s="220">
        <v>155370</v>
      </c>
      <c r="M625" s="220">
        <v>141130</v>
      </c>
      <c r="N625" s="220">
        <v>120030</v>
      </c>
      <c r="O625" s="220">
        <v>115380</v>
      </c>
      <c r="P625" s="220">
        <v>106960</v>
      </c>
      <c r="Q625" s="220">
        <v>102490</v>
      </c>
      <c r="R625" s="220">
        <v>85700</v>
      </c>
      <c r="S625" s="223"/>
      <c r="T625" s="223"/>
      <c r="U625" s="223"/>
      <c r="V625" s="223"/>
      <c r="W625" s="223"/>
      <c r="X625" s="223"/>
    </row>
    <row r="626" spans="2:24" ht="12.95" customHeight="1" x14ac:dyDescent="0.2">
      <c r="B626" s="221" t="s">
        <v>1043</v>
      </c>
      <c r="C626" s="218" t="s">
        <v>1527</v>
      </c>
      <c r="D626" s="222" t="s">
        <v>1453</v>
      </c>
      <c r="E626" s="222"/>
      <c r="F626" s="223"/>
      <c r="G626" s="223"/>
      <c r="H626" s="220">
        <v>278610</v>
      </c>
      <c r="I626" s="223"/>
      <c r="J626" s="223"/>
      <c r="K626" s="223"/>
      <c r="L626" s="223"/>
      <c r="M626" s="223"/>
      <c r="N626" s="223"/>
      <c r="O626" s="223"/>
      <c r="P626" s="223"/>
      <c r="Q626" s="223"/>
      <c r="R626" s="223"/>
      <c r="S626" s="223"/>
      <c r="T626" s="223"/>
      <c r="U626" s="223"/>
      <c r="V626" s="223"/>
      <c r="W626" s="223"/>
      <c r="X626" s="223"/>
    </row>
    <row r="627" spans="2:24" ht="12.95" customHeight="1" x14ac:dyDescent="0.2">
      <c r="B627" s="221" t="s">
        <v>417</v>
      </c>
      <c r="C627" s="218" t="s">
        <v>1527</v>
      </c>
      <c r="D627" s="222" t="s">
        <v>1453</v>
      </c>
      <c r="E627" s="222"/>
      <c r="F627" s="223"/>
      <c r="G627" s="223"/>
      <c r="H627" s="220">
        <v>284140</v>
      </c>
      <c r="I627" s="220">
        <v>270390</v>
      </c>
      <c r="J627" s="220">
        <v>247200</v>
      </c>
      <c r="K627" s="220">
        <v>238130</v>
      </c>
      <c r="L627" s="223"/>
      <c r="M627" s="223"/>
      <c r="N627" s="223"/>
      <c r="O627" s="223"/>
      <c r="P627" s="223"/>
      <c r="Q627" s="223"/>
      <c r="R627" s="223"/>
      <c r="S627" s="223"/>
      <c r="T627" s="223"/>
      <c r="U627" s="223"/>
      <c r="V627" s="223"/>
      <c r="W627" s="223"/>
      <c r="X627" s="223"/>
    </row>
    <row r="628" spans="2:24" ht="12.95" customHeight="1" x14ac:dyDescent="0.2">
      <c r="B628" s="221" t="s">
        <v>418</v>
      </c>
      <c r="C628" s="218" t="s">
        <v>1527</v>
      </c>
      <c r="D628" s="222" t="s">
        <v>1453</v>
      </c>
      <c r="E628" s="222"/>
      <c r="F628" s="220">
        <v>292850</v>
      </c>
      <c r="G628" s="220">
        <v>283110</v>
      </c>
      <c r="H628" s="220">
        <v>271570</v>
      </c>
      <c r="I628" s="220">
        <v>248290</v>
      </c>
      <c r="J628" s="220">
        <v>236470</v>
      </c>
      <c r="K628" s="220">
        <v>171220</v>
      </c>
      <c r="L628" s="223"/>
      <c r="M628" s="223"/>
      <c r="N628" s="223"/>
      <c r="O628" s="223"/>
      <c r="P628" s="223"/>
      <c r="Q628" s="223"/>
      <c r="R628" s="223"/>
      <c r="S628" s="223"/>
      <c r="T628" s="223"/>
      <c r="U628" s="223"/>
      <c r="V628" s="223"/>
      <c r="W628" s="223"/>
      <c r="X628" s="223"/>
    </row>
    <row r="629" spans="2:24" ht="12.95" customHeight="1" x14ac:dyDescent="0.2">
      <c r="B629" s="221" t="s">
        <v>1044</v>
      </c>
      <c r="C629" s="218" t="s">
        <v>1527</v>
      </c>
      <c r="D629" s="222" t="s">
        <v>1453</v>
      </c>
      <c r="E629" s="222"/>
      <c r="F629" s="223"/>
      <c r="G629" s="223"/>
      <c r="H629" s="220">
        <v>375760</v>
      </c>
      <c r="I629" s="220">
        <v>350640</v>
      </c>
      <c r="J629" s="220">
        <v>330130</v>
      </c>
      <c r="K629" s="223"/>
      <c r="L629" s="223"/>
      <c r="M629" s="223"/>
      <c r="N629" s="223"/>
      <c r="O629" s="223"/>
      <c r="P629" s="223"/>
      <c r="Q629" s="223"/>
      <c r="R629" s="223"/>
      <c r="S629" s="223"/>
      <c r="T629" s="223"/>
      <c r="U629" s="223"/>
      <c r="V629" s="223"/>
      <c r="W629" s="223"/>
      <c r="X629" s="223"/>
    </row>
    <row r="630" spans="2:24" ht="12.95" customHeight="1" x14ac:dyDescent="0.2">
      <c r="B630" s="221" t="s">
        <v>1549</v>
      </c>
      <c r="C630" s="218" t="s">
        <v>1527</v>
      </c>
      <c r="D630" s="222" t="s">
        <v>1453</v>
      </c>
      <c r="E630" s="222"/>
      <c r="F630" s="223"/>
      <c r="G630" s="223"/>
      <c r="H630" s="220">
        <v>286180</v>
      </c>
      <c r="I630" s="220">
        <v>243030</v>
      </c>
      <c r="J630" s="220">
        <v>207230</v>
      </c>
      <c r="K630" s="220">
        <v>173460</v>
      </c>
      <c r="L630" s="223"/>
      <c r="M630" s="223"/>
      <c r="N630" s="223"/>
      <c r="O630" s="223"/>
      <c r="P630" s="223"/>
      <c r="Q630" s="223"/>
      <c r="R630" s="223"/>
      <c r="S630" s="223"/>
      <c r="T630" s="223"/>
      <c r="U630" s="223"/>
      <c r="V630" s="223"/>
      <c r="W630" s="223"/>
      <c r="X630" s="223"/>
    </row>
    <row r="631" spans="2:24" ht="12.95" customHeight="1" x14ac:dyDescent="0.2">
      <c r="B631" s="221" t="s">
        <v>1550</v>
      </c>
      <c r="C631" s="218" t="s">
        <v>1527</v>
      </c>
      <c r="D631" s="222" t="s">
        <v>1453</v>
      </c>
      <c r="E631" s="222"/>
      <c r="F631" s="223"/>
      <c r="G631" s="223"/>
      <c r="H631" s="220">
        <v>170680</v>
      </c>
      <c r="I631" s="220">
        <v>167390</v>
      </c>
      <c r="J631" s="220">
        <v>147820</v>
      </c>
      <c r="K631" s="220">
        <v>143640</v>
      </c>
      <c r="L631" s="223"/>
      <c r="M631" s="223"/>
      <c r="N631" s="223"/>
      <c r="O631" s="223"/>
      <c r="P631" s="223"/>
      <c r="Q631" s="223"/>
      <c r="R631" s="223"/>
      <c r="S631" s="223"/>
      <c r="T631" s="223"/>
      <c r="U631" s="223"/>
      <c r="V631" s="223"/>
      <c r="W631" s="223"/>
      <c r="X631" s="223"/>
    </row>
    <row r="632" spans="2:24" ht="12.95" customHeight="1" x14ac:dyDescent="0.2">
      <c r="B632" s="221" t="s">
        <v>1551</v>
      </c>
      <c r="C632" s="218" t="s">
        <v>1527</v>
      </c>
      <c r="D632" s="222" t="s">
        <v>1453</v>
      </c>
      <c r="E632" s="222"/>
      <c r="F632" s="220">
        <v>336950</v>
      </c>
      <c r="G632" s="220">
        <v>317990</v>
      </c>
      <c r="H632" s="223"/>
      <c r="I632" s="223"/>
      <c r="J632" s="223"/>
      <c r="K632" s="223"/>
      <c r="L632" s="223"/>
      <c r="M632" s="223"/>
      <c r="N632" s="223"/>
      <c r="O632" s="223"/>
      <c r="P632" s="223"/>
      <c r="Q632" s="223"/>
      <c r="R632" s="223"/>
      <c r="S632" s="223"/>
      <c r="T632" s="223"/>
      <c r="U632" s="223"/>
      <c r="V632" s="223"/>
      <c r="W632" s="223"/>
      <c r="X632" s="223"/>
    </row>
    <row r="633" spans="2:24" ht="12.95" customHeight="1" x14ac:dyDescent="0.2">
      <c r="B633" s="221" t="s">
        <v>1552</v>
      </c>
      <c r="C633" s="218" t="s">
        <v>1527</v>
      </c>
      <c r="D633" s="222" t="s">
        <v>1453</v>
      </c>
      <c r="E633" s="222"/>
      <c r="F633" s="220">
        <v>326540</v>
      </c>
      <c r="G633" s="220">
        <v>316940</v>
      </c>
      <c r="H633" s="223"/>
      <c r="I633" s="223"/>
      <c r="J633" s="223"/>
      <c r="K633" s="223"/>
      <c r="L633" s="223"/>
      <c r="M633" s="223"/>
      <c r="N633" s="223"/>
      <c r="O633" s="223"/>
      <c r="P633" s="223"/>
      <c r="Q633" s="223"/>
      <c r="R633" s="223"/>
      <c r="S633" s="223"/>
      <c r="T633" s="223"/>
      <c r="U633" s="223"/>
      <c r="V633" s="223"/>
      <c r="W633" s="223"/>
      <c r="X633" s="223"/>
    </row>
    <row r="634" spans="2:24" ht="12.95" customHeight="1" x14ac:dyDescent="0.2">
      <c r="B634" s="221" t="s">
        <v>1553</v>
      </c>
      <c r="C634" s="218" t="s">
        <v>1527</v>
      </c>
      <c r="D634" s="222" t="s">
        <v>1453</v>
      </c>
      <c r="E634" s="222"/>
      <c r="F634" s="220">
        <v>322550</v>
      </c>
      <c r="G634" s="223"/>
      <c r="H634" s="223"/>
      <c r="I634" s="223"/>
      <c r="J634" s="223"/>
      <c r="K634" s="223"/>
      <c r="L634" s="223"/>
      <c r="M634" s="223"/>
      <c r="N634" s="223"/>
      <c r="O634" s="223"/>
      <c r="P634" s="223"/>
      <c r="Q634" s="223"/>
      <c r="R634" s="223"/>
      <c r="S634" s="223"/>
      <c r="T634" s="223"/>
      <c r="U634" s="223"/>
      <c r="V634" s="223"/>
      <c r="W634" s="223"/>
      <c r="X634" s="223"/>
    </row>
    <row r="635" spans="2:24" ht="12.95" customHeight="1" x14ac:dyDescent="0.2">
      <c r="B635" s="221" t="s">
        <v>1554</v>
      </c>
      <c r="C635" s="218" t="s">
        <v>1527</v>
      </c>
      <c r="D635" s="222" t="s">
        <v>1453</v>
      </c>
      <c r="E635" s="222"/>
      <c r="F635" s="220">
        <v>324640</v>
      </c>
      <c r="G635" s="220">
        <v>316400</v>
      </c>
      <c r="H635" s="223"/>
      <c r="I635" s="223"/>
      <c r="J635" s="223"/>
      <c r="K635" s="223"/>
      <c r="L635" s="223"/>
      <c r="M635" s="223"/>
      <c r="N635" s="223"/>
      <c r="O635" s="223"/>
      <c r="P635" s="223"/>
      <c r="Q635" s="223"/>
      <c r="R635" s="223"/>
      <c r="S635" s="223"/>
      <c r="T635" s="223"/>
      <c r="U635" s="223"/>
      <c r="V635" s="223"/>
      <c r="W635" s="223"/>
      <c r="X635" s="223"/>
    </row>
    <row r="636" spans="2:24" ht="12.95" customHeight="1" x14ac:dyDescent="0.2">
      <c r="B636" s="221" t="s">
        <v>1045</v>
      </c>
      <c r="C636" s="218" t="s">
        <v>1527</v>
      </c>
      <c r="D636" s="222" t="s">
        <v>1453</v>
      </c>
      <c r="E636" s="222"/>
      <c r="F636" s="220">
        <v>323260</v>
      </c>
      <c r="G636" s="220">
        <v>315920</v>
      </c>
      <c r="H636" s="220">
        <v>309460</v>
      </c>
      <c r="I636" s="223"/>
      <c r="J636" s="223"/>
      <c r="K636" s="223"/>
      <c r="L636" s="223"/>
      <c r="M636" s="223"/>
      <c r="N636" s="223"/>
      <c r="O636" s="223"/>
      <c r="P636" s="223"/>
      <c r="Q636" s="223"/>
      <c r="R636" s="223"/>
      <c r="S636" s="223"/>
      <c r="T636" s="223"/>
      <c r="U636" s="223"/>
      <c r="V636" s="223"/>
      <c r="W636" s="223"/>
      <c r="X636" s="223"/>
    </row>
    <row r="637" spans="2:24" ht="12.95" customHeight="1" x14ac:dyDescent="0.2">
      <c r="B637" s="221" t="s">
        <v>1555</v>
      </c>
      <c r="C637" s="218" t="s">
        <v>1527</v>
      </c>
      <c r="D637" s="222" t="s">
        <v>1453</v>
      </c>
      <c r="E637" s="222"/>
      <c r="F637" s="220">
        <v>328740</v>
      </c>
      <c r="G637" s="220">
        <v>316930</v>
      </c>
      <c r="H637" s="223"/>
      <c r="I637" s="223"/>
      <c r="J637" s="223"/>
      <c r="K637" s="223"/>
      <c r="L637" s="223"/>
      <c r="M637" s="223"/>
      <c r="N637" s="223"/>
      <c r="O637" s="223"/>
      <c r="P637" s="223"/>
      <c r="Q637" s="223"/>
      <c r="R637" s="223"/>
      <c r="S637" s="223"/>
      <c r="T637" s="223"/>
      <c r="U637" s="223"/>
      <c r="V637" s="223"/>
      <c r="W637" s="223"/>
      <c r="X637" s="223"/>
    </row>
    <row r="638" spans="2:24" ht="12.95" customHeight="1" x14ac:dyDescent="0.2">
      <c r="B638" s="221" t="s">
        <v>1556</v>
      </c>
      <c r="C638" s="218" t="s">
        <v>1527</v>
      </c>
      <c r="D638" s="222" t="s">
        <v>1453</v>
      </c>
      <c r="E638" s="222"/>
      <c r="F638" s="220">
        <v>310290</v>
      </c>
      <c r="G638" s="223"/>
      <c r="H638" s="223"/>
      <c r="I638" s="223"/>
      <c r="J638" s="223"/>
      <c r="K638" s="223"/>
      <c r="L638" s="223"/>
      <c r="M638" s="223"/>
      <c r="N638" s="223"/>
      <c r="O638" s="223"/>
      <c r="P638" s="223"/>
      <c r="Q638" s="223"/>
      <c r="R638" s="223"/>
      <c r="S638" s="223"/>
      <c r="T638" s="223"/>
      <c r="U638" s="223"/>
      <c r="V638" s="223"/>
      <c r="W638" s="223"/>
      <c r="X638" s="223"/>
    </row>
    <row r="639" spans="2:24" ht="12.95" customHeight="1" x14ac:dyDescent="0.2">
      <c r="B639" s="221" t="s">
        <v>1046</v>
      </c>
      <c r="C639" s="218" t="s">
        <v>1527</v>
      </c>
      <c r="D639" s="222" t="s">
        <v>1453</v>
      </c>
      <c r="E639" s="222"/>
      <c r="F639" s="220">
        <v>314240</v>
      </c>
      <c r="G639" s="220">
        <v>310180</v>
      </c>
      <c r="H639" s="220">
        <v>306660</v>
      </c>
      <c r="I639" s="223"/>
      <c r="J639" s="223"/>
      <c r="K639" s="223"/>
      <c r="L639" s="223"/>
      <c r="M639" s="223"/>
      <c r="N639" s="223"/>
      <c r="O639" s="223"/>
      <c r="P639" s="223"/>
      <c r="Q639" s="223"/>
      <c r="R639" s="223"/>
      <c r="S639" s="223"/>
      <c r="T639" s="223"/>
      <c r="U639" s="223"/>
      <c r="V639" s="223"/>
      <c r="W639" s="223"/>
      <c r="X639" s="223"/>
    </row>
    <row r="640" spans="2:24" ht="12.95" customHeight="1" x14ac:dyDescent="0.2">
      <c r="B640" s="221" t="s">
        <v>1047</v>
      </c>
      <c r="C640" s="218" t="s">
        <v>1527</v>
      </c>
      <c r="D640" s="222" t="s">
        <v>1453</v>
      </c>
      <c r="E640" s="222"/>
      <c r="F640" s="220">
        <v>348470</v>
      </c>
      <c r="G640" s="220">
        <v>318330</v>
      </c>
      <c r="H640" s="220">
        <v>313650</v>
      </c>
      <c r="I640" s="223"/>
      <c r="J640" s="223"/>
      <c r="K640" s="223"/>
      <c r="L640" s="223"/>
      <c r="M640" s="223"/>
      <c r="N640" s="223"/>
      <c r="O640" s="223"/>
      <c r="P640" s="223"/>
      <c r="Q640" s="223"/>
      <c r="R640" s="223"/>
      <c r="S640" s="223"/>
      <c r="T640" s="223"/>
      <c r="U640" s="223"/>
      <c r="V640" s="223"/>
      <c r="W640" s="223"/>
      <c r="X640" s="223"/>
    </row>
    <row r="641" spans="2:24" ht="12.95" customHeight="1" x14ac:dyDescent="0.2">
      <c r="B641" s="221" t="s">
        <v>419</v>
      </c>
      <c r="C641" s="218" t="s">
        <v>1527</v>
      </c>
      <c r="D641" s="222" t="s">
        <v>1453</v>
      </c>
      <c r="E641" s="222"/>
      <c r="F641" s="223"/>
      <c r="G641" s="223"/>
      <c r="H641" s="223"/>
      <c r="I641" s="223"/>
      <c r="J641" s="223"/>
      <c r="K641" s="223"/>
      <c r="L641" s="223"/>
      <c r="M641" s="223"/>
      <c r="N641" s="223"/>
      <c r="O641" s="220">
        <v>111410</v>
      </c>
      <c r="P641" s="220">
        <v>108790</v>
      </c>
      <c r="Q641" s="220">
        <v>99910</v>
      </c>
      <c r="R641" s="220">
        <v>95150</v>
      </c>
      <c r="S641" s="220">
        <v>79650</v>
      </c>
      <c r="T641" s="220">
        <v>72510</v>
      </c>
      <c r="U641" s="220">
        <v>69640</v>
      </c>
      <c r="V641" s="220">
        <v>64920</v>
      </c>
      <c r="W641" s="220">
        <v>57130</v>
      </c>
      <c r="X641" s="220">
        <v>53360</v>
      </c>
    </row>
    <row r="642" spans="2:24" ht="12.95" customHeight="1" x14ac:dyDescent="0.2">
      <c r="B642" s="221" t="s">
        <v>420</v>
      </c>
      <c r="C642" s="218" t="s">
        <v>1527</v>
      </c>
      <c r="D642" s="222" t="s">
        <v>1453</v>
      </c>
      <c r="E642" s="222"/>
      <c r="F642" s="220">
        <v>251900</v>
      </c>
      <c r="G642" s="220">
        <v>207280</v>
      </c>
      <c r="H642" s="220">
        <v>180390</v>
      </c>
      <c r="I642" s="223"/>
      <c r="J642" s="220">
        <v>143980</v>
      </c>
      <c r="K642" s="220">
        <v>125210</v>
      </c>
      <c r="L642" s="220">
        <v>110360</v>
      </c>
      <c r="M642" s="220">
        <v>107040</v>
      </c>
      <c r="N642" s="220">
        <v>96250</v>
      </c>
      <c r="O642" s="220">
        <v>92710</v>
      </c>
      <c r="P642" s="220">
        <v>85190</v>
      </c>
      <c r="Q642" s="220">
        <v>77000</v>
      </c>
      <c r="R642" s="220">
        <v>70840</v>
      </c>
      <c r="S642" s="220">
        <v>65150</v>
      </c>
      <c r="T642" s="220">
        <v>56480</v>
      </c>
      <c r="U642" s="220">
        <v>54250</v>
      </c>
      <c r="V642" s="220">
        <v>52570</v>
      </c>
      <c r="W642" s="223"/>
      <c r="X642" s="223"/>
    </row>
    <row r="643" spans="2:24" ht="12.95" customHeight="1" x14ac:dyDescent="0.2">
      <c r="B643" s="221" t="s">
        <v>421</v>
      </c>
      <c r="C643" s="218" t="s">
        <v>1527</v>
      </c>
      <c r="D643" s="222" t="s">
        <v>1453</v>
      </c>
      <c r="E643" s="222"/>
      <c r="F643" s="223"/>
      <c r="G643" s="223"/>
      <c r="H643" s="223"/>
      <c r="I643" s="223"/>
      <c r="J643" s="223"/>
      <c r="K643" s="223"/>
      <c r="L643" s="223"/>
      <c r="M643" s="220">
        <v>118840</v>
      </c>
      <c r="N643" s="223"/>
      <c r="O643" s="223"/>
      <c r="P643" s="223"/>
      <c r="Q643" s="223"/>
      <c r="R643" s="223"/>
      <c r="S643" s="220">
        <v>82220</v>
      </c>
      <c r="T643" s="220">
        <v>72100</v>
      </c>
      <c r="U643" s="220">
        <v>67990</v>
      </c>
      <c r="V643" s="220">
        <v>60600</v>
      </c>
      <c r="W643" s="220">
        <v>55030</v>
      </c>
      <c r="X643" s="220">
        <v>50690</v>
      </c>
    </row>
    <row r="644" spans="2:24" ht="12.95" customHeight="1" x14ac:dyDescent="0.2">
      <c r="B644" s="221" t="s">
        <v>422</v>
      </c>
      <c r="C644" s="218" t="s">
        <v>1527</v>
      </c>
      <c r="D644" s="222" t="s">
        <v>1453</v>
      </c>
      <c r="E644" s="222"/>
      <c r="F644" s="223"/>
      <c r="G644" s="223"/>
      <c r="H644" s="223"/>
      <c r="I644" s="223"/>
      <c r="J644" s="223"/>
      <c r="K644" s="220">
        <v>157060</v>
      </c>
      <c r="L644" s="220">
        <v>148340</v>
      </c>
      <c r="M644" s="220">
        <v>137970</v>
      </c>
      <c r="N644" s="220">
        <v>132720</v>
      </c>
      <c r="O644" s="220">
        <v>123250</v>
      </c>
      <c r="P644" s="220">
        <v>113190</v>
      </c>
      <c r="Q644" s="220">
        <v>103950</v>
      </c>
      <c r="R644" s="220">
        <v>98790</v>
      </c>
      <c r="S644" s="220">
        <v>94230</v>
      </c>
      <c r="T644" s="220">
        <v>82800</v>
      </c>
      <c r="U644" s="220">
        <v>78170</v>
      </c>
      <c r="V644" s="220">
        <v>68230</v>
      </c>
      <c r="W644" s="220">
        <v>65020</v>
      </c>
      <c r="X644" s="220">
        <v>57990</v>
      </c>
    </row>
    <row r="645" spans="2:24" ht="12.95" customHeight="1" x14ac:dyDescent="0.2">
      <c r="B645" s="221" t="s">
        <v>423</v>
      </c>
      <c r="C645" s="218" t="s">
        <v>1527</v>
      </c>
      <c r="D645" s="222" t="s">
        <v>1453</v>
      </c>
      <c r="E645" s="222"/>
      <c r="F645" s="223"/>
      <c r="G645" s="223"/>
      <c r="H645" s="223"/>
      <c r="I645" s="220">
        <v>136340</v>
      </c>
      <c r="J645" s="223"/>
      <c r="K645" s="220">
        <v>103530</v>
      </c>
      <c r="L645" s="220">
        <v>98600</v>
      </c>
      <c r="M645" s="220">
        <v>90810</v>
      </c>
      <c r="N645" s="220">
        <v>87570</v>
      </c>
      <c r="O645" s="220">
        <v>83460</v>
      </c>
      <c r="P645" s="220">
        <v>73930</v>
      </c>
      <c r="Q645" s="220">
        <v>70400</v>
      </c>
      <c r="R645" s="220">
        <v>64480</v>
      </c>
      <c r="S645" s="220">
        <v>59020</v>
      </c>
      <c r="T645" s="220">
        <v>52620</v>
      </c>
      <c r="U645" s="220">
        <v>50780</v>
      </c>
      <c r="V645" s="220">
        <v>45910</v>
      </c>
      <c r="W645" s="220">
        <v>44690</v>
      </c>
      <c r="X645" s="220">
        <v>44470</v>
      </c>
    </row>
    <row r="646" spans="2:24" ht="12.95" customHeight="1" x14ac:dyDescent="0.2">
      <c r="B646" s="221" t="s">
        <v>424</v>
      </c>
      <c r="C646" s="218" t="s">
        <v>1527</v>
      </c>
      <c r="D646" s="222" t="s">
        <v>1453</v>
      </c>
      <c r="E646" s="222"/>
      <c r="F646" s="223"/>
      <c r="G646" s="223"/>
      <c r="H646" s="223"/>
      <c r="I646" s="223"/>
      <c r="J646" s="223"/>
      <c r="K646" s="223"/>
      <c r="L646" s="223"/>
      <c r="M646" s="223"/>
      <c r="N646" s="223"/>
      <c r="O646" s="220">
        <v>97100</v>
      </c>
      <c r="P646" s="220">
        <v>93590</v>
      </c>
      <c r="Q646" s="220">
        <v>93210</v>
      </c>
      <c r="R646" s="220">
        <v>80520</v>
      </c>
      <c r="S646" s="220">
        <v>75890</v>
      </c>
      <c r="T646" s="220">
        <v>69680</v>
      </c>
      <c r="U646" s="220">
        <v>66720</v>
      </c>
      <c r="V646" s="220">
        <v>62960</v>
      </c>
      <c r="W646" s="220">
        <v>54100</v>
      </c>
      <c r="X646" s="220">
        <v>53670</v>
      </c>
    </row>
    <row r="647" spans="2:24" ht="12.95" customHeight="1" x14ac:dyDescent="0.2">
      <c r="B647" s="221" t="s">
        <v>425</v>
      </c>
      <c r="C647" s="218" t="s">
        <v>1527</v>
      </c>
      <c r="D647" s="222" t="s">
        <v>1453</v>
      </c>
      <c r="E647" s="222"/>
      <c r="F647" s="220">
        <v>170850</v>
      </c>
      <c r="G647" s="223"/>
      <c r="H647" s="223"/>
      <c r="I647" s="220">
        <v>164300</v>
      </c>
      <c r="J647" s="220">
        <v>159060</v>
      </c>
      <c r="K647" s="220">
        <v>154180</v>
      </c>
      <c r="L647" s="220">
        <v>150220</v>
      </c>
      <c r="M647" s="220">
        <v>143840</v>
      </c>
      <c r="N647" s="220">
        <v>142880</v>
      </c>
      <c r="O647" s="220">
        <v>141390</v>
      </c>
      <c r="P647" s="220">
        <v>125070</v>
      </c>
      <c r="Q647" s="220">
        <v>109110</v>
      </c>
      <c r="R647" s="220">
        <v>107400</v>
      </c>
      <c r="S647" s="220">
        <v>91580</v>
      </c>
      <c r="T647" s="220">
        <v>82550</v>
      </c>
      <c r="U647" s="220">
        <v>76220</v>
      </c>
      <c r="V647" s="220">
        <v>71380</v>
      </c>
      <c r="W647" s="223"/>
      <c r="X647" s="220">
        <v>71030</v>
      </c>
    </row>
    <row r="648" spans="2:24" ht="12.95" customHeight="1" x14ac:dyDescent="0.2">
      <c r="B648" s="221" t="s">
        <v>426</v>
      </c>
      <c r="C648" s="218" t="s">
        <v>1527</v>
      </c>
      <c r="D648" s="222" t="s">
        <v>1453</v>
      </c>
      <c r="E648" s="222"/>
      <c r="F648" s="223"/>
      <c r="G648" s="223"/>
      <c r="H648" s="223"/>
      <c r="I648" s="223"/>
      <c r="J648" s="223"/>
      <c r="K648" s="223"/>
      <c r="L648" s="223"/>
      <c r="M648" s="223"/>
      <c r="N648" s="223"/>
      <c r="O648" s="223"/>
      <c r="P648" s="223"/>
      <c r="Q648" s="223"/>
      <c r="R648" s="223"/>
      <c r="S648" s="220">
        <v>72850</v>
      </c>
      <c r="T648" s="220">
        <v>71380</v>
      </c>
      <c r="U648" s="220">
        <v>67870</v>
      </c>
      <c r="V648" s="220">
        <v>66230</v>
      </c>
      <c r="W648" s="220">
        <v>58550</v>
      </c>
      <c r="X648" s="220">
        <v>55860</v>
      </c>
    </row>
    <row r="649" spans="2:24" ht="12.95" customHeight="1" x14ac:dyDescent="0.2">
      <c r="B649" s="221" t="s">
        <v>427</v>
      </c>
      <c r="C649" s="218" t="s">
        <v>1527</v>
      </c>
      <c r="D649" s="222" t="s">
        <v>1453</v>
      </c>
      <c r="E649" s="222"/>
      <c r="F649" s="223"/>
      <c r="G649" s="223"/>
      <c r="H649" s="223"/>
      <c r="I649" s="220">
        <v>164170</v>
      </c>
      <c r="J649" s="223"/>
      <c r="K649" s="220">
        <v>163000</v>
      </c>
      <c r="L649" s="220">
        <v>158150</v>
      </c>
      <c r="M649" s="223"/>
      <c r="N649" s="220">
        <v>121480</v>
      </c>
      <c r="O649" s="223"/>
      <c r="P649" s="223"/>
      <c r="Q649" s="223"/>
      <c r="R649" s="223"/>
      <c r="S649" s="223"/>
      <c r="T649" s="223"/>
      <c r="U649" s="223"/>
      <c r="V649" s="223"/>
      <c r="W649" s="223"/>
      <c r="X649" s="223"/>
    </row>
    <row r="650" spans="2:24" ht="12.95" customHeight="1" x14ac:dyDescent="0.2">
      <c r="B650" s="221" t="s">
        <v>428</v>
      </c>
      <c r="C650" s="218" t="s">
        <v>1527</v>
      </c>
      <c r="D650" s="222" t="s">
        <v>1453</v>
      </c>
      <c r="E650" s="222"/>
      <c r="F650" s="223"/>
      <c r="G650" s="223"/>
      <c r="H650" s="220">
        <v>190700</v>
      </c>
      <c r="I650" s="220">
        <v>181620</v>
      </c>
      <c r="J650" s="220">
        <v>165990</v>
      </c>
      <c r="K650" s="220">
        <v>165490</v>
      </c>
      <c r="L650" s="220">
        <v>158510</v>
      </c>
      <c r="M650" s="220">
        <v>148420</v>
      </c>
      <c r="N650" s="220">
        <v>110600</v>
      </c>
      <c r="O650" s="220">
        <v>105800</v>
      </c>
      <c r="P650" s="223"/>
      <c r="Q650" s="220">
        <v>102570</v>
      </c>
      <c r="R650" s="223"/>
      <c r="S650" s="223"/>
      <c r="T650" s="223"/>
      <c r="U650" s="223"/>
      <c r="V650" s="223"/>
      <c r="W650" s="223"/>
      <c r="X650" s="223"/>
    </row>
    <row r="651" spans="2:24" ht="12.95" customHeight="1" x14ac:dyDescent="0.2">
      <c r="B651" s="221" t="s">
        <v>1048</v>
      </c>
      <c r="C651" s="218" t="s">
        <v>1527</v>
      </c>
      <c r="D651" s="222" t="s">
        <v>1453</v>
      </c>
      <c r="E651" s="222"/>
      <c r="F651" s="223"/>
      <c r="G651" s="223"/>
      <c r="H651" s="223"/>
      <c r="I651" s="223"/>
      <c r="J651" s="223"/>
      <c r="K651" s="223"/>
      <c r="L651" s="223"/>
      <c r="M651" s="223"/>
      <c r="N651" s="223"/>
      <c r="O651" s="223"/>
      <c r="P651" s="223"/>
      <c r="Q651" s="220">
        <v>60460</v>
      </c>
      <c r="R651" s="223"/>
      <c r="S651" s="220">
        <v>58320</v>
      </c>
      <c r="T651" s="220">
        <v>57740</v>
      </c>
      <c r="U651" s="220">
        <v>57330</v>
      </c>
      <c r="V651" s="223"/>
      <c r="W651" s="223"/>
      <c r="X651" s="223"/>
    </row>
    <row r="652" spans="2:24" ht="12.95" customHeight="1" x14ac:dyDescent="0.2">
      <c r="B652" s="221" t="s">
        <v>1049</v>
      </c>
      <c r="C652" s="218" t="s">
        <v>1527</v>
      </c>
      <c r="D652" s="222" t="s">
        <v>1453</v>
      </c>
      <c r="E652" s="222"/>
      <c r="F652" s="223"/>
      <c r="G652" s="223"/>
      <c r="H652" s="223"/>
      <c r="I652" s="223"/>
      <c r="J652" s="223"/>
      <c r="K652" s="223"/>
      <c r="L652" s="223"/>
      <c r="M652" s="223"/>
      <c r="N652" s="223"/>
      <c r="O652" s="223"/>
      <c r="P652" s="223"/>
      <c r="Q652" s="223"/>
      <c r="R652" s="223"/>
      <c r="S652" s="223"/>
      <c r="T652" s="223"/>
      <c r="U652" s="223"/>
      <c r="V652" s="220">
        <v>84960</v>
      </c>
      <c r="W652" s="220">
        <v>64410</v>
      </c>
      <c r="X652" s="220">
        <v>61880</v>
      </c>
    </row>
    <row r="653" spans="2:24" ht="12.95" customHeight="1" x14ac:dyDescent="0.2">
      <c r="B653" s="221" t="s">
        <v>1050</v>
      </c>
      <c r="C653" s="218" t="s">
        <v>1527</v>
      </c>
      <c r="D653" s="222" t="s">
        <v>1453</v>
      </c>
      <c r="E653" s="222"/>
      <c r="F653" s="223"/>
      <c r="G653" s="223"/>
      <c r="H653" s="223"/>
      <c r="I653" s="223"/>
      <c r="J653" s="223"/>
      <c r="K653" s="223"/>
      <c r="L653" s="223"/>
      <c r="M653" s="223"/>
      <c r="N653" s="223"/>
      <c r="O653" s="223"/>
      <c r="P653" s="223"/>
      <c r="Q653" s="223"/>
      <c r="R653" s="223"/>
      <c r="S653" s="223"/>
      <c r="T653" s="223"/>
      <c r="U653" s="223"/>
      <c r="V653" s="220">
        <v>90970</v>
      </c>
      <c r="W653" s="223"/>
      <c r="X653" s="223"/>
    </row>
    <row r="654" spans="2:24" ht="12.95" customHeight="1" x14ac:dyDescent="0.2">
      <c r="B654" s="221" t="s">
        <v>429</v>
      </c>
      <c r="C654" s="218" t="s">
        <v>1527</v>
      </c>
      <c r="D654" s="222" t="s">
        <v>1453</v>
      </c>
      <c r="E654" s="222"/>
      <c r="F654" s="223"/>
      <c r="G654" s="220">
        <v>194390</v>
      </c>
      <c r="H654" s="220">
        <v>187150</v>
      </c>
      <c r="I654" s="223"/>
      <c r="J654" s="220">
        <v>151850</v>
      </c>
      <c r="K654" s="220">
        <v>147560</v>
      </c>
      <c r="L654" s="220">
        <v>145630</v>
      </c>
      <c r="M654" s="220">
        <v>133920</v>
      </c>
      <c r="N654" s="220">
        <v>123320</v>
      </c>
      <c r="O654" s="220">
        <v>108030</v>
      </c>
      <c r="P654" s="220">
        <v>106120</v>
      </c>
      <c r="Q654" s="220">
        <v>102040</v>
      </c>
      <c r="R654" s="220">
        <v>91530</v>
      </c>
      <c r="S654" s="223"/>
      <c r="T654" s="223"/>
      <c r="U654" s="223"/>
      <c r="V654" s="223"/>
      <c r="W654" s="223"/>
      <c r="X654" s="223"/>
    </row>
    <row r="655" spans="2:24" ht="12.95" customHeight="1" x14ac:dyDescent="0.2">
      <c r="B655" s="221" t="s">
        <v>430</v>
      </c>
      <c r="C655" s="218" t="s">
        <v>1527</v>
      </c>
      <c r="D655" s="222" t="s">
        <v>1453</v>
      </c>
      <c r="E655" s="222"/>
      <c r="F655" s="220">
        <v>195090</v>
      </c>
      <c r="G655" s="220">
        <v>189470</v>
      </c>
      <c r="H655" s="220">
        <v>178270</v>
      </c>
      <c r="I655" s="220">
        <v>169780</v>
      </c>
      <c r="J655" s="220">
        <v>163260</v>
      </c>
      <c r="K655" s="220">
        <v>157790</v>
      </c>
      <c r="L655" s="220">
        <v>149900</v>
      </c>
      <c r="M655" s="220">
        <v>142410</v>
      </c>
      <c r="N655" s="223"/>
      <c r="O655" s="220">
        <v>128170</v>
      </c>
      <c r="P655" s="223"/>
      <c r="Q655" s="220">
        <v>117450</v>
      </c>
      <c r="R655" s="223"/>
      <c r="S655" s="223"/>
      <c r="T655" s="223"/>
      <c r="U655" s="223"/>
      <c r="V655" s="223"/>
      <c r="W655" s="223"/>
      <c r="X655" s="223"/>
    </row>
    <row r="656" spans="2:24" ht="12.95" customHeight="1" x14ac:dyDescent="0.2">
      <c r="B656" s="221" t="s">
        <v>431</v>
      </c>
      <c r="C656" s="218" t="s">
        <v>1527</v>
      </c>
      <c r="D656" s="222" t="s">
        <v>1453</v>
      </c>
      <c r="E656" s="222"/>
      <c r="F656" s="220">
        <v>193340</v>
      </c>
      <c r="G656" s="220">
        <v>188600</v>
      </c>
      <c r="H656" s="220">
        <v>179620</v>
      </c>
      <c r="I656" s="220">
        <v>171060</v>
      </c>
      <c r="J656" s="220">
        <v>168400</v>
      </c>
      <c r="K656" s="220">
        <v>160910</v>
      </c>
      <c r="L656" s="220">
        <v>151780</v>
      </c>
      <c r="M656" s="220">
        <v>140080</v>
      </c>
      <c r="N656" s="220">
        <v>135270</v>
      </c>
      <c r="O656" s="220">
        <v>130780</v>
      </c>
      <c r="P656" s="220">
        <v>120110</v>
      </c>
      <c r="Q656" s="220">
        <v>110310</v>
      </c>
      <c r="R656" s="220">
        <v>102230</v>
      </c>
      <c r="S656" s="220">
        <v>96020</v>
      </c>
      <c r="T656" s="220">
        <v>91570</v>
      </c>
      <c r="U656" s="220">
        <v>71030</v>
      </c>
      <c r="V656" s="220">
        <v>69300</v>
      </c>
      <c r="W656" s="223"/>
      <c r="X656" s="220">
        <v>61010</v>
      </c>
    </row>
    <row r="657" spans="2:24" ht="12.95" customHeight="1" x14ac:dyDescent="0.2">
      <c r="B657" s="221" t="s">
        <v>432</v>
      </c>
      <c r="C657" s="218" t="s">
        <v>1527</v>
      </c>
      <c r="D657" s="222" t="s">
        <v>1453</v>
      </c>
      <c r="E657" s="222"/>
      <c r="F657" s="223"/>
      <c r="G657" s="223"/>
      <c r="H657" s="220">
        <v>159540</v>
      </c>
      <c r="I657" s="220">
        <v>149950</v>
      </c>
      <c r="J657" s="220">
        <v>147200</v>
      </c>
      <c r="K657" s="220">
        <v>143770</v>
      </c>
      <c r="L657" s="223"/>
      <c r="M657" s="223"/>
      <c r="N657" s="223"/>
      <c r="O657" s="223"/>
      <c r="P657" s="223"/>
      <c r="Q657" s="223"/>
      <c r="R657" s="223"/>
      <c r="S657" s="223"/>
      <c r="T657" s="223"/>
      <c r="U657" s="223"/>
      <c r="V657" s="223"/>
      <c r="W657" s="223"/>
      <c r="X657" s="223"/>
    </row>
    <row r="658" spans="2:24" ht="12.95" customHeight="1" x14ac:dyDescent="0.2">
      <c r="B658" s="221" t="s">
        <v>1051</v>
      </c>
      <c r="C658" s="218" t="s">
        <v>1527</v>
      </c>
      <c r="D658" s="222" t="s">
        <v>1453</v>
      </c>
      <c r="E658" s="222"/>
      <c r="F658" s="223"/>
      <c r="G658" s="223"/>
      <c r="H658" s="223"/>
      <c r="I658" s="220">
        <v>163160</v>
      </c>
      <c r="J658" s="220">
        <v>151570</v>
      </c>
      <c r="K658" s="220">
        <v>149040</v>
      </c>
      <c r="L658" s="223"/>
      <c r="M658" s="223"/>
      <c r="N658" s="223"/>
      <c r="O658" s="223"/>
      <c r="P658" s="223"/>
      <c r="Q658" s="223"/>
      <c r="R658" s="223"/>
      <c r="S658" s="223"/>
      <c r="T658" s="223"/>
      <c r="U658" s="223"/>
      <c r="V658" s="223"/>
      <c r="W658" s="223"/>
      <c r="X658" s="223"/>
    </row>
    <row r="659" spans="2:24" ht="12.95" customHeight="1" x14ac:dyDescent="0.2">
      <c r="B659" s="221" t="s">
        <v>433</v>
      </c>
      <c r="C659" s="218" t="s">
        <v>1527</v>
      </c>
      <c r="D659" s="222" t="s">
        <v>1453</v>
      </c>
      <c r="E659" s="222"/>
      <c r="F659" s="223"/>
      <c r="G659" s="223"/>
      <c r="H659" s="220">
        <v>181030</v>
      </c>
      <c r="I659" s="223"/>
      <c r="J659" s="223"/>
      <c r="K659" s="220">
        <v>163740</v>
      </c>
      <c r="L659" s="220">
        <v>143880</v>
      </c>
      <c r="M659" s="220">
        <v>130100</v>
      </c>
      <c r="N659" s="220">
        <v>102260</v>
      </c>
      <c r="O659" s="220">
        <v>93470</v>
      </c>
      <c r="P659" s="220">
        <v>91220</v>
      </c>
      <c r="Q659" s="220">
        <v>74730</v>
      </c>
      <c r="R659" s="220">
        <v>72270</v>
      </c>
      <c r="S659" s="220">
        <v>61380</v>
      </c>
      <c r="T659" s="223"/>
      <c r="U659" s="223"/>
      <c r="V659" s="223"/>
      <c r="W659" s="223"/>
      <c r="X659" s="223"/>
    </row>
    <row r="660" spans="2:24" ht="12.95" customHeight="1" x14ac:dyDescent="0.2">
      <c r="B660" s="221" t="s">
        <v>434</v>
      </c>
      <c r="C660" s="218" t="s">
        <v>1527</v>
      </c>
      <c r="D660" s="222" t="s">
        <v>1453</v>
      </c>
      <c r="E660" s="222"/>
      <c r="F660" s="223"/>
      <c r="G660" s="223"/>
      <c r="H660" s="223"/>
      <c r="I660" s="220">
        <v>175830</v>
      </c>
      <c r="J660" s="223"/>
      <c r="K660" s="220">
        <v>170660</v>
      </c>
      <c r="L660" s="220">
        <v>146070</v>
      </c>
      <c r="M660" s="220">
        <v>132130</v>
      </c>
      <c r="N660" s="220">
        <v>99200</v>
      </c>
      <c r="O660" s="220">
        <v>94240</v>
      </c>
      <c r="P660" s="220">
        <v>92370</v>
      </c>
      <c r="Q660" s="220">
        <v>91770</v>
      </c>
      <c r="R660" s="220">
        <v>65190</v>
      </c>
      <c r="S660" s="223"/>
      <c r="T660" s="220">
        <v>60670</v>
      </c>
      <c r="U660" s="220">
        <v>60040</v>
      </c>
      <c r="V660" s="223"/>
      <c r="W660" s="223"/>
      <c r="X660" s="223"/>
    </row>
    <row r="661" spans="2:24" ht="12.95" customHeight="1" x14ac:dyDescent="0.2">
      <c r="B661" s="221" t="s">
        <v>1052</v>
      </c>
      <c r="C661" s="218" t="s">
        <v>1527</v>
      </c>
      <c r="D661" s="222" t="s">
        <v>1453</v>
      </c>
      <c r="E661" s="222"/>
      <c r="F661" s="220">
        <v>205640</v>
      </c>
      <c r="G661" s="223"/>
      <c r="H661" s="223"/>
      <c r="I661" s="223"/>
      <c r="J661" s="223"/>
      <c r="K661" s="223"/>
      <c r="L661" s="223"/>
      <c r="M661" s="223"/>
      <c r="N661" s="223"/>
      <c r="O661" s="223"/>
      <c r="P661" s="223"/>
      <c r="Q661" s="223"/>
      <c r="R661" s="223"/>
      <c r="S661" s="223"/>
      <c r="T661" s="223"/>
      <c r="U661" s="223"/>
      <c r="V661" s="223"/>
      <c r="W661" s="223"/>
      <c r="X661" s="223"/>
    </row>
    <row r="662" spans="2:24" ht="12.95" customHeight="1" x14ac:dyDescent="0.2">
      <c r="B662" s="221" t="s">
        <v>1052</v>
      </c>
      <c r="C662" s="218" t="s">
        <v>1527</v>
      </c>
      <c r="D662" s="222" t="s">
        <v>1453</v>
      </c>
      <c r="E662" s="222"/>
      <c r="F662" s="220">
        <v>205640</v>
      </c>
      <c r="G662" s="220">
        <v>195910</v>
      </c>
      <c r="H662" s="220">
        <v>186110</v>
      </c>
      <c r="I662" s="223"/>
      <c r="J662" s="223"/>
      <c r="K662" s="223"/>
      <c r="L662" s="223"/>
      <c r="M662" s="223"/>
      <c r="N662" s="223"/>
      <c r="O662" s="223"/>
      <c r="P662" s="223"/>
      <c r="Q662" s="223"/>
      <c r="R662" s="223"/>
      <c r="S662" s="223"/>
      <c r="T662" s="223"/>
      <c r="U662" s="223"/>
      <c r="V662" s="223"/>
      <c r="W662" s="223"/>
      <c r="X662" s="223"/>
    </row>
    <row r="663" spans="2:24" ht="12.95" customHeight="1" x14ac:dyDescent="0.2">
      <c r="B663" s="221" t="s">
        <v>435</v>
      </c>
      <c r="C663" s="218" t="s">
        <v>1527</v>
      </c>
      <c r="D663" s="222" t="s">
        <v>1453</v>
      </c>
      <c r="E663" s="222"/>
      <c r="F663" s="223"/>
      <c r="G663" s="223"/>
      <c r="H663" s="220">
        <v>177170</v>
      </c>
      <c r="I663" s="220">
        <v>172170</v>
      </c>
      <c r="J663" s="220">
        <v>139060</v>
      </c>
      <c r="K663" s="220">
        <v>134320</v>
      </c>
      <c r="L663" s="223"/>
      <c r="M663" s="223"/>
      <c r="N663" s="223"/>
      <c r="O663" s="223"/>
      <c r="P663" s="223"/>
      <c r="Q663" s="223"/>
      <c r="R663" s="223"/>
      <c r="S663" s="223"/>
      <c r="T663" s="223"/>
      <c r="U663" s="223"/>
      <c r="V663" s="223"/>
      <c r="W663" s="223"/>
      <c r="X663" s="223"/>
    </row>
    <row r="664" spans="2:24" ht="12.95" customHeight="1" x14ac:dyDescent="0.2">
      <c r="B664" s="221" t="s">
        <v>436</v>
      </c>
      <c r="C664" s="218" t="s">
        <v>1527</v>
      </c>
      <c r="D664" s="222" t="s">
        <v>1453</v>
      </c>
      <c r="E664" s="222"/>
      <c r="F664" s="223"/>
      <c r="G664" s="223"/>
      <c r="H664" s="223"/>
      <c r="I664" s="223"/>
      <c r="J664" s="223"/>
      <c r="K664" s="223"/>
      <c r="L664" s="220">
        <v>102630</v>
      </c>
      <c r="M664" s="223"/>
      <c r="N664" s="223"/>
      <c r="O664" s="223"/>
      <c r="P664" s="220">
        <v>78870</v>
      </c>
      <c r="Q664" s="223"/>
      <c r="R664" s="223"/>
      <c r="S664" s="220">
        <v>67530</v>
      </c>
      <c r="T664" s="220">
        <v>66670</v>
      </c>
      <c r="U664" s="220">
        <v>53720</v>
      </c>
      <c r="V664" s="220">
        <v>50440</v>
      </c>
      <c r="W664" s="220">
        <v>44910</v>
      </c>
      <c r="X664" s="220">
        <v>44690</v>
      </c>
    </row>
    <row r="665" spans="2:24" ht="12.95" customHeight="1" x14ac:dyDescent="0.2">
      <c r="B665" s="221" t="s">
        <v>437</v>
      </c>
      <c r="C665" s="218" t="s">
        <v>1527</v>
      </c>
      <c r="D665" s="222" t="s">
        <v>1453</v>
      </c>
      <c r="E665" s="222"/>
      <c r="F665" s="223"/>
      <c r="G665" s="223"/>
      <c r="H665" s="223"/>
      <c r="I665" s="223"/>
      <c r="J665" s="223"/>
      <c r="K665" s="223"/>
      <c r="L665" s="223"/>
      <c r="M665" s="223"/>
      <c r="N665" s="223"/>
      <c r="O665" s="223"/>
      <c r="P665" s="223"/>
      <c r="Q665" s="223"/>
      <c r="R665" s="223"/>
      <c r="S665" s="220">
        <v>70820</v>
      </c>
      <c r="T665" s="223"/>
      <c r="U665" s="220">
        <v>65090</v>
      </c>
      <c r="V665" s="220">
        <v>62390</v>
      </c>
      <c r="W665" s="220">
        <v>59570</v>
      </c>
      <c r="X665" s="220">
        <v>55580</v>
      </c>
    </row>
    <row r="666" spans="2:24" ht="12.95" customHeight="1" x14ac:dyDescent="0.2">
      <c r="B666" s="221" t="s">
        <v>438</v>
      </c>
      <c r="C666" s="218" t="s">
        <v>1527</v>
      </c>
      <c r="D666" s="222" t="s">
        <v>1453</v>
      </c>
      <c r="E666" s="222"/>
      <c r="F666" s="223"/>
      <c r="G666" s="223"/>
      <c r="H666" s="223"/>
      <c r="I666" s="223"/>
      <c r="J666" s="223"/>
      <c r="K666" s="223"/>
      <c r="L666" s="223"/>
      <c r="M666" s="220">
        <v>102640</v>
      </c>
      <c r="N666" s="220">
        <v>100820</v>
      </c>
      <c r="O666" s="220">
        <v>98820</v>
      </c>
      <c r="P666" s="220">
        <v>96930</v>
      </c>
      <c r="Q666" s="220">
        <v>83840</v>
      </c>
      <c r="R666" s="220">
        <v>82070</v>
      </c>
      <c r="S666" s="220">
        <v>75470</v>
      </c>
      <c r="T666" s="220">
        <v>74730</v>
      </c>
      <c r="U666" s="220">
        <v>66150</v>
      </c>
      <c r="V666" s="220">
        <v>65020</v>
      </c>
      <c r="W666" s="220">
        <v>63790</v>
      </c>
      <c r="X666" s="220">
        <v>56870</v>
      </c>
    </row>
    <row r="667" spans="2:24" ht="12.95" customHeight="1" x14ac:dyDescent="0.2">
      <c r="B667" s="221" t="s">
        <v>1053</v>
      </c>
      <c r="C667" s="218" t="s">
        <v>1527</v>
      </c>
      <c r="D667" s="222" t="s">
        <v>1453</v>
      </c>
      <c r="E667" s="222"/>
      <c r="F667" s="220">
        <v>214110</v>
      </c>
      <c r="G667" s="223"/>
      <c r="H667" s="223"/>
      <c r="I667" s="223"/>
      <c r="J667" s="223"/>
      <c r="K667" s="220">
        <v>170470</v>
      </c>
      <c r="L667" s="223"/>
      <c r="M667" s="223"/>
      <c r="N667" s="223"/>
      <c r="O667" s="223"/>
      <c r="P667" s="220">
        <v>111040</v>
      </c>
      <c r="Q667" s="220">
        <v>103050</v>
      </c>
      <c r="R667" s="220">
        <v>88680</v>
      </c>
      <c r="S667" s="223"/>
      <c r="T667" s="223"/>
      <c r="U667" s="223"/>
      <c r="V667" s="220">
        <v>29880</v>
      </c>
      <c r="W667" s="223"/>
      <c r="X667" s="223"/>
    </row>
    <row r="668" spans="2:24" ht="12.95" customHeight="1" x14ac:dyDescent="0.2">
      <c r="B668" s="221" t="s">
        <v>439</v>
      </c>
      <c r="C668" s="218" t="s">
        <v>1527</v>
      </c>
      <c r="D668" s="222" t="s">
        <v>1453</v>
      </c>
      <c r="E668" s="222"/>
      <c r="F668" s="220">
        <v>196200</v>
      </c>
      <c r="G668" s="220">
        <v>186860</v>
      </c>
      <c r="H668" s="220">
        <v>175170</v>
      </c>
      <c r="I668" s="220">
        <v>162510</v>
      </c>
      <c r="J668" s="220">
        <v>152330</v>
      </c>
      <c r="K668" s="220">
        <v>145440</v>
      </c>
      <c r="L668" s="220">
        <v>134180</v>
      </c>
      <c r="M668" s="220">
        <v>111200</v>
      </c>
      <c r="N668" s="220">
        <v>110140</v>
      </c>
      <c r="O668" s="220">
        <v>102000</v>
      </c>
      <c r="P668" s="220">
        <v>91040</v>
      </c>
      <c r="Q668" s="220">
        <v>76690</v>
      </c>
      <c r="R668" s="220">
        <v>73390</v>
      </c>
      <c r="S668" s="220">
        <v>67510</v>
      </c>
      <c r="T668" s="220">
        <v>65400</v>
      </c>
      <c r="U668" s="220">
        <v>61460</v>
      </c>
      <c r="V668" s="220">
        <v>61310</v>
      </c>
      <c r="W668" s="220">
        <v>58630</v>
      </c>
      <c r="X668" s="220">
        <v>52950</v>
      </c>
    </row>
    <row r="669" spans="2:24" ht="12.95" customHeight="1" x14ac:dyDescent="0.2">
      <c r="B669" s="221" t="s">
        <v>1054</v>
      </c>
      <c r="C669" s="218" t="s">
        <v>1527</v>
      </c>
      <c r="D669" s="222" t="s">
        <v>1453</v>
      </c>
      <c r="E669" s="222"/>
      <c r="F669" s="223"/>
      <c r="G669" s="223"/>
      <c r="H669" s="223"/>
      <c r="I669" s="223"/>
      <c r="J669" s="223"/>
      <c r="K669" s="220">
        <v>137770</v>
      </c>
      <c r="L669" s="220">
        <v>122360</v>
      </c>
      <c r="M669" s="220">
        <v>117500</v>
      </c>
      <c r="N669" s="220">
        <v>111360</v>
      </c>
      <c r="O669" s="223"/>
      <c r="P669" s="223"/>
      <c r="Q669" s="223"/>
      <c r="R669" s="223"/>
      <c r="S669" s="223"/>
      <c r="T669" s="220">
        <v>90220</v>
      </c>
      <c r="U669" s="220">
        <v>84270</v>
      </c>
      <c r="V669" s="223"/>
      <c r="W669" s="223"/>
      <c r="X669" s="220">
        <v>71240</v>
      </c>
    </row>
    <row r="670" spans="2:24" ht="12.95" customHeight="1" x14ac:dyDescent="0.2">
      <c r="B670" s="221" t="s">
        <v>1055</v>
      </c>
      <c r="C670" s="218" t="s">
        <v>1527</v>
      </c>
      <c r="D670" s="222" t="s">
        <v>1453</v>
      </c>
      <c r="E670" s="222"/>
      <c r="F670" s="223"/>
      <c r="G670" s="223"/>
      <c r="H670" s="223"/>
      <c r="I670" s="223"/>
      <c r="J670" s="220">
        <v>162630</v>
      </c>
      <c r="K670" s="223"/>
      <c r="L670" s="220">
        <v>139640</v>
      </c>
      <c r="M670" s="223"/>
      <c r="N670" s="223"/>
      <c r="O670" s="223"/>
      <c r="P670" s="223"/>
      <c r="Q670" s="223"/>
      <c r="R670" s="223"/>
      <c r="S670" s="223"/>
      <c r="T670" s="223"/>
      <c r="U670" s="223"/>
      <c r="V670" s="223"/>
      <c r="W670" s="223"/>
      <c r="X670" s="223"/>
    </row>
    <row r="671" spans="2:24" ht="12.95" customHeight="1" x14ac:dyDescent="0.2">
      <c r="B671" s="221" t="s">
        <v>1557</v>
      </c>
      <c r="C671" s="218" t="s">
        <v>1527</v>
      </c>
      <c r="D671" s="222" t="s">
        <v>1453</v>
      </c>
      <c r="E671" s="222"/>
      <c r="F671" s="220">
        <v>226670</v>
      </c>
      <c r="G671" s="220">
        <v>215870</v>
      </c>
      <c r="H671" s="223"/>
      <c r="I671" s="223"/>
      <c r="J671" s="223"/>
      <c r="K671" s="223"/>
      <c r="L671" s="223"/>
      <c r="M671" s="223"/>
      <c r="N671" s="223"/>
      <c r="O671" s="223"/>
      <c r="P671" s="223"/>
      <c r="Q671" s="223"/>
      <c r="R671" s="223"/>
      <c r="S671" s="223"/>
      <c r="T671" s="223"/>
      <c r="U671" s="223"/>
      <c r="V671" s="223"/>
      <c r="W671" s="223"/>
      <c r="X671" s="223"/>
    </row>
    <row r="672" spans="2:24" ht="12.95" customHeight="1" x14ac:dyDescent="0.2">
      <c r="B672" s="221" t="s">
        <v>1056</v>
      </c>
      <c r="C672" s="218" t="s">
        <v>1527</v>
      </c>
      <c r="D672" s="222" t="s">
        <v>1453</v>
      </c>
      <c r="E672" s="222"/>
      <c r="F672" s="223"/>
      <c r="G672" s="223"/>
      <c r="H672" s="223"/>
      <c r="I672" s="223"/>
      <c r="J672" s="223"/>
      <c r="K672" s="223"/>
      <c r="L672" s="223"/>
      <c r="M672" s="223"/>
      <c r="N672" s="223"/>
      <c r="O672" s="220">
        <v>138050</v>
      </c>
      <c r="P672" s="220">
        <v>88440</v>
      </c>
      <c r="Q672" s="220">
        <v>85150</v>
      </c>
      <c r="R672" s="220">
        <v>84070</v>
      </c>
      <c r="S672" s="220">
        <v>73640</v>
      </c>
      <c r="T672" s="220">
        <v>72610</v>
      </c>
      <c r="U672" s="220">
        <v>62850</v>
      </c>
      <c r="V672" s="220">
        <v>59110</v>
      </c>
      <c r="W672" s="223"/>
      <c r="X672" s="223"/>
    </row>
    <row r="673" spans="2:24" ht="12.95" customHeight="1" x14ac:dyDescent="0.2">
      <c r="B673" s="221" t="s">
        <v>1057</v>
      </c>
      <c r="C673" s="218" t="s">
        <v>1527</v>
      </c>
      <c r="D673" s="222" t="s">
        <v>1453</v>
      </c>
      <c r="E673" s="222"/>
      <c r="F673" s="223"/>
      <c r="G673" s="223"/>
      <c r="H673" s="223"/>
      <c r="I673" s="223"/>
      <c r="J673" s="223"/>
      <c r="K673" s="223"/>
      <c r="L673" s="223"/>
      <c r="M673" s="223"/>
      <c r="N673" s="223"/>
      <c r="O673" s="220">
        <v>95000</v>
      </c>
      <c r="P673" s="223"/>
      <c r="Q673" s="220">
        <v>93340</v>
      </c>
      <c r="R673" s="223"/>
      <c r="S673" s="220">
        <v>72140</v>
      </c>
      <c r="T673" s="223"/>
      <c r="U673" s="223"/>
      <c r="V673" s="223"/>
      <c r="W673" s="223"/>
      <c r="X673" s="223"/>
    </row>
    <row r="674" spans="2:24" ht="12.95" customHeight="1" x14ac:dyDescent="0.2">
      <c r="B674" s="221" t="s">
        <v>1058</v>
      </c>
      <c r="C674" s="218" t="s">
        <v>1527</v>
      </c>
      <c r="D674" s="222" t="s">
        <v>1453</v>
      </c>
      <c r="E674" s="222"/>
      <c r="F674" s="223"/>
      <c r="G674" s="223"/>
      <c r="H674" s="223"/>
      <c r="I674" s="223"/>
      <c r="J674" s="223"/>
      <c r="K674" s="223"/>
      <c r="L674" s="223"/>
      <c r="M674" s="223"/>
      <c r="N674" s="223"/>
      <c r="O674" s="220">
        <v>89120</v>
      </c>
      <c r="P674" s="220">
        <v>88070</v>
      </c>
      <c r="Q674" s="220">
        <v>83480</v>
      </c>
      <c r="R674" s="220">
        <v>83060</v>
      </c>
      <c r="S674" s="220">
        <v>73820</v>
      </c>
      <c r="T674" s="220">
        <v>62680</v>
      </c>
      <c r="U674" s="220">
        <v>58760</v>
      </c>
      <c r="V674" s="223"/>
      <c r="W674" s="223"/>
      <c r="X674" s="220">
        <v>55030</v>
      </c>
    </row>
    <row r="675" spans="2:24" ht="12.95" customHeight="1" x14ac:dyDescent="0.2">
      <c r="B675" s="221" t="s">
        <v>1059</v>
      </c>
      <c r="C675" s="218" t="s">
        <v>1527</v>
      </c>
      <c r="D675" s="222" t="s">
        <v>1453</v>
      </c>
      <c r="E675" s="222"/>
      <c r="F675" s="223"/>
      <c r="G675" s="223"/>
      <c r="H675" s="223"/>
      <c r="I675" s="223"/>
      <c r="J675" s="223"/>
      <c r="K675" s="223"/>
      <c r="L675" s="223"/>
      <c r="M675" s="223"/>
      <c r="N675" s="223"/>
      <c r="O675" s="223"/>
      <c r="P675" s="223"/>
      <c r="Q675" s="223"/>
      <c r="R675" s="220">
        <v>83800</v>
      </c>
      <c r="S675" s="220">
        <v>62380</v>
      </c>
      <c r="T675" s="220">
        <v>60440</v>
      </c>
      <c r="U675" s="220">
        <v>58250</v>
      </c>
      <c r="V675" s="220">
        <v>53440</v>
      </c>
      <c r="W675" s="220">
        <v>52070</v>
      </c>
      <c r="X675" s="220">
        <v>48170</v>
      </c>
    </row>
    <row r="676" spans="2:24" ht="12.95" customHeight="1" x14ac:dyDescent="0.2">
      <c r="B676" s="221" t="s">
        <v>1060</v>
      </c>
      <c r="C676" s="218" t="s">
        <v>1527</v>
      </c>
      <c r="D676" s="222" t="s">
        <v>1453</v>
      </c>
      <c r="E676" s="222"/>
      <c r="F676" s="223"/>
      <c r="G676" s="223"/>
      <c r="H676" s="223"/>
      <c r="I676" s="223"/>
      <c r="J676" s="223"/>
      <c r="K676" s="223"/>
      <c r="L676" s="223"/>
      <c r="M676" s="223"/>
      <c r="N676" s="223"/>
      <c r="O676" s="223"/>
      <c r="P676" s="223"/>
      <c r="Q676" s="220">
        <v>93110</v>
      </c>
      <c r="R676" s="223"/>
      <c r="S676" s="220">
        <v>69560</v>
      </c>
      <c r="T676" s="220">
        <v>64760</v>
      </c>
      <c r="U676" s="220">
        <v>64240</v>
      </c>
      <c r="V676" s="220">
        <v>62560</v>
      </c>
      <c r="W676" s="223"/>
      <c r="X676" s="220">
        <v>51380</v>
      </c>
    </row>
    <row r="677" spans="2:24" ht="12.95" customHeight="1" x14ac:dyDescent="0.2">
      <c r="B677" s="221" t="s">
        <v>1061</v>
      </c>
      <c r="C677" s="218" t="s">
        <v>1527</v>
      </c>
      <c r="D677" s="222" t="s">
        <v>1453</v>
      </c>
      <c r="E677" s="222"/>
      <c r="F677" s="223"/>
      <c r="G677" s="223"/>
      <c r="H677" s="223"/>
      <c r="I677" s="223"/>
      <c r="J677" s="223"/>
      <c r="K677" s="223"/>
      <c r="L677" s="223"/>
      <c r="M677" s="223"/>
      <c r="N677" s="223"/>
      <c r="O677" s="223"/>
      <c r="P677" s="223"/>
      <c r="Q677" s="223"/>
      <c r="R677" s="223"/>
      <c r="S677" s="220">
        <v>66770</v>
      </c>
      <c r="T677" s="220">
        <v>53760</v>
      </c>
      <c r="U677" s="220">
        <v>50980</v>
      </c>
      <c r="V677" s="220">
        <v>47790</v>
      </c>
      <c r="W677" s="220">
        <v>43780</v>
      </c>
      <c r="X677" s="220">
        <v>42610</v>
      </c>
    </row>
    <row r="678" spans="2:24" ht="12.95" customHeight="1" x14ac:dyDescent="0.2">
      <c r="B678" s="221" t="s">
        <v>1062</v>
      </c>
      <c r="C678" s="218" t="s">
        <v>1527</v>
      </c>
      <c r="D678" s="222" t="s">
        <v>1453</v>
      </c>
      <c r="E678" s="222"/>
      <c r="F678" s="223"/>
      <c r="G678" s="223"/>
      <c r="H678" s="223"/>
      <c r="I678" s="223"/>
      <c r="J678" s="223"/>
      <c r="K678" s="223"/>
      <c r="L678" s="223"/>
      <c r="M678" s="223"/>
      <c r="N678" s="223"/>
      <c r="O678" s="223"/>
      <c r="P678" s="223"/>
      <c r="Q678" s="223"/>
      <c r="R678" s="223"/>
      <c r="S678" s="220">
        <v>70170</v>
      </c>
      <c r="T678" s="220">
        <v>64360</v>
      </c>
      <c r="U678" s="220">
        <v>58560</v>
      </c>
      <c r="V678" s="220">
        <v>54350</v>
      </c>
      <c r="W678" s="220">
        <v>52140</v>
      </c>
      <c r="X678" s="220">
        <v>49990</v>
      </c>
    </row>
    <row r="679" spans="2:24" ht="12.95" customHeight="1" x14ac:dyDescent="0.2">
      <c r="B679" s="221" t="s">
        <v>1063</v>
      </c>
      <c r="C679" s="218" t="s">
        <v>1527</v>
      </c>
      <c r="D679" s="222" t="s">
        <v>1453</v>
      </c>
      <c r="E679" s="222"/>
      <c r="F679" s="223"/>
      <c r="G679" s="223"/>
      <c r="H679" s="223"/>
      <c r="I679" s="223"/>
      <c r="J679" s="223"/>
      <c r="K679" s="223"/>
      <c r="L679" s="223"/>
      <c r="M679" s="223"/>
      <c r="N679" s="223"/>
      <c r="O679" s="223"/>
      <c r="P679" s="223"/>
      <c r="Q679" s="223"/>
      <c r="R679" s="223"/>
      <c r="S679" s="220">
        <v>82180</v>
      </c>
      <c r="T679" s="220">
        <v>80280</v>
      </c>
      <c r="U679" s="220">
        <v>74270</v>
      </c>
      <c r="V679" s="220">
        <v>67160</v>
      </c>
      <c r="W679" s="220">
        <v>65350</v>
      </c>
      <c r="X679" s="220">
        <v>59720</v>
      </c>
    </row>
    <row r="680" spans="2:24" ht="12.95" customHeight="1" x14ac:dyDescent="0.2">
      <c r="B680" s="221" t="s">
        <v>1064</v>
      </c>
      <c r="C680" s="218" t="s">
        <v>1527</v>
      </c>
      <c r="D680" s="222" t="s">
        <v>1455</v>
      </c>
      <c r="E680" s="222"/>
      <c r="F680" s="223"/>
      <c r="G680" s="223"/>
      <c r="H680" s="223"/>
      <c r="I680" s="223"/>
      <c r="J680" s="223"/>
      <c r="K680" s="223"/>
      <c r="L680" s="220">
        <v>136900</v>
      </c>
      <c r="M680" s="223"/>
      <c r="N680" s="223"/>
      <c r="O680" s="220">
        <v>115790</v>
      </c>
      <c r="P680" s="223"/>
      <c r="Q680" s="223"/>
      <c r="R680" s="220">
        <v>107140</v>
      </c>
      <c r="S680" s="220">
        <v>89010</v>
      </c>
      <c r="T680" s="220">
        <v>77260</v>
      </c>
      <c r="U680" s="220">
        <v>68840</v>
      </c>
      <c r="V680" s="220">
        <v>67190</v>
      </c>
      <c r="W680" s="220">
        <v>66760</v>
      </c>
      <c r="X680" s="220">
        <v>57500</v>
      </c>
    </row>
    <row r="681" spans="2:24" ht="12.95" customHeight="1" x14ac:dyDescent="0.2">
      <c r="B681" s="221" t="s">
        <v>1064</v>
      </c>
      <c r="C681" s="218" t="s">
        <v>1527</v>
      </c>
      <c r="D681" s="222" t="s">
        <v>1453</v>
      </c>
      <c r="E681" s="222"/>
      <c r="F681" s="223"/>
      <c r="G681" s="223"/>
      <c r="H681" s="223"/>
      <c r="I681" s="223"/>
      <c r="J681" s="223"/>
      <c r="K681" s="223"/>
      <c r="L681" s="220">
        <v>135910</v>
      </c>
      <c r="M681" s="223"/>
      <c r="N681" s="223"/>
      <c r="O681" s="220">
        <v>115840</v>
      </c>
      <c r="P681" s="223"/>
      <c r="Q681" s="223"/>
      <c r="R681" s="220">
        <v>106490</v>
      </c>
      <c r="S681" s="220">
        <v>89010</v>
      </c>
      <c r="T681" s="220">
        <v>77260</v>
      </c>
      <c r="U681" s="220">
        <v>68840</v>
      </c>
      <c r="V681" s="220">
        <v>67190</v>
      </c>
      <c r="W681" s="220">
        <v>66760</v>
      </c>
      <c r="X681" s="220">
        <v>57500</v>
      </c>
    </row>
    <row r="682" spans="2:24" ht="12.95" customHeight="1" x14ac:dyDescent="0.2">
      <c r="B682" s="221" t="s">
        <v>1065</v>
      </c>
      <c r="C682" s="218" t="s">
        <v>1527</v>
      </c>
      <c r="D682" s="222" t="s">
        <v>1453</v>
      </c>
      <c r="E682" s="222"/>
      <c r="F682" s="223"/>
      <c r="G682" s="223"/>
      <c r="H682" s="223"/>
      <c r="I682" s="220">
        <v>194020</v>
      </c>
      <c r="J682" s="220">
        <v>183800</v>
      </c>
      <c r="K682" s="223"/>
      <c r="L682" s="220">
        <v>166720</v>
      </c>
      <c r="M682" s="220">
        <v>158950</v>
      </c>
      <c r="N682" s="223"/>
      <c r="O682" s="223"/>
      <c r="P682" s="223"/>
      <c r="Q682" s="223"/>
      <c r="R682" s="223"/>
      <c r="S682" s="220">
        <v>100550</v>
      </c>
      <c r="T682" s="223"/>
      <c r="U682" s="220">
        <v>76380</v>
      </c>
      <c r="V682" s="223"/>
      <c r="W682" s="220">
        <v>57400</v>
      </c>
      <c r="X682" s="223"/>
    </row>
    <row r="683" spans="2:24" ht="12.95" customHeight="1" x14ac:dyDescent="0.2">
      <c r="B683" s="221" t="s">
        <v>1066</v>
      </c>
      <c r="C683" s="218" t="s">
        <v>1527</v>
      </c>
      <c r="D683" s="222" t="s">
        <v>1453</v>
      </c>
      <c r="E683" s="222"/>
      <c r="F683" s="223"/>
      <c r="G683" s="223"/>
      <c r="H683" s="223"/>
      <c r="I683" s="223"/>
      <c r="J683" s="223"/>
      <c r="K683" s="223"/>
      <c r="L683" s="223"/>
      <c r="M683" s="223"/>
      <c r="N683" s="223"/>
      <c r="O683" s="223"/>
      <c r="P683" s="223"/>
      <c r="Q683" s="223"/>
      <c r="R683" s="220">
        <v>71210</v>
      </c>
      <c r="S683" s="220">
        <v>70920</v>
      </c>
      <c r="T683" s="220">
        <v>63810</v>
      </c>
      <c r="U683" s="220">
        <v>51790</v>
      </c>
      <c r="V683" s="220">
        <v>48540</v>
      </c>
      <c r="W683" s="220">
        <v>45100</v>
      </c>
      <c r="X683" s="220">
        <v>44720</v>
      </c>
    </row>
    <row r="684" spans="2:24" ht="12.95" customHeight="1" x14ac:dyDescent="0.2">
      <c r="B684" s="221" t="s">
        <v>1067</v>
      </c>
      <c r="C684" s="218" t="s">
        <v>1527</v>
      </c>
      <c r="D684" s="222" t="s">
        <v>1453</v>
      </c>
      <c r="E684" s="222"/>
      <c r="F684" s="223"/>
      <c r="G684" s="223"/>
      <c r="H684" s="223"/>
      <c r="I684" s="223"/>
      <c r="J684" s="223"/>
      <c r="K684" s="223"/>
      <c r="L684" s="223"/>
      <c r="M684" s="223"/>
      <c r="N684" s="223"/>
      <c r="O684" s="223"/>
      <c r="P684" s="223"/>
      <c r="Q684" s="223"/>
      <c r="R684" s="223"/>
      <c r="S684" s="220">
        <v>88360</v>
      </c>
      <c r="T684" s="220">
        <v>72560</v>
      </c>
      <c r="U684" s="220">
        <v>62240</v>
      </c>
      <c r="V684" s="220">
        <v>59220</v>
      </c>
      <c r="W684" s="220">
        <v>55240</v>
      </c>
      <c r="X684" s="220">
        <v>52040</v>
      </c>
    </row>
    <row r="685" spans="2:24" ht="12.95" customHeight="1" x14ac:dyDescent="0.2">
      <c r="B685" s="221" t="s">
        <v>1068</v>
      </c>
      <c r="C685" s="218" t="s">
        <v>1527</v>
      </c>
      <c r="D685" s="222" t="s">
        <v>1453</v>
      </c>
      <c r="E685" s="222"/>
      <c r="F685" s="223"/>
      <c r="G685" s="223"/>
      <c r="H685" s="223"/>
      <c r="I685" s="223"/>
      <c r="J685" s="223"/>
      <c r="K685" s="220">
        <v>134800</v>
      </c>
      <c r="L685" s="223"/>
      <c r="M685" s="223"/>
      <c r="N685" s="223"/>
      <c r="O685" s="223"/>
      <c r="P685" s="223"/>
      <c r="Q685" s="223"/>
      <c r="R685" s="223"/>
      <c r="S685" s="220">
        <v>76310</v>
      </c>
      <c r="T685" s="220">
        <v>70030</v>
      </c>
      <c r="U685" s="220">
        <v>62520</v>
      </c>
      <c r="V685" s="220">
        <v>61110</v>
      </c>
      <c r="W685" s="220">
        <v>58280</v>
      </c>
      <c r="X685" s="220">
        <v>53730</v>
      </c>
    </row>
    <row r="686" spans="2:24" ht="12.95" customHeight="1" x14ac:dyDescent="0.2">
      <c r="B686" s="221" t="s">
        <v>1069</v>
      </c>
      <c r="C686" s="218" t="s">
        <v>1527</v>
      </c>
      <c r="D686" s="222" t="s">
        <v>1453</v>
      </c>
      <c r="E686" s="222"/>
      <c r="F686" s="223"/>
      <c r="G686" s="223"/>
      <c r="H686" s="223"/>
      <c r="I686" s="223"/>
      <c r="J686" s="223"/>
      <c r="K686" s="223"/>
      <c r="L686" s="223"/>
      <c r="M686" s="223"/>
      <c r="N686" s="223"/>
      <c r="O686" s="223"/>
      <c r="P686" s="223"/>
      <c r="Q686" s="223"/>
      <c r="R686" s="223"/>
      <c r="S686" s="220">
        <v>78860</v>
      </c>
      <c r="T686" s="220">
        <v>72380</v>
      </c>
      <c r="U686" s="220">
        <v>65910</v>
      </c>
      <c r="V686" s="223"/>
      <c r="W686" s="223"/>
      <c r="X686" s="223"/>
    </row>
    <row r="687" spans="2:24" ht="12.95" customHeight="1" x14ac:dyDescent="0.2">
      <c r="B687" s="221" t="s">
        <v>1070</v>
      </c>
      <c r="C687" s="218" t="s">
        <v>1527</v>
      </c>
      <c r="D687" s="222" t="s">
        <v>1453</v>
      </c>
      <c r="E687" s="222"/>
      <c r="F687" s="223"/>
      <c r="G687" s="223"/>
      <c r="H687" s="223"/>
      <c r="I687" s="223"/>
      <c r="J687" s="223"/>
      <c r="K687" s="223"/>
      <c r="L687" s="223"/>
      <c r="M687" s="223"/>
      <c r="N687" s="223"/>
      <c r="O687" s="223"/>
      <c r="P687" s="223"/>
      <c r="Q687" s="223"/>
      <c r="R687" s="223"/>
      <c r="S687" s="220">
        <v>72290</v>
      </c>
      <c r="T687" s="220">
        <v>66810</v>
      </c>
      <c r="U687" s="220">
        <v>62160</v>
      </c>
      <c r="V687" s="220">
        <v>61030</v>
      </c>
      <c r="W687" s="220">
        <v>58570</v>
      </c>
      <c r="X687" s="220">
        <v>51190</v>
      </c>
    </row>
    <row r="688" spans="2:24" ht="12.95" customHeight="1" x14ac:dyDescent="0.2">
      <c r="B688" s="221" t="s">
        <v>1071</v>
      </c>
      <c r="C688" s="218" t="s">
        <v>1527</v>
      </c>
      <c r="D688" s="222" t="s">
        <v>1453</v>
      </c>
      <c r="E688" s="222"/>
      <c r="F688" s="223"/>
      <c r="G688" s="223"/>
      <c r="H688" s="223"/>
      <c r="I688" s="223"/>
      <c r="J688" s="223"/>
      <c r="K688" s="223"/>
      <c r="L688" s="223"/>
      <c r="M688" s="223"/>
      <c r="N688" s="223"/>
      <c r="O688" s="223"/>
      <c r="P688" s="223"/>
      <c r="Q688" s="223"/>
      <c r="R688" s="223"/>
      <c r="S688" s="220">
        <v>68500</v>
      </c>
      <c r="T688" s="220">
        <v>59570</v>
      </c>
      <c r="U688" s="220">
        <v>54290</v>
      </c>
      <c r="V688" s="220">
        <v>48940</v>
      </c>
      <c r="W688" s="220">
        <v>43790</v>
      </c>
      <c r="X688" s="220">
        <v>41340</v>
      </c>
    </row>
    <row r="689" spans="2:24" ht="12.95" customHeight="1" x14ac:dyDescent="0.2">
      <c r="B689" s="221" t="s">
        <v>1072</v>
      </c>
      <c r="C689" s="218" t="s">
        <v>1527</v>
      </c>
      <c r="D689" s="222" t="s">
        <v>1453</v>
      </c>
      <c r="E689" s="222"/>
      <c r="F689" s="223"/>
      <c r="G689" s="223"/>
      <c r="H689" s="223"/>
      <c r="I689" s="223"/>
      <c r="J689" s="223"/>
      <c r="K689" s="223"/>
      <c r="L689" s="223"/>
      <c r="M689" s="223"/>
      <c r="N689" s="223"/>
      <c r="O689" s="223"/>
      <c r="P689" s="220">
        <v>87030</v>
      </c>
      <c r="Q689" s="223"/>
      <c r="R689" s="223"/>
      <c r="S689" s="220">
        <v>73650</v>
      </c>
      <c r="T689" s="220">
        <v>68980</v>
      </c>
      <c r="U689" s="220">
        <v>56270</v>
      </c>
      <c r="V689" s="220">
        <v>54760</v>
      </c>
      <c r="W689" s="220">
        <v>53660</v>
      </c>
      <c r="X689" s="220">
        <v>49520</v>
      </c>
    </row>
    <row r="690" spans="2:24" ht="12.95" customHeight="1" x14ac:dyDescent="0.2">
      <c r="B690" s="221" t="s">
        <v>1073</v>
      </c>
      <c r="C690" s="218" t="s">
        <v>1527</v>
      </c>
      <c r="D690" s="222" t="s">
        <v>1453</v>
      </c>
      <c r="E690" s="222"/>
      <c r="F690" s="223"/>
      <c r="G690" s="223"/>
      <c r="H690" s="223"/>
      <c r="I690" s="223"/>
      <c r="J690" s="223"/>
      <c r="K690" s="223"/>
      <c r="L690" s="223"/>
      <c r="M690" s="223"/>
      <c r="N690" s="223"/>
      <c r="O690" s="223"/>
      <c r="P690" s="223"/>
      <c r="Q690" s="223"/>
      <c r="R690" s="223"/>
      <c r="S690" s="220">
        <v>82460</v>
      </c>
      <c r="T690" s="220">
        <v>82050</v>
      </c>
      <c r="U690" s="223"/>
      <c r="V690" s="223"/>
      <c r="W690" s="223"/>
      <c r="X690" s="223"/>
    </row>
    <row r="691" spans="2:24" ht="12.95" customHeight="1" x14ac:dyDescent="0.2">
      <c r="B691" s="221" t="s">
        <v>1074</v>
      </c>
      <c r="C691" s="218" t="s">
        <v>1527</v>
      </c>
      <c r="D691" s="222" t="s">
        <v>1453</v>
      </c>
      <c r="E691" s="222"/>
      <c r="F691" s="223"/>
      <c r="G691" s="223"/>
      <c r="H691" s="223"/>
      <c r="I691" s="223"/>
      <c r="J691" s="223"/>
      <c r="K691" s="220">
        <v>134360</v>
      </c>
      <c r="L691" s="220">
        <v>112320</v>
      </c>
      <c r="M691" s="220">
        <v>84890</v>
      </c>
      <c r="N691" s="220">
        <v>81490</v>
      </c>
      <c r="O691" s="220">
        <v>80120</v>
      </c>
      <c r="P691" s="220">
        <v>74130</v>
      </c>
      <c r="Q691" s="220">
        <v>73760</v>
      </c>
      <c r="R691" s="223"/>
      <c r="S691" s="223"/>
      <c r="T691" s="223"/>
      <c r="U691" s="223"/>
      <c r="V691" s="223"/>
      <c r="W691" s="223"/>
      <c r="X691" s="223"/>
    </row>
    <row r="692" spans="2:24" ht="12.95" customHeight="1" x14ac:dyDescent="0.2">
      <c r="B692" s="221" t="s">
        <v>1075</v>
      </c>
      <c r="C692" s="218" t="s">
        <v>1527</v>
      </c>
      <c r="D692" s="222" t="s">
        <v>1453</v>
      </c>
      <c r="E692" s="222"/>
      <c r="F692" s="223"/>
      <c r="G692" s="223"/>
      <c r="H692" s="223"/>
      <c r="I692" s="223"/>
      <c r="J692" s="223"/>
      <c r="K692" s="220">
        <v>146100</v>
      </c>
      <c r="L692" s="220">
        <v>142930</v>
      </c>
      <c r="M692" s="220">
        <v>129380</v>
      </c>
      <c r="N692" s="220">
        <v>120450</v>
      </c>
      <c r="O692" s="220">
        <v>116020</v>
      </c>
      <c r="P692" s="220">
        <v>112260</v>
      </c>
      <c r="Q692" s="220">
        <v>94080</v>
      </c>
      <c r="R692" s="220">
        <v>81200</v>
      </c>
      <c r="S692" s="220">
        <v>80800</v>
      </c>
      <c r="T692" s="220">
        <v>80100</v>
      </c>
      <c r="U692" s="220">
        <v>65290</v>
      </c>
      <c r="V692" s="220">
        <v>58340</v>
      </c>
      <c r="W692" s="220">
        <v>57460</v>
      </c>
      <c r="X692" s="223"/>
    </row>
    <row r="693" spans="2:24" ht="12.95" customHeight="1" x14ac:dyDescent="0.2">
      <c r="B693" s="221" t="s">
        <v>1076</v>
      </c>
      <c r="C693" s="218" t="s">
        <v>1527</v>
      </c>
      <c r="D693" s="222" t="s">
        <v>1453</v>
      </c>
      <c r="E693" s="222"/>
      <c r="F693" s="223"/>
      <c r="G693" s="220">
        <v>123650</v>
      </c>
      <c r="H693" s="220">
        <v>112410</v>
      </c>
      <c r="I693" s="220">
        <v>100370</v>
      </c>
      <c r="J693" s="220">
        <v>92050</v>
      </c>
      <c r="K693" s="220">
        <v>91590</v>
      </c>
      <c r="L693" s="220">
        <v>78390</v>
      </c>
      <c r="M693" s="220">
        <v>73780</v>
      </c>
      <c r="N693" s="220">
        <v>69930</v>
      </c>
      <c r="O693" s="220">
        <v>66920</v>
      </c>
      <c r="P693" s="220">
        <v>61470</v>
      </c>
      <c r="Q693" s="220">
        <v>56450</v>
      </c>
      <c r="R693" s="220">
        <v>49900</v>
      </c>
      <c r="S693" s="220">
        <v>47310</v>
      </c>
      <c r="T693" s="220">
        <v>43940</v>
      </c>
      <c r="U693" s="220">
        <v>40640</v>
      </c>
      <c r="V693" s="220">
        <v>35540</v>
      </c>
      <c r="W693" s="220">
        <v>32750</v>
      </c>
      <c r="X693" s="220">
        <v>31840</v>
      </c>
    </row>
    <row r="694" spans="2:24" ht="12.95" customHeight="1" x14ac:dyDescent="0.2">
      <c r="B694" s="221" t="s">
        <v>1077</v>
      </c>
      <c r="C694" s="218" t="s">
        <v>1527</v>
      </c>
      <c r="D694" s="222" t="s">
        <v>1453</v>
      </c>
      <c r="E694" s="222"/>
      <c r="F694" s="223"/>
      <c r="G694" s="223"/>
      <c r="H694" s="223"/>
      <c r="I694" s="223"/>
      <c r="J694" s="223"/>
      <c r="K694" s="223"/>
      <c r="L694" s="223"/>
      <c r="M694" s="223"/>
      <c r="N694" s="223"/>
      <c r="O694" s="223"/>
      <c r="P694" s="223"/>
      <c r="Q694" s="223"/>
      <c r="R694" s="220">
        <v>83300</v>
      </c>
      <c r="S694" s="220">
        <v>82880</v>
      </c>
      <c r="T694" s="220">
        <v>81890</v>
      </c>
      <c r="U694" s="220">
        <v>63500</v>
      </c>
      <c r="V694" s="223"/>
      <c r="W694" s="223"/>
      <c r="X694" s="223"/>
    </row>
    <row r="695" spans="2:24" ht="12.95" customHeight="1" x14ac:dyDescent="0.2">
      <c r="B695" s="221" t="s">
        <v>1078</v>
      </c>
      <c r="C695" s="218" t="s">
        <v>1527</v>
      </c>
      <c r="D695" s="222" t="s">
        <v>1453</v>
      </c>
      <c r="E695" s="222"/>
      <c r="F695" s="223"/>
      <c r="G695" s="223"/>
      <c r="H695" s="223"/>
      <c r="I695" s="223"/>
      <c r="J695" s="223"/>
      <c r="K695" s="223"/>
      <c r="L695" s="223"/>
      <c r="M695" s="223"/>
      <c r="N695" s="223"/>
      <c r="O695" s="223"/>
      <c r="P695" s="223"/>
      <c r="Q695" s="220">
        <v>76820</v>
      </c>
      <c r="R695" s="223"/>
      <c r="S695" s="223"/>
      <c r="T695" s="223"/>
      <c r="U695" s="223"/>
      <c r="V695" s="223"/>
      <c r="W695" s="223"/>
      <c r="X695" s="223"/>
    </row>
    <row r="696" spans="2:24" ht="12.95" customHeight="1" x14ac:dyDescent="0.2">
      <c r="B696" s="221" t="s">
        <v>1079</v>
      </c>
      <c r="C696" s="218" t="s">
        <v>1527</v>
      </c>
      <c r="D696" s="222" t="s">
        <v>1453</v>
      </c>
      <c r="E696" s="222"/>
      <c r="F696" s="223"/>
      <c r="G696" s="223"/>
      <c r="H696" s="223"/>
      <c r="I696" s="223"/>
      <c r="J696" s="223"/>
      <c r="K696" s="223"/>
      <c r="L696" s="223"/>
      <c r="M696" s="223"/>
      <c r="N696" s="223"/>
      <c r="O696" s="223"/>
      <c r="P696" s="223"/>
      <c r="Q696" s="223"/>
      <c r="R696" s="223"/>
      <c r="S696" s="223"/>
      <c r="T696" s="223"/>
      <c r="U696" s="220">
        <v>43150</v>
      </c>
      <c r="V696" s="223"/>
      <c r="W696" s="220">
        <v>40260</v>
      </c>
      <c r="X696" s="220">
        <v>39370</v>
      </c>
    </row>
    <row r="697" spans="2:24" ht="12.95" customHeight="1" x14ac:dyDescent="0.2">
      <c r="B697" s="221" t="s">
        <v>1080</v>
      </c>
      <c r="C697" s="218" t="s">
        <v>1527</v>
      </c>
      <c r="D697" s="222" t="s">
        <v>1453</v>
      </c>
      <c r="E697" s="222"/>
      <c r="F697" s="223"/>
      <c r="G697" s="223"/>
      <c r="H697" s="223"/>
      <c r="I697" s="223"/>
      <c r="J697" s="223"/>
      <c r="K697" s="223"/>
      <c r="L697" s="223"/>
      <c r="M697" s="223"/>
      <c r="N697" s="223"/>
      <c r="O697" s="223"/>
      <c r="P697" s="223"/>
      <c r="Q697" s="220">
        <v>151530</v>
      </c>
      <c r="R697" s="223"/>
      <c r="S697" s="223"/>
      <c r="T697" s="223"/>
      <c r="U697" s="223"/>
      <c r="V697" s="223"/>
      <c r="W697" s="223"/>
      <c r="X697" s="223"/>
    </row>
    <row r="698" spans="2:24" ht="12.95" customHeight="1" x14ac:dyDescent="0.2">
      <c r="B698" s="221" t="s">
        <v>1081</v>
      </c>
      <c r="C698" s="218" t="s">
        <v>1527</v>
      </c>
      <c r="D698" s="222" t="s">
        <v>1453</v>
      </c>
      <c r="E698" s="222"/>
      <c r="F698" s="223"/>
      <c r="G698" s="223"/>
      <c r="H698" s="223"/>
      <c r="I698" s="223"/>
      <c r="J698" s="223"/>
      <c r="K698" s="223"/>
      <c r="L698" s="220">
        <v>159860</v>
      </c>
      <c r="M698" s="223"/>
      <c r="N698" s="223"/>
      <c r="O698" s="223"/>
      <c r="P698" s="223"/>
      <c r="Q698" s="223"/>
      <c r="R698" s="223"/>
      <c r="S698" s="223"/>
      <c r="T698" s="223"/>
      <c r="U698" s="223"/>
      <c r="V698" s="223"/>
      <c r="W698" s="223"/>
      <c r="X698" s="223"/>
    </row>
    <row r="699" spans="2:24" ht="12.95" customHeight="1" x14ac:dyDescent="0.2">
      <c r="B699" s="221" t="s">
        <v>1082</v>
      </c>
      <c r="C699" s="218" t="s">
        <v>1527</v>
      </c>
      <c r="D699" s="222" t="s">
        <v>1453</v>
      </c>
      <c r="E699" s="222"/>
      <c r="F699" s="223"/>
      <c r="G699" s="220">
        <v>185740</v>
      </c>
      <c r="H699" s="220">
        <v>181760</v>
      </c>
      <c r="I699" s="220">
        <v>138030</v>
      </c>
      <c r="J699" s="220">
        <v>133390</v>
      </c>
      <c r="K699" s="220">
        <v>128060</v>
      </c>
      <c r="L699" s="223"/>
      <c r="M699" s="223"/>
      <c r="N699" s="223"/>
      <c r="O699" s="223"/>
      <c r="P699" s="220">
        <v>76430</v>
      </c>
      <c r="Q699" s="223"/>
      <c r="R699" s="220">
        <v>73570</v>
      </c>
      <c r="S699" s="223"/>
      <c r="T699" s="223"/>
      <c r="U699" s="223"/>
      <c r="V699" s="223"/>
      <c r="W699" s="223"/>
      <c r="X699" s="223"/>
    </row>
    <row r="700" spans="2:24" ht="12.95" customHeight="1" x14ac:dyDescent="0.2">
      <c r="B700" s="221" t="s">
        <v>1083</v>
      </c>
      <c r="C700" s="218" t="s">
        <v>1527</v>
      </c>
      <c r="D700" s="222" t="s">
        <v>1453</v>
      </c>
      <c r="E700" s="222"/>
      <c r="F700" s="223"/>
      <c r="G700" s="223"/>
      <c r="H700" s="223"/>
      <c r="I700" s="223"/>
      <c r="J700" s="223"/>
      <c r="K700" s="223"/>
      <c r="L700" s="223"/>
      <c r="M700" s="223"/>
      <c r="N700" s="223"/>
      <c r="O700" s="223"/>
      <c r="P700" s="223"/>
      <c r="Q700" s="223"/>
      <c r="R700" s="223"/>
      <c r="S700" s="223"/>
      <c r="T700" s="223"/>
      <c r="U700" s="223"/>
      <c r="V700" s="223"/>
      <c r="W700" s="220">
        <v>53910</v>
      </c>
      <c r="X700" s="223"/>
    </row>
    <row r="701" spans="2:24" ht="12.95" customHeight="1" x14ac:dyDescent="0.2">
      <c r="B701" s="221" t="s">
        <v>1084</v>
      </c>
      <c r="C701" s="218" t="s">
        <v>1527</v>
      </c>
      <c r="D701" s="222" t="s">
        <v>1453</v>
      </c>
      <c r="E701" s="222"/>
      <c r="F701" s="223"/>
      <c r="G701" s="223"/>
      <c r="H701" s="223"/>
      <c r="I701" s="223"/>
      <c r="J701" s="223"/>
      <c r="K701" s="223"/>
      <c r="L701" s="223"/>
      <c r="M701" s="223"/>
      <c r="N701" s="223"/>
      <c r="O701" s="223"/>
      <c r="P701" s="223"/>
      <c r="Q701" s="220">
        <v>277620</v>
      </c>
      <c r="R701" s="223"/>
      <c r="S701" s="223"/>
      <c r="T701" s="220">
        <v>255950</v>
      </c>
      <c r="U701" s="220">
        <v>241090</v>
      </c>
      <c r="V701" s="223"/>
      <c r="W701" s="223"/>
      <c r="X701" s="223"/>
    </row>
    <row r="702" spans="2:24" ht="12.95" customHeight="1" x14ac:dyDescent="0.2">
      <c r="B702" s="221" t="s">
        <v>1085</v>
      </c>
      <c r="C702" s="218" t="s">
        <v>1527</v>
      </c>
      <c r="D702" s="222" t="s">
        <v>1453</v>
      </c>
      <c r="E702" s="222"/>
      <c r="F702" s="223"/>
      <c r="G702" s="223"/>
      <c r="H702" s="223"/>
      <c r="I702" s="223"/>
      <c r="J702" s="223"/>
      <c r="K702" s="223"/>
      <c r="L702" s="223"/>
      <c r="M702" s="223"/>
      <c r="N702" s="223"/>
      <c r="O702" s="223"/>
      <c r="P702" s="223"/>
      <c r="Q702" s="223"/>
      <c r="R702" s="223"/>
      <c r="S702" s="223"/>
      <c r="T702" s="220">
        <v>306600</v>
      </c>
      <c r="U702" s="223"/>
      <c r="V702" s="223"/>
      <c r="W702" s="223"/>
      <c r="X702" s="223"/>
    </row>
    <row r="703" spans="2:24" ht="12.95" customHeight="1" x14ac:dyDescent="0.2">
      <c r="B703" s="221" t="s">
        <v>1086</v>
      </c>
      <c r="C703" s="218" t="s">
        <v>1527</v>
      </c>
      <c r="D703" s="222" t="s">
        <v>1453</v>
      </c>
      <c r="E703" s="222"/>
      <c r="F703" s="223"/>
      <c r="G703" s="223"/>
      <c r="H703" s="223"/>
      <c r="I703" s="223"/>
      <c r="J703" s="223"/>
      <c r="K703" s="223"/>
      <c r="L703" s="223"/>
      <c r="M703" s="223"/>
      <c r="N703" s="223"/>
      <c r="O703" s="223"/>
      <c r="P703" s="223"/>
      <c r="Q703" s="220">
        <v>289700</v>
      </c>
      <c r="R703" s="223"/>
      <c r="S703" s="223"/>
      <c r="T703" s="223"/>
      <c r="U703" s="223"/>
      <c r="V703" s="223"/>
      <c r="W703" s="223"/>
      <c r="X703" s="223"/>
    </row>
    <row r="704" spans="2:24" ht="12.95" customHeight="1" x14ac:dyDescent="0.2">
      <c r="B704" s="221" t="s">
        <v>1087</v>
      </c>
      <c r="C704" s="218" t="s">
        <v>1527</v>
      </c>
      <c r="D704" s="222" t="s">
        <v>1453</v>
      </c>
      <c r="E704" s="222"/>
      <c r="F704" s="223"/>
      <c r="G704" s="223"/>
      <c r="H704" s="223"/>
      <c r="I704" s="223"/>
      <c r="J704" s="223"/>
      <c r="K704" s="223"/>
      <c r="L704" s="220">
        <v>151040</v>
      </c>
      <c r="M704" s="223"/>
      <c r="N704" s="223"/>
      <c r="O704" s="223"/>
      <c r="P704" s="220">
        <v>110420</v>
      </c>
      <c r="Q704" s="220">
        <v>96450</v>
      </c>
      <c r="R704" s="220">
        <v>93410</v>
      </c>
      <c r="S704" s="223"/>
      <c r="T704" s="223"/>
      <c r="U704" s="223"/>
      <c r="V704" s="223"/>
      <c r="W704" s="223"/>
      <c r="X704" s="223"/>
    </row>
    <row r="705" spans="2:24" ht="12.95" customHeight="1" x14ac:dyDescent="0.2">
      <c r="B705" s="221" t="s">
        <v>1088</v>
      </c>
      <c r="C705" s="218" t="s">
        <v>1527</v>
      </c>
      <c r="D705" s="222" t="s">
        <v>1453</v>
      </c>
      <c r="E705" s="222"/>
      <c r="F705" s="220">
        <v>604790</v>
      </c>
      <c r="G705" s="220">
        <v>555610</v>
      </c>
      <c r="H705" s="220">
        <v>529160</v>
      </c>
      <c r="I705" s="220">
        <v>479300</v>
      </c>
      <c r="J705" s="220">
        <v>429020</v>
      </c>
      <c r="K705" s="220">
        <v>256650</v>
      </c>
      <c r="L705" s="220">
        <v>229610</v>
      </c>
      <c r="M705" s="223"/>
      <c r="N705" s="223"/>
      <c r="O705" s="223"/>
      <c r="P705" s="223"/>
      <c r="Q705" s="223"/>
      <c r="R705" s="223"/>
      <c r="S705" s="223"/>
      <c r="T705" s="223"/>
      <c r="U705" s="223"/>
      <c r="V705" s="223"/>
      <c r="W705" s="223"/>
      <c r="X705" s="223"/>
    </row>
    <row r="706" spans="2:24" ht="12.95" customHeight="1" x14ac:dyDescent="0.2">
      <c r="B706" s="221" t="s">
        <v>1089</v>
      </c>
      <c r="C706" s="218" t="s">
        <v>1527</v>
      </c>
      <c r="D706" s="222" t="s">
        <v>1453</v>
      </c>
      <c r="E706" s="222"/>
      <c r="F706" s="223"/>
      <c r="G706" s="223"/>
      <c r="H706" s="223"/>
      <c r="I706" s="223"/>
      <c r="J706" s="223"/>
      <c r="K706" s="223"/>
      <c r="L706" s="223"/>
      <c r="M706" s="223"/>
      <c r="N706" s="223"/>
      <c r="O706" s="223"/>
      <c r="P706" s="223"/>
      <c r="Q706" s="223"/>
      <c r="R706" s="223"/>
      <c r="S706" s="223"/>
      <c r="T706" s="223"/>
      <c r="U706" s="220">
        <v>158940</v>
      </c>
      <c r="V706" s="220">
        <v>148400</v>
      </c>
      <c r="W706" s="220">
        <v>140720</v>
      </c>
      <c r="X706" s="220">
        <v>132950</v>
      </c>
    </row>
    <row r="707" spans="2:24" ht="12.95" customHeight="1" x14ac:dyDescent="0.2">
      <c r="B707" s="221" t="s">
        <v>1090</v>
      </c>
      <c r="C707" s="218" t="s">
        <v>1527</v>
      </c>
      <c r="D707" s="222" t="s">
        <v>1453</v>
      </c>
      <c r="E707" s="222"/>
      <c r="F707" s="223"/>
      <c r="G707" s="223"/>
      <c r="H707" s="223"/>
      <c r="I707" s="223"/>
      <c r="J707" s="223"/>
      <c r="K707" s="223"/>
      <c r="L707" s="223"/>
      <c r="M707" s="223"/>
      <c r="N707" s="223"/>
      <c r="O707" s="223"/>
      <c r="P707" s="223"/>
      <c r="Q707" s="223"/>
      <c r="R707" s="223"/>
      <c r="S707" s="223"/>
      <c r="T707" s="223"/>
      <c r="U707" s="220">
        <v>143780</v>
      </c>
      <c r="V707" s="220">
        <v>127090</v>
      </c>
      <c r="W707" s="220">
        <v>118970</v>
      </c>
      <c r="X707" s="220">
        <v>110360</v>
      </c>
    </row>
    <row r="708" spans="2:24" ht="12.95" customHeight="1" x14ac:dyDescent="0.2">
      <c r="B708" s="221" t="s">
        <v>1091</v>
      </c>
      <c r="C708" s="218" t="s">
        <v>1527</v>
      </c>
      <c r="D708" s="222" t="s">
        <v>1453</v>
      </c>
      <c r="E708" s="222"/>
      <c r="F708" s="223"/>
      <c r="G708" s="223"/>
      <c r="H708" s="223"/>
      <c r="I708" s="223"/>
      <c r="J708" s="223"/>
      <c r="K708" s="223"/>
      <c r="L708" s="223"/>
      <c r="M708" s="223"/>
      <c r="N708" s="223"/>
      <c r="O708" s="223"/>
      <c r="P708" s="223"/>
      <c r="Q708" s="223"/>
      <c r="R708" s="223"/>
      <c r="S708" s="223"/>
      <c r="T708" s="223"/>
      <c r="U708" s="223"/>
      <c r="V708" s="223"/>
      <c r="W708" s="220">
        <v>75760</v>
      </c>
      <c r="X708" s="223"/>
    </row>
    <row r="709" spans="2:24" ht="12.95" customHeight="1" x14ac:dyDescent="0.2">
      <c r="B709" s="218" t="s">
        <v>1092</v>
      </c>
      <c r="C709" s="218" t="s">
        <v>1527</v>
      </c>
      <c r="D709" s="222" t="s">
        <v>1453</v>
      </c>
      <c r="E709" s="222"/>
      <c r="F709" s="223"/>
      <c r="G709" s="223"/>
      <c r="H709" s="223"/>
      <c r="I709" s="223"/>
      <c r="J709" s="223"/>
      <c r="K709" s="223"/>
      <c r="L709" s="223"/>
      <c r="M709" s="223"/>
      <c r="N709" s="223"/>
      <c r="O709" s="223"/>
      <c r="P709" s="223"/>
      <c r="Q709" s="223"/>
      <c r="R709" s="223"/>
      <c r="S709" s="220">
        <v>183380</v>
      </c>
      <c r="T709" s="223"/>
      <c r="U709" s="220">
        <v>166450</v>
      </c>
      <c r="V709" s="220">
        <v>156220</v>
      </c>
      <c r="W709" s="220">
        <v>147610</v>
      </c>
      <c r="X709" s="220">
        <v>138010</v>
      </c>
    </row>
    <row r="710" spans="2:24" ht="12.95" customHeight="1" x14ac:dyDescent="0.2">
      <c r="B710" s="221" t="s">
        <v>1093</v>
      </c>
      <c r="C710" s="218" t="s">
        <v>1527</v>
      </c>
      <c r="D710" s="222" t="s">
        <v>1453</v>
      </c>
      <c r="E710" s="222"/>
      <c r="F710" s="223"/>
      <c r="G710" s="220">
        <v>915140</v>
      </c>
      <c r="H710" s="220">
        <v>656460</v>
      </c>
      <c r="I710" s="223"/>
      <c r="J710" s="220">
        <v>539520</v>
      </c>
      <c r="K710" s="220">
        <v>491070</v>
      </c>
      <c r="L710" s="220">
        <v>467690</v>
      </c>
      <c r="M710" s="220">
        <v>408600</v>
      </c>
      <c r="N710" s="223"/>
      <c r="O710" s="223"/>
      <c r="P710" s="223"/>
      <c r="Q710" s="223"/>
      <c r="R710" s="223"/>
      <c r="S710" s="223"/>
      <c r="T710" s="223"/>
      <c r="U710" s="223"/>
      <c r="V710" s="223"/>
      <c r="W710" s="223"/>
      <c r="X710" s="223"/>
    </row>
    <row r="711" spans="2:24" ht="12.95" customHeight="1" x14ac:dyDescent="0.2">
      <c r="B711" s="221" t="s">
        <v>1094</v>
      </c>
      <c r="C711" s="218" t="s">
        <v>1527</v>
      </c>
      <c r="D711" s="222" t="s">
        <v>1453</v>
      </c>
      <c r="E711" s="222"/>
      <c r="F711" s="220">
        <v>1116780</v>
      </c>
      <c r="G711" s="220">
        <v>1065440</v>
      </c>
      <c r="H711" s="220">
        <v>1014700</v>
      </c>
      <c r="I711" s="220">
        <v>927720</v>
      </c>
      <c r="J711" s="220">
        <v>881340</v>
      </c>
      <c r="K711" s="220">
        <v>586400</v>
      </c>
      <c r="L711" s="220">
        <v>495330</v>
      </c>
      <c r="M711" s="220">
        <v>350210</v>
      </c>
      <c r="N711" s="223"/>
      <c r="O711" s="223"/>
      <c r="P711" s="223"/>
      <c r="Q711" s="223"/>
      <c r="R711" s="220">
        <v>334860</v>
      </c>
      <c r="S711" s="223"/>
      <c r="T711" s="223"/>
      <c r="U711" s="223"/>
      <c r="V711" s="223"/>
      <c r="W711" s="223"/>
      <c r="X711" s="220">
        <v>234400</v>
      </c>
    </row>
    <row r="712" spans="2:24" ht="12.95" customHeight="1" x14ac:dyDescent="0.2">
      <c r="B712" s="221" t="s">
        <v>1095</v>
      </c>
      <c r="C712" s="218" t="s">
        <v>1527</v>
      </c>
      <c r="D712" s="222" t="s">
        <v>1453</v>
      </c>
      <c r="E712" s="222"/>
      <c r="F712" s="223"/>
      <c r="G712" s="223"/>
      <c r="H712" s="220">
        <v>275530</v>
      </c>
      <c r="I712" s="220">
        <v>266620</v>
      </c>
      <c r="J712" s="220">
        <v>233820</v>
      </c>
      <c r="K712" s="220">
        <v>232660</v>
      </c>
      <c r="L712" s="220">
        <v>229090</v>
      </c>
      <c r="M712" s="223"/>
      <c r="N712" s="223"/>
      <c r="O712" s="223"/>
      <c r="P712" s="223"/>
      <c r="Q712" s="223"/>
      <c r="R712" s="223"/>
      <c r="S712" s="223"/>
      <c r="T712" s="223"/>
      <c r="U712" s="223"/>
      <c r="V712" s="223"/>
      <c r="W712" s="223"/>
      <c r="X712" s="223"/>
    </row>
    <row r="713" spans="2:24" ht="12.95" customHeight="1" x14ac:dyDescent="0.2">
      <c r="B713" s="221" t="s">
        <v>1096</v>
      </c>
      <c r="C713" s="218" t="s">
        <v>1527</v>
      </c>
      <c r="D713" s="222" t="s">
        <v>1453</v>
      </c>
      <c r="E713" s="222"/>
      <c r="F713" s="223"/>
      <c r="G713" s="223"/>
      <c r="H713" s="223"/>
      <c r="I713" s="223"/>
      <c r="J713" s="223"/>
      <c r="K713" s="223"/>
      <c r="L713" s="223"/>
      <c r="M713" s="223"/>
      <c r="N713" s="223"/>
      <c r="O713" s="223"/>
      <c r="P713" s="223"/>
      <c r="Q713" s="223"/>
      <c r="R713" s="220">
        <v>51900</v>
      </c>
      <c r="S713" s="220">
        <v>43880</v>
      </c>
      <c r="T713" s="220">
        <v>42200</v>
      </c>
      <c r="U713" s="220">
        <v>39560</v>
      </c>
      <c r="V713" s="220">
        <v>37020</v>
      </c>
      <c r="W713" s="220">
        <v>35140</v>
      </c>
      <c r="X713" s="220">
        <v>33220</v>
      </c>
    </row>
    <row r="714" spans="2:24" ht="12.95" customHeight="1" x14ac:dyDescent="0.2">
      <c r="B714" s="221" t="s">
        <v>1097</v>
      </c>
      <c r="C714" s="218" t="s">
        <v>1527</v>
      </c>
      <c r="D714" s="222" t="s">
        <v>1453</v>
      </c>
      <c r="E714" s="222"/>
      <c r="F714" s="223"/>
      <c r="G714" s="223"/>
      <c r="H714" s="223"/>
      <c r="I714" s="223"/>
      <c r="J714" s="223"/>
      <c r="K714" s="223"/>
      <c r="L714" s="223"/>
      <c r="M714" s="223"/>
      <c r="N714" s="223"/>
      <c r="O714" s="223"/>
      <c r="P714" s="223"/>
      <c r="Q714" s="223"/>
      <c r="R714" s="223"/>
      <c r="S714" s="223"/>
      <c r="T714" s="223"/>
      <c r="U714" s="223"/>
      <c r="V714" s="220">
        <v>93840</v>
      </c>
      <c r="W714" s="220">
        <v>86460</v>
      </c>
      <c r="X714" s="220">
        <v>71900</v>
      </c>
    </row>
    <row r="715" spans="2:24" ht="12.95" customHeight="1" x14ac:dyDescent="0.2">
      <c r="B715" s="221" t="s">
        <v>1098</v>
      </c>
      <c r="C715" s="218" t="s">
        <v>1527</v>
      </c>
      <c r="D715" s="222" t="s">
        <v>1453</v>
      </c>
      <c r="E715" s="222"/>
      <c r="F715" s="223"/>
      <c r="G715" s="223"/>
      <c r="H715" s="223"/>
      <c r="I715" s="223"/>
      <c r="J715" s="223"/>
      <c r="K715" s="223"/>
      <c r="L715" s="223"/>
      <c r="M715" s="223"/>
      <c r="N715" s="223"/>
      <c r="O715" s="223"/>
      <c r="P715" s="223"/>
      <c r="Q715" s="223"/>
      <c r="R715" s="223"/>
      <c r="S715" s="223"/>
      <c r="T715" s="223"/>
      <c r="U715" s="223"/>
      <c r="V715" s="223"/>
      <c r="W715" s="223"/>
      <c r="X715" s="220">
        <v>109320</v>
      </c>
    </row>
    <row r="716" spans="2:24" ht="12.95" customHeight="1" x14ac:dyDescent="0.2">
      <c r="B716" s="221" t="s">
        <v>1099</v>
      </c>
      <c r="C716" s="218" t="s">
        <v>1527</v>
      </c>
      <c r="D716" s="222" t="s">
        <v>1453</v>
      </c>
      <c r="E716" s="222"/>
      <c r="F716" s="223"/>
      <c r="G716" s="223"/>
      <c r="H716" s="223"/>
      <c r="I716" s="223"/>
      <c r="J716" s="223"/>
      <c r="K716" s="223"/>
      <c r="L716" s="223"/>
      <c r="M716" s="223"/>
      <c r="N716" s="223"/>
      <c r="O716" s="223"/>
      <c r="P716" s="223"/>
      <c r="Q716" s="223"/>
      <c r="R716" s="223"/>
      <c r="S716" s="223"/>
      <c r="T716" s="223"/>
      <c r="U716" s="223"/>
      <c r="V716" s="223"/>
      <c r="W716" s="223"/>
      <c r="X716" s="220">
        <v>104540</v>
      </c>
    </row>
    <row r="717" spans="2:24" ht="12.95" customHeight="1" x14ac:dyDescent="0.2">
      <c r="B717" s="221" t="s">
        <v>1100</v>
      </c>
      <c r="C717" s="218" t="s">
        <v>1527</v>
      </c>
      <c r="D717" s="222" t="s">
        <v>1453</v>
      </c>
      <c r="E717" s="222"/>
      <c r="F717" s="223"/>
      <c r="G717" s="223"/>
      <c r="H717" s="223"/>
      <c r="I717" s="223"/>
      <c r="J717" s="223"/>
      <c r="K717" s="223"/>
      <c r="L717" s="223"/>
      <c r="M717" s="223"/>
      <c r="N717" s="223"/>
      <c r="O717" s="223"/>
      <c r="P717" s="223"/>
      <c r="Q717" s="223"/>
      <c r="R717" s="220">
        <v>132770</v>
      </c>
      <c r="S717" s="223"/>
      <c r="T717" s="223"/>
      <c r="U717" s="223"/>
      <c r="V717" s="223"/>
      <c r="W717" s="223"/>
      <c r="X717" s="223"/>
    </row>
    <row r="718" spans="2:24" ht="12.95" customHeight="1" x14ac:dyDescent="0.2">
      <c r="B718" s="221" t="s">
        <v>1101</v>
      </c>
      <c r="C718" s="218" t="s">
        <v>1527</v>
      </c>
      <c r="D718" s="222" t="s">
        <v>1453</v>
      </c>
      <c r="E718" s="222"/>
      <c r="F718" s="223"/>
      <c r="G718" s="223"/>
      <c r="H718" s="223"/>
      <c r="I718" s="223"/>
      <c r="J718" s="223"/>
      <c r="K718" s="223"/>
      <c r="L718" s="223"/>
      <c r="M718" s="223"/>
      <c r="N718" s="223"/>
      <c r="O718" s="223"/>
      <c r="P718" s="223"/>
      <c r="Q718" s="223"/>
      <c r="R718" s="220">
        <v>265830</v>
      </c>
      <c r="S718" s="220">
        <v>232760</v>
      </c>
      <c r="T718" s="220">
        <v>202540</v>
      </c>
      <c r="U718" s="220">
        <v>160770</v>
      </c>
      <c r="V718" s="220">
        <v>138450</v>
      </c>
      <c r="W718" s="220">
        <v>131140</v>
      </c>
      <c r="X718" s="220">
        <v>116480</v>
      </c>
    </row>
    <row r="719" spans="2:24" ht="12.95" customHeight="1" x14ac:dyDescent="0.2">
      <c r="B719" s="221" t="s">
        <v>1102</v>
      </c>
      <c r="C719" s="218" t="s">
        <v>1527</v>
      </c>
      <c r="D719" s="222" t="s">
        <v>1453</v>
      </c>
      <c r="E719" s="222"/>
      <c r="F719" s="220">
        <v>1413020</v>
      </c>
      <c r="G719" s="220">
        <v>1074220</v>
      </c>
      <c r="H719" s="220">
        <v>950460</v>
      </c>
      <c r="I719" s="220">
        <v>901420</v>
      </c>
      <c r="J719" s="220">
        <v>812720</v>
      </c>
      <c r="K719" s="220">
        <v>697310</v>
      </c>
      <c r="L719" s="220">
        <v>598050</v>
      </c>
      <c r="M719" s="220">
        <v>573700</v>
      </c>
      <c r="N719" s="220">
        <v>570850</v>
      </c>
      <c r="O719" s="220">
        <v>568010</v>
      </c>
      <c r="P719" s="220">
        <v>565180</v>
      </c>
      <c r="Q719" s="220">
        <v>405780</v>
      </c>
      <c r="R719" s="223"/>
      <c r="S719" s="220">
        <v>366430</v>
      </c>
      <c r="T719" s="223"/>
      <c r="U719" s="223"/>
      <c r="V719" s="223"/>
      <c r="W719" s="223"/>
      <c r="X719" s="223"/>
    </row>
    <row r="720" spans="2:24" ht="12.95" customHeight="1" x14ac:dyDescent="0.2">
      <c r="B720" s="221" t="s">
        <v>1103</v>
      </c>
      <c r="C720" s="218" t="s">
        <v>1527</v>
      </c>
      <c r="D720" s="222" t="s">
        <v>1453</v>
      </c>
      <c r="E720" s="222"/>
      <c r="F720" s="223"/>
      <c r="G720" s="220">
        <v>735700</v>
      </c>
      <c r="H720" s="220">
        <v>697350</v>
      </c>
      <c r="I720" s="223"/>
      <c r="J720" s="223"/>
      <c r="K720" s="220">
        <v>493880</v>
      </c>
      <c r="L720" s="220">
        <v>473940</v>
      </c>
      <c r="M720" s="220">
        <v>443080</v>
      </c>
      <c r="N720" s="220">
        <v>417470</v>
      </c>
      <c r="O720" s="220">
        <v>392110</v>
      </c>
      <c r="P720" s="220">
        <v>381970</v>
      </c>
      <c r="Q720" s="220">
        <v>294930</v>
      </c>
      <c r="R720" s="220">
        <v>284720</v>
      </c>
      <c r="S720" s="220">
        <v>254590</v>
      </c>
      <c r="T720" s="223"/>
      <c r="U720" s="223"/>
      <c r="V720" s="223"/>
      <c r="W720" s="223"/>
      <c r="X720" s="223"/>
    </row>
    <row r="721" spans="2:24" ht="12.95" customHeight="1" x14ac:dyDescent="0.2">
      <c r="B721" s="221" t="s">
        <v>1104</v>
      </c>
      <c r="C721" s="218" t="s">
        <v>1527</v>
      </c>
      <c r="D721" s="222" t="s">
        <v>1453</v>
      </c>
      <c r="E721" s="222"/>
      <c r="F721" s="220">
        <v>511480</v>
      </c>
      <c r="G721" s="220">
        <v>486060</v>
      </c>
      <c r="H721" s="220">
        <v>459040</v>
      </c>
      <c r="I721" s="220">
        <v>429190</v>
      </c>
      <c r="J721" s="220">
        <v>410900</v>
      </c>
      <c r="K721" s="220">
        <v>388810</v>
      </c>
      <c r="L721" s="220">
        <v>370300</v>
      </c>
      <c r="M721" s="220">
        <v>357590</v>
      </c>
      <c r="N721" s="220">
        <v>340560</v>
      </c>
      <c r="O721" s="220">
        <v>324350</v>
      </c>
      <c r="P721" s="220">
        <v>297880</v>
      </c>
      <c r="Q721" s="220">
        <v>273580</v>
      </c>
      <c r="R721" s="220">
        <v>261050</v>
      </c>
      <c r="S721" s="220">
        <v>248110</v>
      </c>
      <c r="T721" s="220">
        <v>210510</v>
      </c>
      <c r="U721" s="220">
        <v>192790</v>
      </c>
      <c r="V721" s="220">
        <v>179140</v>
      </c>
      <c r="W721" s="220">
        <v>169210</v>
      </c>
      <c r="X721" s="220">
        <v>158580</v>
      </c>
    </row>
    <row r="722" spans="2:24" ht="12.95" customHeight="1" x14ac:dyDescent="0.2">
      <c r="B722" s="221" t="s">
        <v>1105</v>
      </c>
      <c r="C722" s="218" t="s">
        <v>1527</v>
      </c>
      <c r="D722" s="222" t="s">
        <v>1453</v>
      </c>
      <c r="E722" s="222"/>
      <c r="F722" s="223"/>
      <c r="G722" s="223"/>
      <c r="H722" s="223"/>
      <c r="I722" s="223"/>
      <c r="J722" s="223"/>
      <c r="K722" s="223"/>
      <c r="L722" s="223"/>
      <c r="M722" s="223"/>
      <c r="N722" s="223"/>
      <c r="O722" s="223"/>
      <c r="P722" s="223"/>
      <c r="Q722" s="220">
        <v>311620</v>
      </c>
      <c r="R722" s="220">
        <v>254030</v>
      </c>
      <c r="S722" s="220">
        <v>201210</v>
      </c>
      <c r="T722" s="220">
        <v>166810</v>
      </c>
      <c r="U722" s="220">
        <v>136860</v>
      </c>
      <c r="V722" s="220">
        <v>120920</v>
      </c>
      <c r="W722" s="220">
        <v>115940</v>
      </c>
      <c r="X722" s="220">
        <v>107010</v>
      </c>
    </row>
    <row r="723" spans="2:24" ht="12.95" customHeight="1" x14ac:dyDescent="0.2">
      <c r="B723" s="221" t="s">
        <v>1106</v>
      </c>
      <c r="C723" s="218" t="s">
        <v>1527</v>
      </c>
      <c r="D723" s="222" t="s">
        <v>1453</v>
      </c>
      <c r="E723" s="222"/>
      <c r="F723" s="223"/>
      <c r="G723" s="223"/>
      <c r="H723" s="223"/>
      <c r="I723" s="223"/>
      <c r="J723" s="223"/>
      <c r="K723" s="223"/>
      <c r="L723" s="223"/>
      <c r="M723" s="223"/>
      <c r="N723" s="223"/>
      <c r="O723" s="220">
        <v>272330</v>
      </c>
      <c r="P723" s="220">
        <v>261460</v>
      </c>
      <c r="Q723" s="223"/>
      <c r="R723" s="223"/>
      <c r="S723" s="223"/>
      <c r="T723" s="223"/>
      <c r="U723" s="223"/>
      <c r="V723" s="223"/>
      <c r="W723" s="223"/>
      <c r="X723" s="223"/>
    </row>
    <row r="724" spans="2:24" ht="12.95" customHeight="1" x14ac:dyDescent="0.2">
      <c r="B724" s="221" t="s">
        <v>1107</v>
      </c>
      <c r="C724" s="218" t="s">
        <v>1527</v>
      </c>
      <c r="D724" s="222" t="s">
        <v>1453</v>
      </c>
      <c r="E724" s="222"/>
      <c r="F724" s="223"/>
      <c r="G724" s="223"/>
      <c r="H724" s="223"/>
      <c r="I724" s="223"/>
      <c r="J724" s="223"/>
      <c r="K724" s="223"/>
      <c r="L724" s="223"/>
      <c r="M724" s="223"/>
      <c r="N724" s="223"/>
      <c r="O724" s="223"/>
      <c r="P724" s="223"/>
      <c r="Q724" s="223"/>
      <c r="R724" s="223"/>
      <c r="S724" s="223"/>
      <c r="T724" s="220">
        <v>104940</v>
      </c>
      <c r="U724" s="220">
        <v>94440</v>
      </c>
      <c r="V724" s="220">
        <v>83920</v>
      </c>
      <c r="W724" s="220">
        <v>83770</v>
      </c>
      <c r="X724" s="220">
        <v>73880</v>
      </c>
    </row>
    <row r="725" spans="2:24" ht="12.95" customHeight="1" x14ac:dyDescent="0.2">
      <c r="B725" s="221" t="s">
        <v>1108</v>
      </c>
      <c r="C725" s="218" t="s">
        <v>1527</v>
      </c>
      <c r="D725" s="222" t="s">
        <v>1453</v>
      </c>
      <c r="E725" s="222"/>
      <c r="F725" s="223"/>
      <c r="G725" s="223"/>
      <c r="H725" s="223"/>
      <c r="I725" s="223"/>
      <c r="J725" s="223"/>
      <c r="K725" s="223"/>
      <c r="L725" s="223"/>
      <c r="M725" s="223"/>
      <c r="N725" s="223"/>
      <c r="O725" s="223"/>
      <c r="P725" s="223"/>
      <c r="Q725" s="223"/>
      <c r="R725" s="223"/>
      <c r="S725" s="220">
        <v>141360</v>
      </c>
      <c r="T725" s="220">
        <v>119490</v>
      </c>
      <c r="U725" s="220">
        <v>110760</v>
      </c>
      <c r="V725" s="220">
        <v>102890</v>
      </c>
      <c r="W725" s="220">
        <v>97270</v>
      </c>
      <c r="X725" s="220">
        <v>90580</v>
      </c>
    </row>
    <row r="726" spans="2:24" ht="12.95" customHeight="1" x14ac:dyDescent="0.2">
      <c r="B726" s="221" t="s">
        <v>1109</v>
      </c>
      <c r="C726" s="218" t="s">
        <v>1527</v>
      </c>
      <c r="D726" s="222" t="s">
        <v>1453</v>
      </c>
      <c r="E726" s="222"/>
      <c r="F726" s="223"/>
      <c r="G726" s="220">
        <v>418180</v>
      </c>
      <c r="H726" s="220">
        <v>399660</v>
      </c>
      <c r="I726" s="220">
        <v>380630</v>
      </c>
      <c r="J726" s="220">
        <v>362510</v>
      </c>
      <c r="K726" s="220">
        <v>257670</v>
      </c>
      <c r="L726" s="220">
        <v>239980</v>
      </c>
      <c r="M726" s="220">
        <v>204510</v>
      </c>
      <c r="N726" s="220">
        <v>200810</v>
      </c>
      <c r="O726" s="220">
        <v>194780</v>
      </c>
      <c r="P726" s="220">
        <v>178880</v>
      </c>
      <c r="Q726" s="220">
        <v>164290</v>
      </c>
      <c r="R726" s="220">
        <v>158990</v>
      </c>
      <c r="S726" s="220">
        <v>151300</v>
      </c>
      <c r="T726" s="223"/>
      <c r="U726" s="223"/>
      <c r="V726" s="223"/>
      <c r="W726" s="223"/>
      <c r="X726" s="223"/>
    </row>
    <row r="727" spans="2:24" ht="12.95" customHeight="1" x14ac:dyDescent="0.2">
      <c r="B727" s="221" t="s">
        <v>1110</v>
      </c>
      <c r="C727" s="218" t="s">
        <v>1527</v>
      </c>
      <c r="D727" s="222" t="s">
        <v>1453</v>
      </c>
      <c r="E727" s="222"/>
      <c r="F727" s="223"/>
      <c r="G727" s="223"/>
      <c r="H727" s="220">
        <v>308380</v>
      </c>
      <c r="I727" s="220">
        <v>277560</v>
      </c>
      <c r="J727" s="223"/>
      <c r="K727" s="220">
        <v>251680</v>
      </c>
      <c r="L727" s="220">
        <v>235440</v>
      </c>
      <c r="M727" s="220">
        <v>202350</v>
      </c>
      <c r="N727" s="223"/>
      <c r="O727" s="220">
        <v>194010</v>
      </c>
      <c r="P727" s="220">
        <v>178180</v>
      </c>
      <c r="Q727" s="220">
        <v>163640</v>
      </c>
      <c r="R727" s="220">
        <v>156930</v>
      </c>
      <c r="S727" s="220">
        <v>140960</v>
      </c>
      <c r="T727" s="223"/>
      <c r="U727" s="223"/>
      <c r="V727" s="220">
        <v>120900</v>
      </c>
      <c r="W727" s="223"/>
      <c r="X727" s="223"/>
    </row>
    <row r="728" spans="2:24" ht="12.95" customHeight="1" x14ac:dyDescent="0.2">
      <c r="B728" s="221" t="s">
        <v>1111</v>
      </c>
      <c r="C728" s="218" t="s">
        <v>1527</v>
      </c>
      <c r="D728" s="222" t="s">
        <v>1453</v>
      </c>
      <c r="E728" s="222"/>
      <c r="F728" s="223"/>
      <c r="G728" s="223"/>
      <c r="H728" s="223"/>
      <c r="I728" s="223"/>
      <c r="J728" s="223"/>
      <c r="K728" s="223"/>
      <c r="L728" s="223"/>
      <c r="M728" s="223"/>
      <c r="N728" s="223"/>
      <c r="O728" s="223"/>
      <c r="P728" s="223"/>
      <c r="Q728" s="223"/>
      <c r="R728" s="223"/>
      <c r="S728" s="220">
        <v>178220</v>
      </c>
      <c r="T728" s="220">
        <v>158610</v>
      </c>
      <c r="U728" s="220">
        <v>154070</v>
      </c>
      <c r="V728" s="223"/>
      <c r="W728" s="223"/>
      <c r="X728" s="223"/>
    </row>
    <row r="729" spans="2:24" ht="12.95" customHeight="1" x14ac:dyDescent="0.2">
      <c r="B729" s="221" t="s">
        <v>1112</v>
      </c>
      <c r="C729" s="218" t="s">
        <v>1527</v>
      </c>
      <c r="D729" s="222" t="s">
        <v>1453</v>
      </c>
      <c r="E729" s="222"/>
      <c r="F729" s="223"/>
      <c r="G729" s="220">
        <v>372250</v>
      </c>
      <c r="H729" s="220">
        <v>297750</v>
      </c>
      <c r="I729" s="220">
        <v>272220</v>
      </c>
      <c r="J729" s="220">
        <v>259260</v>
      </c>
      <c r="K729" s="220">
        <v>246920</v>
      </c>
      <c r="L729" s="220">
        <v>235160</v>
      </c>
      <c r="M729" s="220">
        <v>223960</v>
      </c>
      <c r="N729" s="220">
        <v>212120</v>
      </c>
      <c r="O729" s="220">
        <v>202020</v>
      </c>
      <c r="P729" s="220">
        <v>195560</v>
      </c>
      <c r="Q729" s="220">
        <v>179610</v>
      </c>
      <c r="R729" s="220">
        <v>171370</v>
      </c>
      <c r="S729" s="220">
        <v>163440</v>
      </c>
      <c r="T729" s="220">
        <v>138110</v>
      </c>
      <c r="U729" s="220">
        <v>126630</v>
      </c>
      <c r="V729" s="220">
        <v>117380</v>
      </c>
      <c r="W729" s="220">
        <v>111290</v>
      </c>
      <c r="X729" s="220">
        <v>104140</v>
      </c>
    </row>
    <row r="730" spans="2:24" ht="12.95" customHeight="1" x14ac:dyDescent="0.2">
      <c r="B730" s="221" t="s">
        <v>1113</v>
      </c>
      <c r="C730" s="218" t="s">
        <v>1527</v>
      </c>
      <c r="D730" s="222" t="s">
        <v>1453</v>
      </c>
      <c r="E730" s="222"/>
      <c r="F730" s="223"/>
      <c r="G730" s="223"/>
      <c r="H730" s="223"/>
      <c r="I730" s="223"/>
      <c r="J730" s="223"/>
      <c r="K730" s="223"/>
      <c r="L730" s="223"/>
      <c r="M730" s="223"/>
      <c r="N730" s="223"/>
      <c r="O730" s="223"/>
      <c r="P730" s="223"/>
      <c r="Q730" s="223"/>
      <c r="R730" s="223"/>
      <c r="S730" s="220">
        <v>187770</v>
      </c>
      <c r="T730" s="220">
        <v>158800</v>
      </c>
      <c r="U730" s="220">
        <v>145840</v>
      </c>
      <c r="V730" s="220">
        <v>135170</v>
      </c>
      <c r="W730" s="220">
        <v>128050</v>
      </c>
      <c r="X730" s="220">
        <v>119680</v>
      </c>
    </row>
    <row r="731" spans="2:24" ht="12.95" customHeight="1" x14ac:dyDescent="0.2">
      <c r="B731" s="221" t="s">
        <v>1114</v>
      </c>
      <c r="C731" s="218" t="s">
        <v>1527</v>
      </c>
      <c r="D731" s="222" t="s">
        <v>1453</v>
      </c>
      <c r="E731" s="222"/>
      <c r="F731" s="220">
        <v>506230</v>
      </c>
      <c r="G731" s="220">
        <v>477890</v>
      </c>
      <c r="H731" s="220">
        <v>455130</v>
      </c>
      <c r="I731" s="220">
        <v>441870</v>
      </c>
      <c r="J731" s="220">
        <v>420830</v>
      </c>
      <c r="K731" s="220">
        <v>399530</v>
      </c>
      <c r="L731" s="220">
        <v>363280</v>
      </c>
      <c r="M731" s="220">
        <v>345980</v>
      </c>
      <c r="N731" s="220">
        <v>325210</v>
      </c>
      <c r="O731" s="220">
        <v>324540</v>
      </c>
      <c r="P731" s="220">
        <v>298060</v>
      </c>
      <c r="Q731" s="220">
        <v>273740</v>
      </c>
      <c r="R731" s="220">
        <v>269500</v>
      </c>
      <c r="S731" s="220">
        <v>265340</v>
      </c>
      <c r="T731" s="220">
        <v>235940</v>
      </c>
      <c r="U731" s="223"/>
      <c r="V731" s="220">
        <v>192590</v>
      </c>
      <c r="W731" s="223"/>
      <c r="X731" s="223"/>
    </row>
    <row r="732" spans="2:24" ht="12.95" customHeight="1" x14ac:dyDescent="0.2">
      <c r="B732" s="221" t="s">
        <v>1558</v>
      </c>
      <c r="C732" s="218" t="s">
        <v>1527</v>
      </c>
      <c r="D732" s="222" t="s">
        <v>1453</v>
      </c>
      <c r="E732" s="222"/>
      <c r="F732" s="223"/>
      <c r="G732" s="223"/>
      <c r="H732" s="223"/>
      <c r="I732" s="223"/>
      <c r="J732" s="223"/>
      <c r="K732" s="223"/>
      <c r="L732" s="223"/>
      <c r="M732" s="223"/>
      <c r="N732" s="223"/>
      <c r="O732" s="223"/>
      <c r="P732" s="223"/>
      <c r="Q732" s="223"/>
      <c r="R732" s="220">
        <v>207540</v>
      </c>
      <c r="S732" s="223"/>
      <c r="T732" s="223"/>
      <c r="U732" s="223"/>
      <c r="V732" s="223"/>
      <c r="W732" s="223"/>
      <c r="X732" s="223"/>
    </row>
    <row r="733" spans="2:24" ht="12.95" customHeight="1" x14ac:dyDescent="0.2">
      <c r="B733" s="221" t="s">
        <v>1559</v>
      </c>
      <c r="C733" s="218" t="s">
        <v>1527</v>
      </c>
      <c r="D733" s="222" t="s">
        <v>1453</v>
      </c>
      <c r="E733" s="222"/>
      <c r="F733" s="223"/>
      <c r="G733" s="223"/>
      <c r="H733" s="223"/>
      <c r="I733" s="223"/>
      <c r="J733" s="223"/>
      <c r="K733" s="223"/>
      <c r="L733" s="223"/>
      <c r="M733" s="223"/>
      <c r="N733" s="223"/>
      <c r="O733" s="223"/>
      <c r="P733" s="223"/>
      <c r="Q733" s="220">
        <v>135690</v>
      </c>
      <c r="R733" s="223"/>
      <c r="S733" s="223"/>
      <c r="T733" s="223"/>
      <c r="U733" s="223"/>
      <c r="V733" s="223"/>
      <c r="W733" s="223"/>
      <c r="X733" s="223"/>
    </row>
    <row r="734" spans="2:24" ht="12.95" customHeight="1" x14ac:dyDescent="0.2">
      <c r="B734" s="221" t="s">
        <v>1560</v>
      </c>
      <c r="C734" s="218" t="s">
        <v>1527</v>
      </c>
      <c r="D734" s="222" t="s">
        <v>1453</v>
      </c>
      <c r="E734" s="222"/>
      <c r="F734" s="223"/>
      <c r="G734" s="223"/>
      <c r="H734" s="220">
        <v>238600</v>
      </c>
      <c r="I734" s="223"/>
      <c r="J734" s="223"/>
      <c r="K734" s="223"/>
      <c r="L734" s="223"/>
      <c r="M734" s="223"/>
      <c r="N734" s="223"/>
      <c r="O734" s="223"/>
      <c r="P734" s="223"/>
      <c r="Q734" s="223"/>
      <c r="R734" s="223"/>
      <c r="S734" s="223"/>
      <c r="T734" s="223"/>
      <c r="U734" s="223"/>
      <c r="V734" s="223"/>
      <c r="W734" s="223"/>
      <c r="X734" s="223"/>
    </row>
    <row r="735" spans="2:24" ht="12.95" customHeight="1" x14ac:dyDescent="0.2">
      <c r="B735" s="221" t="s">
        <v>1115</v>
      </c>
      <c r="C735" s="218" t="s">
        <v>1527</v>
      </c>
      <c r="D735" s="222" t="s">
        <v>1453</v>
      </c>
      <c r="E735" s="222"/>
      <c r="F735" s="223"/>
      <c r="G735" s="223"/>
      <c r="H735" s="223"/>
      <c r="I735" s="223"/>
      <c r="J735" s="223"/>
      <c r="K735" s="223"/>
      <c r="L735" s="223"/>
      <c r="M735" s="223"/>
      <c r="N735" s="223"/>
      <c r="O735" s="223"/>
      <c r="P735" s="223"/>
      <c r="Q735" s="223"/>
      <c r="R735" s="223"/>
      <c r="S735" s="223"/>
      <c r="T735" s="223"/>
      <c r="U735" s="223"/>
      <c r="V735" s="220">
        <v>115920</v>
      </c>
      <c r="W735" s="220">
        <v>109490</v>
      </c>
      <c r="X735" s="220">
        <v>102800</v>
      </c>
    </row>
    <row r="736" spans="2:24" ht="12.95" customHeight="1" x14ac:dyDescent="0.2">
      <c r="B736" s="221" t="s">
        <v>1116</v>
      </c>
      <c r="C736" s="218" t="s">
        <v>1527</v>
      </c>
      <c r="D736" s="222" t="s">
        <v>1453</v>
      </c>
      <c r="E736" s="222"/>
      <c r="F736" s="220">
        <v>709510</v>
      </c>
      <c r="G736" s="220">
        <v>608560</v>
      </c>
      <c r="H736" s="220">
        <v>512760</v>
      </c>
      <c r="I736" s="223"/>
      <c r="J736" s="223"/>
      <c r="K736" s="223"/>
      <c r="L736" s="223"/>
      <c r="M736" s="223"/>
      <c r="N736" s="223"/>
      <c r="O736" s="223"/>
      <c r="P736" s="223"/>
      <c r="Q736" s="223"/>
      <c r="R736" s="223"/>
      <c r="S736" s="223"/>
      <c r="T736" s="223"/>
      <c r="U736" s="223"/>
      <c r="V736" s="223"/>
      <c r="W736" s="223"/>
      <c r="X736" s="223"/>
    </row>
    <row r="737" spans="2:24" ht="12.95" customHeight="1" x14ac:dyDescent="0.2">
      <c r="B737" s="221" t="s">
        <v>1116</v>
      </c>
      <c r="C737" s="218" t="s">
        <v>1527</v>
      </c>
      <c r="D737" s="222" t="s">
        <v>1453</v>
      </c>
      <c r="E737" s="222"/>
      <c r="F737" s="223"/>
      <c r="G737" s="223"/>
      <c r="H737" s="223"/>
      <c r="I737" s="223"/>
      <c r="J737" s="223"/>
      <c r="K737" s="223"/>
      <c r="L737" s="223"/>
      <c r="M737" s="223"/>
      <c r="N737" s="223"/>
      <c r="O737" s="223"/>
      <c r="P737" s="220">
        <v>155290</v>
      </c>
      <c r="Q737" s="223"/>
      <c r="R737" s="223"/>
      <c r="S737" s="220">
        <v>122090</v>
      </c>
      <c r="T737" s="220">
        <v>110500</v>
      </c>
      <c r="U737" s="220">
        <v>101650</v>
      </c>
      <c r="V737" s="220">
        <v>97000</v>
      </c>
      <c r="W737" s="220">
        <v>89430</v>
      </c>
      <c r="X737" s="223"/>
    </row>
    <row r="738" spans="2:24" ht="12.95" customHeight="1" x14ac:dyDescent="0.2">
      <c r="B738" s="221" t="s">
        <v>1116</v>
      </c>
      <c r="C738" s="218" t="s">
        <v>1527</v>
      </c>
      <c r="D738" s="222" t="s">
        <v>1453</v>
      </c>
      <c r="E738" s="222"/>
      <c r="F738" s="223"/>
      <c r="G738" s="223"/>
      <c r="H738" s="220">
        <v>481990</v>
      </c>
      <c r="I738" s="220">
        <v>363470</v>
      </c>
      <c r="J738" s="220">
        <v>249570</v>
      </c>
      <c r="K738" s="220">
        <v>226370</v>
      </c>
      <c r="L738" s="220">
        <v>215600</v>
      </c>
      <c r="M738" s="220">
        <v>190680</v>
      </c>
      <c r="N738" s="220">
        <v>180430</v>
      </c>
      <c r="O738" s="220">
        <v>171840</v>
      </c>
      <c r="P738" s="220">
        <v>157820</v>
      </c>
      <c r="Q738" s="220">
        <v>144940</v>
      </c>
      <c r="R738" s="220">
        <v>138150</v>
      </c>
      <c r="S738" s="220">
        <v>122090</v>
      </c>
      <c r="T738" s="220">
        <v>109000</v>
      </c>
      <c r="U738" s="223"/>
      <c r="V738" s="220">
        <v>97540</v>
      </c>
      <c r="W738" s="223"/>
      <c r="X738" s="223"/>
    </row>
    <row r="739" spans="2:24" ht="12.95" customHeight="1" x14ac:dyDescent="0.2">
      <c r="B739" s="221" t="s">
        <v>1116</v>
      </c>
      <c r="C739" s="218" t="s">
        <v>1527</v>
      </c>
      <c r="D739" s="222" t="s">
        <v>1455</v>
      </c>
      <c r="E739" s="222"/>
      <c r="F739" s="223"/>
      <c r="G739" s="223"/>
      <c r="H739" s="223"/>
      <c r="I739" s="223"/>
      <c r="J739" s="223"/>
      <c r="K739" s="223"/>
      <c r="L739" s="223"/>
      <c r="M739" s="223"/>
      <c r="N739" s="223"/>
      <c r="O739" s="223"/>
      <c r="P739" s="223"/>
      <c r="Q739" s="223"/>
      <c r="R739" s="223"/>
      <c r="S739" s="220">
        <v>122090</v>
      </c>
      <c r="T739" s="223"/>
      <c r="U739" s="223"/>
      <c r="V739" s="223"/>
      <c r="W739" s="223"/>
      <c r="X739" s="223"/>
    </row>
    <row r="740" spans="2:24" ht="12.95" customHeight="1" x14ac:dyDescent="0.2">
      <c r="B740" s="221" t="s">
        <v>1561</v>
      </c>
      <c r="C740" s="218" t="s">
        <v>1527</v>
      </c>
      <c r="D740" s="222" t="s">
        <v>1453</v>
      </c>
      <c r="E740" s="222"/>
      <c r="F740" s="223"/>
      <c r="G740" s="223"/>
      <c r="H740" s="223"/>
      <c r="I740" s="223"/>
      <c r="J740" s="223"/>
      <c r="K740" s="223"/>
      <c r="L740" s="223"/>
      <c r="M740" s="223"/>
      <c r="N740" s="223"/>
      <c r="O740" s="223"/>
      <c r="P740" s="223"/>
      <c r="Q740" s="223"/>
      <c r="R740" s="223"/>
      <c r="S740" s="223"/>
      <c r="T740" s="223"/>
      <c r="U740" s="220">
        <v>123980</v>
      </c>
      <c r="V740" s="223"/>
      <c r="W740" s="220">
        <v>98990</v>
      </c>
      <c r="X740" s="223"/>
    </row>
    <row r="741" spans="2:24" ht="12.95" customHeight="1" x14ac:dyDescent="0.2">
      <c r="B741" s="221" t="s">
        <v>1117</v>
      </c>
      <c r="C741" s="218" t="s">
        <v>1527</v>
      </c>
      <c r="D741" s="222" t="s">
        <v>1453</v>
      </c>
      <c r="E741" s="222"/>
      <c r="F741" s="223"/>
      <c r="G741" s="223"/>
      <c r="H741" s="223"/>
      <c r="I741" s="223"/>
      <c r="J741" s="223"/>
      <c r="K741" s="223"/>
      <c r="L741" s="223"/>
      <c r="M741" s="223"/>
      <c r="N741" s="223"/>
      <c r="O741" s="220">
        <v>187660</v>
      </c>
      <c r="P741" s="220">
        <v>165190</v>
      </c>
      <c r="Q741" s="220">
        <v>164360</v>
      </c>
      <c r="R741" s="220">
        <v>164350</v>
      </c>
      <c r="S741" s="220">
        <v>158980</v>
      </c>
      <c r="T741" s="220">
        <v>139810</v>
      </c>
      <c r="U741" s="220">
        <v>125190</v>
      </c>
      <c r="V741" s="220">
        <v>105400</v>
      </c>
      <c r="W741" s="220">
        <v>101480</v>
      </c>
      <c r="X741" s="220">
        <v>91400</v>
      </c>
    </row>
    <row r="742" spans="2:24" ht="12.95" customHeight="1" x14ac:dyDescent="0.2">
      <c r="B742" s="221" t="s">
        <v>1562</v>
      </c>
      <c r="C742" s="218" t="s">
        <v>1527</v>
      </c>
      <c r="D742" s="222" t="s">
        <v>1453</v>
      </c>
      <c r="E742" s="222"/>
      <c r="F742" s="223"/>
      <c r="G742" s="223"/>
      <c r="H742" s="220">
        <v>198140</v>
      </c>
      <c r="I742" s="223"/>
      <c r="J742" s="223"/>
      <c r="K742" s="223"/>
      <c r="L742" s="223"/>
      <c r="M742" s="223"/>
      <c r="N742" s="223"/>
      <c r="O742" s="223"/>
      <c r="P742" s="223"/>
      <c r="Q742" s="223"/>
      <c r="R742" s="223"/>
      <c r="S742" s="223"/>
      <c r="T742" s="223"/>
      <c r="U742" s="223"/>
      <c r="V742" s="223"/>
      <c r="W742" s="223"/>
      <c r="X742" s="223"/>
    </row>
    <row r="743" spans="2:24" ht="12.95" customHeight="1" x14ac:dyDescent="0.2">
      <c r="B743" s="221" t="s">
        <v>1118</v>
      </c>
      <c r="C743" s="218" t="s">
        <v>1527</v>
      </c>
      <c r="D743" s="222" t="s">
        <v>1453</v>
      </c>
      <c r="E743" s="222"/>
      <c r="F743" s="223"/>
      <c r="G743" s="223"/>
      <c r="H743" s="220">
        <v>254860</v>
      </c>
      <c r="I743" s="220">
        <v>242720</v>
      </c>
      <c r="J743" s="220">
        <v>201170</v>
      </c>
      <c r="K743" s="220">
        <v>191280</v>
      </c>
      <c r="L743" s="220">
        <v>182890</v>
      </c>
      <c r="M743" s="220">
        <v>177800</v>
      </c>
      <c r="N743" s="220">
        <v>169330</v>
      </c>
      <c r="O743" s="220">
        <v>161270</v>
      </c>
      <c r="P743" s="220">
        <v>153590</v>
      </c>
      <c r="Q743" s="220">
        <v>146270</v>
      </c>
      <c r="R743" s="220">
        <v>139380</v>
      </c>
      <c r="S743" s="220">
        <v>132860</v>
      </c>
      <c r="T743" s="220">
        <v>119650</v>
      </c>
      <c r="U743" s="220">
        <v>107050</v>
      </c>
      <c r="V743" s="220">
        <v>95370</v>
      </c>
      <c r="W743" s="220">
        <v>85010</v>
      </c>
      <c r="X743" s="220">
        <v>79380</v>
      </c>
    </row>
    <row r="744" spans="2:24" ht="12.95" customHeight="1" x14ac:dyDescent="0.2">
      <c r="B744" s="221" t="s">
        <v>1118</v>
      </c>
      <c r="C744" s="218" t="s">
        <v>1527</v>
      </c>
      <c r="D744" s="222" t="s">
        <v>1453</v>
      </c>
      <c r="E744" s="222"/>
      <c r="F744" s="223"/>
      <c r="G744" s="223"/>
      <c r="H744" s="220">
        <v>254860</v>
      </c>
      <c r="I744" s="220">
        <v>242220</v>
      </c>
      <c r="J744" s="223"/>
      <c r="K744" s="220">
        <v>196830</v>
      </c>
      <c r="L744" s="220">
        <v>171320</v>
      </c>
      <c r="M744" s="223"/>
      <c r="N744" s="223"/>
      <c r="O744" s="223"/>
      <c r="P744" s="223"/>
      <c r="Q744" s="223"/>
      <c r="R744" s="223"/>
      <c r="S744" s="223"/>
      <c r="T744" s="223"/>
      <c r="U744" s="223"/>
      <c r="V744" s="223"/>
      <c r="W744" s="223"/>
      <c r="X744" s="223"/>
    </row>
    <row r="745" spans="2:24" ht="12.95" customHeight="1" x14ac:dyDescent="0.2">
      <c r="B745" s="221" t="s">
        <v>1119</v>
      </c>
      <c r="C745" s="218" t="s">
        <v>1527</v>
      </c>
      <c r="D745" s="222" t="s">
        <v>1453</v>
      </c>
      <c r="E745" s="222"/>
      <c r="F745" s="223"/>
      <c r="G745" s="223"/>
      <c r="H745" s="223"/>
      <c r="I745" s="223"/>
      <c r="J745" s="220">
        <v>201340</v>
      </c>
      <c r="K745" s="220">
        <v>194350</v>
      </c>
      <c r="L745" s="223"/>
      <c r="M745" s="223"/>
      <c r="N745" s="223"/>
      <c r="O745" s="223"/>
      <c r="P745" s="223"/>
      <c r="Q745" s="223"/>
      <c r="R745" s="223"/>
      <c r="S745" s="223"/>
      <c r="T745" s="223"/>
      <c r="U745" s="223"/>
      <c r="V745" s="223"/>
      <c r="W745" s="223"/>
      <c r="X745" s="223"/>
    </row>
    <row r="746" spans="2:24" ht="12.95" customHeight="1" x14ac:dyDescent="0.2">
      <c r="B746" s="221" t="s">
        <v>1120</v>
      </c>
      <c r="C746" s="218" t="s">
        <v>1527</v>
      </c>
      <c r="D746" s="222" t="s">
        <v>1453</v>
      </c>
      <c r="E746" s="222"/>
      <c r="F746" s="223"/>
      <c r="G746" s="223"/>
      <c r="H746" s="220">
        <v>175560</v>
      </c>
      <c r="I746" s="220">
        <v>172840</v>
      </c>
      <c r="J746" s="220">
        <v>171460</v>
      </c>
      <c r="K746" s="220">
        <v>156770</v>
      </c>
      <c r="L746" s="220">
        <v>148490</v>
      </c>
      <c r="M746" s="220">
        <v>146910</v>
      </c>
      <c r="N746" s="220">
        <v>143230</v>
      </c>
      <c r="O746" s="220">
        <v>136920</v>
      </c>
      <c r="P746" s="220">
        <v>125750</v>
      </c>
      <c r="Q746" s="220">
        <v>115490</v>
      </c>
      <c r="R746" s="220">
        <v>110030</v>
      </c>
      <c r="S746" s="220">
        <v>104890</v>
      </c>
      <c r="T746" s="220">
        <v>92370</v>
      </c>
      <c r="U746" s="220">
        <v>85040</v>
      </c>
      <c r="V746" s="220">
        <v>73520</v>
      </c>
      <c r="W746" s="223"/>
      <c r="X746" s="223"/>
    </row>
    <row r="747" spans="2:24" ht="12.95" customHeight="1" x14ac:dyDescent="0.2">
      <c r="B747" s="221" t="s">
        <v>1563</v>
      </c>
      <c r="C747" s="218" t="s">
        <v>1527</v>
      </c>
      <c r="D747" s="222" t="s">
        <v>1453</v>
      </c>
      <c r="E747" s="222"/>
      <c r="F747" s="220">
        <v>338850</v>
      </c>
      <c r="G747" s="220">
        <v>224250</v>
      </c>
      <c r="H747" s="223"/>
      <c r="I747" s="223"/>
      <c r="J747" s="223"/>
      <c r="K747" s="223"/>
      <c r="L747" s="223"/>
      <c r="M747" s="223"/>
      <c r="N747" s="223"/>
      <c r="O747" s="223"/>
      <c r="P747" s="223"/>
      <c r="Q747" s="223"/>
      <c r="R747" s="223"/>
      <c r="S747" s="223"/>
      <c r="T747" s="223"/>
      <c r="U747" s="223"/>
      <c r="V747" s="223"/>
      <c r="W747" s="223"/>
      <c r="X747" s="223"/>
    </row>
    <row r="748" spans="2:24" ht="12.95" customHeight="1" x14ac:dyDescent="0.2">
      <c r="B748" s="221" t="s">
        <v>1564</v>
      </c>
      <c r="C748" s="218" t="s">
        <v>1527</v>
      </c>
      <c r="D748" s="222" t="s">
        <v>1453</v>
      </c>
      <c r="E748" s="222"/>
      <c r="F748" s="220">
        <v>600950</v>
      </c>
      <c r="G748" s="223"/>
      <c r="H748" s="223"/>
      <c r="I748" s="223"/>
      <c r="J748" s="223"/>
      <c r="K748" s="223"/>
      <c r="L748" s="223"/>
      <c r="M748" s="223"/>
      <c r="N748" s="223"/>
      <c r="O748" s="223"/>
      <c r="P748" s="223"/>
      <c r="Q748" s="223"/>
      <c r="R748" s="223"/>
      <c r="S748" s="223"/>
      <c r="T748" s="223"/>
      <c r="U748" s="223"/>
      <c r="V748" s="223"/>
      <c r="W748" s="223"/>
      <c r="X748" s="223"/>
    </row>
    <row r="749" spans="2:24" ht="12.95" customHeight="1" x14ac:dyDescent="0.2">
      <c r="B749" s="221" t="s">
        <v>1121</v>
      </c>
      <c r="C749" s="218" t="s">
        <v>1527</v>
      </c>
      <c r="D749" s="222" t="s">
        <v>1453</v>
      </c>
      <c r="E749" s="222"/>
      <c r="F749" s="220">
        <v>414900</v>
      </c>
      <c r="G749" s="220">
        <v>382890</v>
      </c>
      <c r="H749" s="223"/>
      <c r="I749" s="223"/>
      <c r="J749" s="223"/>
      <c r="K749" s="223"/>
      <c r="L749" s="223"/>
      <c r="M749" s="223"/>
      <c r="N749" s="223"/>
      <c r="O749" s="223"/>
      <c r="P749" s="223"/>
      <c r="Q749" s="223"/>
      <c r="R749" s="223"/>
      <c r="S749" s="223"/>
      <c r="T749" s="223"/>
      <c r="U749" s="223"/>
      <c r="V749" s="223"/>
      <c r="W749" s="223"/>
      <c r="X749" s="223"/>
    </row>
    <row r="750" spans="2:24" ht="12.95" customHeight="1" x14ac:dyDescent="0.2">
      <c r="B750" s="221" t="s">
        <v>1122</v>
      </c>
      <c r="C750" s="218" t="s">
        <v>1527</v>
      </c>
      <c r="D750" s="222" t="s">
        <v>1453</v>
      </c>
      <c r="E750" s="222"/>
      <c r="F750" s="223"/>
      <c r="G750" s="223"/>
      <c r="H750" s="223"/>
      <c r="I750" s="223"/>
      <c r="J750" s="223"/>
      <c r="K750" s="223"/>
      <c r="L750" s="223"/>
      <c r="M750" s="223"/>
      <c r="N750" s="223"/>
      <c r="O750" s="223"/>
      <c r="P750" s="223"/>
      <c r="Q750" s="223"/>
      <c r="R750" s="223"/>
      <c r="S750" s="223"/>
      <c r="T750" s="223"/>
      <c r="U750" s="223"/>
      <c r="V750" s="223"/>
      <c r="W750" s="220">
        <v>140970</v>
      </c>
      <c r="X750" s="220">
        <v>128360</v>
      </c>
    </row>
    <row r="751" spans="2:24" ht="12.95" customHeight="1" x14ac:dyDescent="0.2">
      <c r="B751" s="221" t="s">
        <v>1123</v>
      </c>
      <c r="C751" s="218" t="s">
        <v>1527</v>
      </c>
      <c r="D751" s="222" t="s">
        <v>1453</v>
      </c>
      <c r="E751" s="222"/>
      <c r="F751" s="223"/>
      <c r="G751" s="223"/>
      <c r="H751" s="223"/>
      <c r="I751" s="223"/>
      <c r="J751" s="223"/>
      <c r="K751" s="223"/>
      <c r="L751" s="223"/>
      <c r="M751" s="223"/>
      <c r="N751" s="223"/>
      <c r="O751" s="223"/>
      <c r="P751" s="223"/>
      <c r="Q751" s="223"/>
      <c r="R751" s="223"/>
      <c r="S751" s="223"/>
      <c r="T751" s="223"/>
      <c r="U751" s="220">
        <v>104190</v>
      </c>
      <c r="V751" s="220">
        <v>95090</v>
      </c>
      <c r="W751" s="220">
        <v>86270</v>
      </c>
      <c r="X751" s="220">
        <v>81920</v>
      </c>
    </row>
    <row r="752" spans="2:24" ht="12.95" customHeight="1" x14ac:dyDescent="0.2">
      <c r="B752" s="221" t="s">
        <v>1124</v>
      </c>
      <c r="C752" s="218" t="s">
        <v>1527</v>
      </c>
      <c r="D752" s="222" t="s">
        <v>1453</v>
      </c>
      <c r="E752" s="222"/>
      <c r="F752" s="223"/>
      <c r="G752" s="223"/>
      <c r="H752" s="223"/>
      <c r="I752" s="223"/>
      <c r="J752" s="223"/>
      <c r="K752" s="223"/>
      <c r="L752" s="223"/>
      <c r="M752" s="223"/>
      <c r="N752" s="223"/>
      <c r="O752" s="223"/>
      <c r="P752" s="223"/>
      <c r="Q752" s="223"/>
      <c r="R752" s="223"/>
      <c r="S752" s="220">
        <v>153960</v>
      </c>
      <c r="T752" s="220">
        <v>153200</v>
      </c>
      <c r="U752" s="220">
        <v>140970</v>
      </c>
      <c r="V752" s="220">
        <v>130860</v>
      </c>
      <c r="W752" s="220">
        <v>124140</v>
      </c>
      <c r="X752" s="220">
        <v>115110</v>
      </c>
    </row>
    <row r="753" spans="2:24" ht="12.95" customHeight="1" x14ac:dyDescent="0.2">
      <c r="B753" s="221" t="s">
        <v>1125</v>
      </c>
      <c r="C753" s="218" t="s">
        <v>1527</v>
      </c>
      <c r="D753" s="222" t="s">
        <v>1453</v>
      </c>
      <c r="E753" s="222"/>
      <c r="F753" s="223"/>
      <c r="G753" s="223"/>
      <c r="H753" s="220">
        <v>1238110</v>
      </c>
      <c r="I753" s="223"/>
      <c r="J753" s="223"/>
      <c r="K753" s="223"/>
      <c r="L753" s="223"/>
      <c r="M753" s="223"/>
      <c r="N753" s="223"/>
      <c r="O753" s="223"/>
      <c r="P753" s="223"/>
      <c r="Q753" s="223"/>
      <c r="R753" s="223"/>
      <c r="S753" s="223"/>
      <c r="T753" s="223"/>
      <c r="U753" s="223"/>
      <c r="V753" s="223"/>
      <c r="W753" s="223"/>
      <c r="X753" s="223"/>
    </row>
    <row r="754" spans="2:24" ht="12.95" customHeight="1" x14ac:dyDescent="0.2">
      <c r="B754" s="221" t="s">
        <v>1565</v>
      </c>
      <c r="C754" s="218" t="s">
        <v>1527</v>
      </c>
      <c r="D754" s="222" t="s">
        <v>1453</v>
      </c>
      <c r="E754" s="222"/>
      <c r="F754" s="223"/>
      <c r="G754" s="220">
        <v>1024380</v>
      </c>
      <c r="H754" s="220">
        <v>915040</v>
      </c>
      <c r="I754" s="223"/>
      <c r="J754" s="223"/>
      <c r="K754" s="223"/>
      <c r="L754" s="223"/>
      <c r="M754" s="223"/>
      <c r="N754" s="223"/>
      <c r="O754" s="223"/>
      <c r="P754" s="223"/>
      <c r="Q754" s="223"/>
      <c r="R754" s="223"/>
      <c r="S754" s="223"/>
      <c r="T754" s="223"/>
      <c r="U754" s="223"/>
      <c r="V754" s="223"/>
      <c r="W754" s="223"/>
      <c r="X754" s="223"/>
    </row>
    <row r="755" spans="2:24" ht="12.95" customHeight="1" x14ac:dyDescent="0.2">
      <c r="B755" s="221" t="s">
        <v>1126</v>
      </c>
      <c r="C755" s="218" t="s">
        <v>1527</v>
      </c>
      <c r="D755" s="222" t="s">
        <v>1453</v>
      </c>
      <c r="E755" s="222"/>
      <c r="F755" s="220">
        <v>1267720</v>
      </c>
      <c r="G755" s="220">
        <v>1216620</v>
      </c>
      <c r="H755" s="223"/>
      <c r="I755" s="223"/>
      <c r="J755" s="223"/>
      <c r="K755" s="223"/>
      <c r="L755" s="223"/>
      <c r="M755" s="223"/>
      <c r="N755" s="223"/>
      <c r="O755" s="223"/>
      <c r="P755" s="223"/>
      <c r="Q755" s="223"/>
      <c r="R755" s="223"/>
      <c r="S755" s="223"/>
      <c r="T755" s="223"/>
      <c r="U755" s="223"/>
      <c r="V755" s="223"/>
      <c r="W755" s="223"/>
      <c r="X755" s="223"/>
    </row>
    <row r="756" spans="2:24" ht="12.95" customHeight="1" x14ac:dyDescent="0.2">
      <c r="B756" s="221" t="s">
        <v>1126</v>
      </c>
      <c r="C756" s="218" t="s">
        <v>1527</v>
      </c>
      <c r="D756" s="222" t="s">
        <v>1453</v>
      </c>
      <c r="E756" s="222"/>
      <c r="F756" s="223"/>
      <c r="G756" s="223"/>
      <c r="H756" s="220">
        <v>1015670</v>
      </c>
      <c r="I756" s="220">
        <v>889480</v>
      </c>
      <c r="J756" s="220">
        <v>775530</v>
      </c>
      <c r="K756" s="220">
        <v>658240</v>
      </c>
      <c r="L756" s="220">
        <v>533900</v>
      </c>
      <c r="M756" s="220">
        <v>419100</v>
      </c>
      <c r="N756" s="220">
        <v>398290</v>
      </c>
      <c r="O756" s="220">
        <v>293270</v>
      </c>
      <c r="P756" s="220">
        <v>186970</v>
      </c>
      <c r="Q756" s="220">
        <v>183410</v>
      </c>
      <c r="R756" s="220">
        <v>174360</v>
      </c>
      <c r="S756" s="220">
        <v>136940</v>
      </c>
      <c r="T756" s="223"/>
      <c r="U756" s="223"/>
      <c r="V756" s="223"/>
      <c r="W756" s="223"/>
      <c r="X756" s="223"/>
    </row>
    <row r="757" spans="2:24" ht="12.95" customHeight="1" x14ac:dyDescent="0.2">
      <c r="B757" s="221" t="s">
        <v>1127</v>
      </c>
      <c r="C757" s="218" t="s">
        <v>1527</v>
      </c>
      <c r="D757" s="222" t="s">
        <v>1453</v>
      </c>
      <c r="E757" s="222"/>
      <c r="F757" s="220">
        <v>1149180</v>
      </c>
      <c r="G757" s="220">
        <v>1086020</v>
      </c>
      <c r="H757" s="223"/>
      <c r="I757" s="223"/>
      <c r="J757" s="223"/>
      <c r="K757" s="223"/>
      <c r="L757" s="223"/>
      <c r="M757" s="223"/>
      <c r="N757" s="223"/>
      <c r="O757" s="223"/>
      <c r="P757" s="223"/>
      <c r="Q757" s="223"/>
      <c r="R757" s="223"/>
      <c r="S757" s="223"/>
      <c r="T757" s="223"/>
      <c r="U757" s="223"/>
      <c r="V757" s="223"/>
      <c r="W757" s="223"/>
      <c r="X757" s="223"/>
    </row>
    <row r="758" spans="2:24" ht="12.95" customHeight="1" x14ac:dyDescent="0.2">
      <c r="B758" s="221" t="s">
        <v>1127</v>
      </c>
      <c r="C758" s="218" t="s">
        <v>1527</v>
      </c>
      <c r="D758" s="222" t="s">
        <v>1453</v>
      </c>
      <c r="E758" s="222"/>
      <c r="F758" s="223"/>
      <c r="G758" s="223"/>
      <c r="H758" s="220">
        <v>877990</v>
      </c>
      <c r="I758" s="220">
        <v>771820</v>
      </c>
      <c r="J758" s="220">
        <v>702960</v>
      </c>
      <c r="K758" s="220">
        <v>536770</v>
      </c>
      <c r="L758" s="220">
        <v>434220</v>
      </c>
      <c r="M758" s="220">
        <v>345110</v>
      </c>
      <c r="N758" s="220">
        <v>233520</v>
      </c>
      <c r="O758" s="220">
        <v>223070</v>
      </c>
      <c r="P758" s="220">
        <v>204870</v>
      </c>
      <c r="Q758" s="220">
        <v>188150</v>
      </c>
      <c r="R758" s="220">
        <v>181940</v>
      </c>
      <c r="S758" s="220">
        <v>171370</v>
      </c>
      <c r="T758" s="220">
        <v>159010</v>
      </c>
      <c r="U758" s="223"/>
      <c r="V758" s="223"/>
      <c r="W758" s="223"/>
      <c r="X758" s="220">
        <v>116340</v>
      </c>
    </row>
    <row r="759" spans="2:24" ht="12.95" customHeight="1" x14ac:dyDescent="0.2">
      <c r="B759" s="221" t="s">
        <v>1128</v>
      </c>
      <c r="C759" s="218" t="s">
        <v>1527</v>
      </c>
      <c r="D759" s="222" t="s">
        <v>1453</v>
      </c>
      <c r="E759" s="222"/>
      <c r="F759" s="223"/>
      <c r="G759" s="223"/>
      <c r="H759" s="223"/>
      <c r="I759" s="223"/>
      <c r="J759" s="223"/>
      <c r="K759" s="223"/>
      <c r="L759" s="223"/>
      <c r="M759" s="223"/>
      <c r="N759" s="223"/>
      <c r="O759" s="223"/>
      <c r="P759" s="223"/>
      <c r="Q759" s="223"/>
      <c r="R759" s="220">
        <v>432260</v>
      </c>
      <c r="S759" s="220">
        <v>416620</v>
      </c>
      <c r="T759" s="220">
        <v>384760</v>
      </c>
      <c r="U759" s="223"/>
      <c r="V759" s="220">
        <v>309610</v>
      </c>
      <c r="W759" s="220">
        <v>294280</v>
      </c>
      <c r="X759" s="220">
        <v>239830</v>
      </c>
    </row>
    <row r="760" spans="2:24" ht="12.95" customHeight="1" x14ac:dyDescent="0.2">
      <c r="B760" s="221" t="s">
        <v>1129</v>
      </c>
      <c r="C760" s="218" t="s">
        <v>1527</v>
      </c>
      <c r="D760" s="222" t="s">
        <v>1453</v>
      </c>
      <c r="E760" s="222"/>
      <c r="F760" s="223"/>
      <c r="G760" s="223"/>
      <c r="H760" s="223"/>
      <c r="I760" s="223"/>
      <c r="J760" s="223"/>
      <c r="K760" s="223"/>
      <c r="L760" s="223"/>
      <c r="M760" s="223"/>
      <c r="N760" s="223"/>
      <c r="O760" s="223"/>
      <c r="P760" s="223"/>
      <c r="Q760" s="223"/>
      <c r="R760" s="220">
        <v>320820</v>
      </c>
      <c r="S760" s="223"/>
      <c r="T760" s="223"/>
      <c r="U760" s="223"/>
      <c r="V760" s="223"/>
      <c r="W760" s="220">
        <v>95990</v>
      </c>
      <c r="X760" s="223"/>
    </row>
    <row r="761" spans="2:24" ht="12.95" customHeight="1" x14ac:dyDescent="0.2">
      <c r="B761" s="221" t="s">
        <v>1130</v>
      </c>
      <c r="C761" s="218" t="s">
        <v>1527</v>
      </c>
      <c r="D761" s="222" t="s">
        <v>1453</v>
      </c>
      <c r="E761" s="222"/>
      <c r="F761" s="223"/>
      <c r="G761" s="223"/>
      <c r="H761" s="223"/>
      <c r="I761" s="223"/>
      <c r="J761" s="223"/>
      <c r="K761" s="223"/>
      <c r="L761" s="223"/>
      <c r="M761" s="223"/>
      <c r="N761" s="223"/>
      <c r="O761" s="223"/>
      <c r="P761" s="223"/>
      <c r="Q761" s="223"/>
      <c r="R761" s="223"/>
      <c r="S761" s="223"/>
      <c r="T761" s="223"/>
      <c r="U761" s="223"/>
      <c r="V761" s="223"/>
      <c r="W761" s="223"/>
      <c r="X761" s="220">
        <v>92150</v>
      </c>
    </row>
    <row r="762" spans="2:24" ht="12.95" customHeight="1" x14ac:dyDescent="0.2">
      <c r="B762" s="221" t="s">
        <v>1131</v>
      </c>
      <c r="C762" s="218" t="s">
        <v>1527</v>
      </c>
      <c r="D762" s="222" t="s">
        <v>1453</v>
      </c>
      <c r="E762" s="222"/>
      <c r="F762" s="223"/>
      <c r="G762" s="223"/>
      <c r="H762" s="223"/>
      <c r="I762" s="223"/>
      <c r="J762" s="223"/>
      <c r="K762" s="223"/>
      <c r="L762" s="223"/>
      <c r="M762" s="223"/>
      <c r="N762" s="223"/>
      <c r="O762" s="223"/>
      <c r="P762" s="223"/>
      <c r="Q762" s="223"/>
      <c r="R762" s="223"/>
      <c r="S762" s="223"/>
      <c r="T762" s="223"/>
      <c r="U762" s="223"/>
      <c r="V762" s="223"/>
      <c r="W762" s="220">
        <v>118700</v>
      </c>
      <c r="X762" s="220">
        <v>110110</v>
      </c>
    </row>
    <row r="763" spans="2:24" ht="12.95" customHeight="1" x14ac:dyDescent="0.2">
      <c r="B763" s="221" t="s">
        <v>1132</v>
      </c>
      <c r="C763" s="218" t="s">
        <v>1527</v>
      </c>
      <c r="D763" s="222" t="s">
        <v>1453</v>
      </c>
      <c r="E763" s="222"/>
      <c r="F763" s="223"/>
      <c r="G763" s="223"/>
      <c r="H763" s="223"/>
      <c r="I763" s="223"/>
      <c r="J763" s="223"/>
      <c r="K763" s="223"/>
      <c r="L763" s="223"/>
      <c r="M763" s="223"/>
      <c r="N763" s="223"/>
      <c r="O763" s="223"/>
      <c r="P763" s="223"/>
      <c r="Q763" s="223"/>
      <c r="R763" s="223"/>
      <c r="S763" s="223"/>
      <c r="T763" s="223"/>
      <c r="U763" s="223"/>
      <c r="V763" s="223"/>
      <c r="W763" s="220">
        <v>95200</v>
      </c>
      <c r="X763" s="223"/>
    </row>
    <row r="764" spans="2:24" ht="12.95" customHeight="1" x14ac:dyDescent="0.2">
      <c r="B764" s="221" t="s">
        <v>1133</v>
      </c>
      <c r="C764" s="218" t="s">
        <v>1527</v>
      </c>
      <c r="D764" s="222" t="s">
        <v>1453</v>
      </c>
      <c r="E764" s="222"/>
      <c r="F764" s="223"/>
      <c r="G764" s="223"/>
      <c r="H764" s="223"/>
      <c r="I764" s="223"/>
      <c r="J764" s="223"/>
      <c r="K764" s="223"/>
      <c r="L764" s="220">
        <v>425990</v>
      </c>
      <c r="M764" s="220">
        <v>387320</v>
      </c>
      <c r="N764" s="220">
        <v>347700</v>
      </c>
      <c r="O764" s="220">
        <v>345970</v>
      </c>
      <c r="P764" s="220">
        <v>329020</v>
      </c>
      <c r="Q764" s="220">
        <v>302170</v>
      </c>
      <c r="R764" s="220">
        <v>287830</v>
      </c>
      <c r="S764" s="220">
        <v>274390</v>
      </c>
      <c r="T764" s="220">
        <v>229260</v>
      </c>
      <c r="U764" s="223"/>
      <c r="V764" s="220">
        <v>197360</v>
      </c>
      <c r="W764" s="223"/>
      <c r="X764" s="220">
        <v>160370</v>
      </c>
    </row>
    <row r="765" spans="2:24" ht="12.95" customHeight="1" x14ac:dyDescent="0.2">
      <c r="B765" s="221" t="s">
        <v>1134</v>
      </c>
      <c r="C765" s="218" t="s">
        <v>1527</v>
      </c>
      <c r="D765" s="222" t="s">
        <v>1453</v>
      </c>
      <c r="E765" s="222"/>
      <c r="F765" s="223"/>
      <c r="G765" s="223"/>
      <c r="H765" s="223"/>
      <c r="I765" s="223"/>
      <c r="J765" s="223"/>
      <c r="K765" s="223"/>
      <c r="L765" s="223"/>
      <c r="M765" s="223"/>
      <c r="N765" s="223"/>
      <c r="O765" s="223"/>
      <c r="P765" s="223"/>
      <c r="Q765" s="223"/>
      <c r="R765" s="223"/>
      <c r="S765" s="223"/>
      <c r="T765" s="220">
        <v>189720</v>
      </c>
      <c r="U765" s="220">
        <v>188780</v>
      </c>
      <c r="V765" s="223"/>
      <c r="W765" s="220">
        <v>165270</v>
      </c>
      <c r="X765" s="220">
        <v>148780</v>
      </c>
    </row>
    <row r="766" spans="2:24" ht="12.95" customHeight="1" x14ac:dyDescent="0.2">
      <c r="B766" s="221" t="s">
        <v>1135</v>
      </c>
      <c r="C766" s="218" t="s">
        <v>1527</v>
      </c>
      <c r="D766" s="222" t="s">
        <v>1453</v>
      </c>
      <c r="E766" s="222"/>
      <c r="F766" s="223"/>
      <c r="G766" s="223"/>
      <c r="H766" s="223"/>
      <c r="I766" s="223"/>
      <c r="J766" s="223"/>
      <c r="K766" s="223"/>
      <c r="L766" s="223"/>
      <c r="M766" s="223"/>
      <c r="N766" s="223"/>
      <c r="O766" s="223"/>
      <c r="P766" s="223"/>
      <c r="Q766" s="223"/>
      <c r="R766" s="220">
        <v>277310</v>
      </c>
      <c r="S766" s="220">
        <v>264120</v>
      </c>
      <c r="T766" s="220">
        <v>223130</v>
      </c>
      <c r="U766" s="220">
        <v>204060</v>
      </c>
      <c r="V766" s="220">
        <v>195440</v>
      </c>
      <c r="W766" s="220">
        <v>184650</v>
      </c>
      <c r="X766" s="220">
        <v>170910</v>
      </c>
    </row>
    <row r="767" spans="2:24" ht="12.95" customHeight="1" x14ac:dyDescent="0.2">
      <c r="B767" s="221" t="s">
        <v>1136</v>
      </c>
      <c r="C767" s="218" t="s">
        <v>1527</v>
      </c>
      <c r="D767" s="222" t="s">
        <v>1453</v>
      </c>
      <c r="E767" s="222"/>
      <c r="F767" s="223"/>
      <c r="G767" s="223"/>
      <c r="H767" s="223"/>
      <c r="I767" s="223"/>
      <c r="J767" s="223"/>
      <c r="K767" s="220">
        <v>500950</v>
      </c>
      <c r="L767" s="220">
        <v>499720</v>
      </c>
      <c r="M767" s="220">
        <v>471500</v>
      </c>
      <c r="N767" s="220">
        <v>425400</v>
      </c>
      <c r="O767" s="220">
        <v>423280</v>
      </c>
      <c r="P767" s="220">
        <v>409000</v>
      </c>
      <c r="Q767" s="220">
        <v>375630</v>
      </c>
      <c r="R767" s="220">
        <v>357240</v>
      </c>
      <c r="S767" s="220">
        <v>341130</v>
      </c>
      <c r="T767" s="220">
        <v>280570</v>
      </c>
      <c r="U767" s="223"/>
      <c r="V767" s="223"/>
      <c r="W767" s="223"/>
      <c r="X767" s="223"/>
    </row>
    <row r="768" spans="2:24" ht="12.95" customHeight="1" x14ac:dyDescent="0.2">
      <c r="B768" s="221" t="s">
        <v>1137</v>
      </c>
      <c r="C768" s="218" t="s">
        <v>1527</v>
      </c>
      <c r="D768" s="222" t="s">
        <v>1453</v>
      </c>
      <c r="E768" s="222"/>
      <c r="F768" s="223"/>
      <c r="G768" s="223"/>
      <c r="H768" s="223"/>
      <c r="I768" s="220">
        <v>401350</v>
      </c>
      <c r="J768" s="223"/>
      <c r="K768" s="223"/>
      <c r="L768" s="223"/>
      <c r="M768" s="223"/>
      <c r="N768" s="220">
        <v>322930</v>
      </c>
      <c r="O768" s="223"/>
      <c r="P768" s="223"/>
      <c r="Q768" s="223"/>
      <c r="R768" s="223"/>
      <c r="S768" s="223"/>
      <c r="T768" s="223"/>
      <c r="U768" s="223"/>
      <c r="V768" s="223"/>
      <c r="W768" s="223"/>
      <c r="X768" s="223"/>
    </row>
    <row r="769" spans="2:24" ht="12.95" customHeight="1" x14ac:dyDescent="0.2">
      <c r="B769" s="221" t="s">
        <v>1138</v>
      </c>
      <c r="C769" s="218" t="s">
        <v>1527</v>
      </c>
      <c r="D769" s="222" t="s">
        <v>1453</v>
      </c>
      <c r="E769" s="222"/>
      <c r="F769" s="223"/>
      <c r="G769" s="223"/>
      <c r="H769" s="220">
        <v>380430</v>
      </c>
      <c r="I769" s="220">
        <v>369010</v>
      </c>
      <c r="J769" s="223"/>
      <c r="K769" s="223"/>
      <c r="L769" s="220">
        <v>330590</v>
      </c>
      <c r="M769" s="220">
        <v>247440</v>
      </c>
      <c r="N769" s="223"/>
      <c r="O769" s="223"/>
      <c r="P769" s="220">
        <v>221790</v>
      </c>
      <c r="Q769" s="223"/>
      <c r="R769" s="223"/>
      <c r="S769" s="223"/>
      <c r="T769" s="223"/>
      <c r="U769" s="223"/>
      <c r="V769" s="223"/>
      <c r="W769" s="223"/>
      <c r="X769" s="223"/>
    </row>
    <row r="770" spans="2:24" ht="12.95" customHeight="1" x14ac:dyDescent="0.2">
      <c r="B770" s="218" t="s">
        <v>1139</v>
      </c>
      <c r="C770" s="218" t="s">
        <v>1527</v>
      </c>
      <c r="D770" s="222" t="s">
        <v>1453</v>
      </c>
      <c r="E770" s="222"/>
      <c r="F770" s="223"/>
      <c r="G770" s="223"/>
      <c r="H770" s="223"/>
      <c r="I770" s="223"/>
      <c r="J770" s="223"/>
      <c r="K770" s="223"/>
      <c r="L770" s="223"/>
      <c r="M770" s="223"/>
      <c r="N770" s="223"/>
      <c r="O770" s="220">
        <v>149970</v>
      </c>
      <c r="P770" s="223"/>
      <c r="Q770" s="220">
        <v>138600</v>
      </c>
      <c r="R770" s="220">
        <v>132690</v>
      </c>
      <c r="S770" s="223"/>
      <c r="T770" s="223"/>
      <c r="U770" s="220">
        <v>112770</v>
      </c>
      <c r="V770" s="220">
        <v>101880</v>
      </c>
      <c r="W770" s="220">
        <v>100350</v>
      </c>
      <c r="X770" s="223"/>
    </row>
    <row r="771" spans="2:24" ht="12.95" customHeight="1" x14ac:dyDescent="0.2">
      <c r="B771" s="221" t="s">
        <v>1140</v>
      </c>
      <c r="C771" s="218" t="s">
        <v>1527</v>
      </c>
      <c r="D771" s="222" t="s">
        <v>1453</v>
      </c>
      <c r="E771" s="222"/>
      <c r="F771" s="223"/>
      <c r="G771" s="223"/>
      <c r="H771" s="223"/>
      <c r="I771" s="223"/>
      <c r="J771" s="223"/>
      <c r="K771" s="223"/>
      <c r="L771" s="223"/>
      <c r="M771" s="223"/>
      <c r="N771" s="223"/>
      <c r="O771" s="223"/>
      <c r="P771" s="223"/>
      <c r="Q771" s="223"/>
      <c r="R771" s="223"/>
      <c r="S771" s="223"/>
      <c r="T771" s="223"/>
      <c r="U771" s="220">
        <v>74630</v>
      </c>
      <c r="V771" s="223"/>
      <c r="W771" s="223"/>
      <c r="X771" s="223"/>
    </row>
    <row r="772" spans="2:24" ht="12.95" customHeight="1" x14ac:dyDescent="0.2">
      <c r="B772" s="221" t="s">
        <v>1141</v>
      </c>
      <c r="C772" s="218" t="s">
        <v>1527</v>
      </c>
      <c r="D772" s="222" t="s">
        <v>1453</v>
      </c>
      <c r="E772" s="222"/>
      <c r="F772" s="223"/>
      <c r="G772" s="223"/>
      <c r="H772" s="220">
        <v>222510</v>
      </c>
      <c r="I772" s="220">
        <v>204710</v>
      </c>
      <c r="J772" s="220">
        <v>185400</v>
      </c>
      <c r="K772" s="223"/>
      <c r="L772" s="223"/>
      <c r="M772" s="223"/>
      <c r="N772" s="223"/>
      <c r="O772" s="223"/>
      <c r="P772" s="223"/>
      <c r="Q772" s="223"/>
      <c r="R772" s="223"/>
      <c r="S772" s="223"/>
      <c r="T772" s="223"/>
      <c r="U772" s="223"/>
      <c r="V772" s="223"/>
      <c r="W772" s="223"/>
      <c r="X772" s="223"/>
    </row>
    <row r="773" spans="2:24" ht="12.95" customHeight="1" x14ac:dyDescent="0.2">
      <c r="B773" s="221" t="s">
        <v>1142</v>
      </c>
      <c r="C773" s="218" t="s">
        <v>1527</v>
      </c>
      <c r="D773" s="222" t="s">
        <v>1453</v>
      </c>
      <c r="E773" s="222"/>
      <c r="F773" s="223"/>
      <c r="G773" s="223"/>
      <c r="H773" s="220">
        <v>279780</v>
      </c>
      <c r="I773" s="220">
        <v>243940</v>
      </c>
      <c r="J773" s="220">
        <v>231740</v>
      </c>
      <c r="K773" s="223"/>
      <c r="L773" s="223"/>
      <c r="M773" s="223"/>
      <c r="N773" s="223"/>
      <c r="O773" s="223"/>
      <c r="P773" s="223"/>
      <c r="Q773" s="223"/>
      <c r="R773" s="223"/>
      <c r="S773" s="223"/>
      <c r="T773" s="223"/>
      <c r="U773" s="223"/>
      <c r="V773" s="223"/>
      <c r="W773" s="223"/>
      <c r="X773" s="223"/>
    </row>
    <row r="774" spans="2:24" ht="12.95" customHeight="1" x14ac:dyDescent="0.2">
      <c r="B774" s="221" t="s">
        <v>1143</v>
      </c>
      <c r="C774" s="218" t="s">
        <v>1527</v>
      </c>
      <c r="D774" s="222" t="s">
        <v>1453</v>
      </c>
      <c r="E774" s="222"/>
      <c r="F774" s="223"/>
      <c r="G774" s="223"/>
      <c r="H774" s="223"/>
      <c r="I774" s="223"/>
      <c r="J774" s="223"/>
      <c r="K774" s="223"/>
      <c r="L774" s="223"/>
      <c r="M774" s="223"/>
      <c r="N774" s="223"/>
      <c r="O774" s="223"/>
      <c r="P774" s="223"/>
      <c r="Q774" s="223"/>
      <c r="R774" s="223"/>
      <c r="S774" s="223"/>
      <c r="T774" s="223"/>
      <c r="U774" s="220">
        <v>89140</v>
      </c>
      <c r="V774" s="220">
        <v>84560</v>
      </c>
      <c r="W774" s="223"/>
      <c r="X774" s="223"/>
    </row>
    <row r="775" spans="2:24" ht="12.95" customHeight="1" x14ac:dyDescent="0.2">
      <c r="B775" s="221" t="s">
        <v>1144</v>
      </c>
      <c r="C775" s="218" t="s">
        <v>1527</v>
      </c>
      <c r="D775" s="222" t="s">
        <v>1453</v>
      </c>
      <c r="E775" s="222"/>
      <c r="F775" s="223"/>
      <c r="G775" s="223"/>
      <c r="H775" s="223"/>
      <c r="I775" s="223"/>
      <c r="J775" s="223"/>
      <c r="K775" s="223"/>
      <c r="L775" s="223"/>
      <c r="M775" s="223"/>
      <c r="N775" s="223"/>
      <c r="O775" s="223"/>
      <c r="P775" s="223"/>
      <c r="Q775" s="223"/>
      <c r="R775" s="223"/>
      <c r="S775" s="223"/>
      <c r="T775" s="223"/>
      <c r="U775" s="220">
        <v>64530</v>
      </c>
      <c r="V775" s="223"/>
      <c r="W775" s="220">
        <v>58820</v>
      </c>
      <c r="X775" s="220">
        <v>58530</v>
      </c>
    </row>
    <row r="776" spans="2:24" ht="12.95" customHeight="1" x14ac:dyDescent="0.2">
      <c r="B776" s="221" t="s">
        <v>1145</v>
      </c>
      <c r="C776" s="218" t="s">
        <v>1527</v>
      </c>
      <c r="D776" s="222" t="s">
        <v>1453</v>
      </c>
      <c r="E776" s="222"/>
      <c r="F776" s="223"/>
      <c r="G776" s="223"/>
      <c r="H776" s="223"/>
      <c r="I776" s="223"/>
      <c r="J776" s="223"/>
      <c r="K776" s="223"/>
      <c r="L776" s="223"/>
      <c r="M776" s="223"/>
      <c r="N776" s="223"/>
      <c r="O776" s="223"/>
      <c r="P776" s="223"/>
      <c r="Q776" s="223"/>
      <c r="R776" s="223"/>
      <c r="S776" s="220">
        <v>87940</v>
      </c>
      <c r="T776" s="220">
        <v>79590</v>
      </c>
      <c r="U776" s="220">
        <v>77180</v>
      </c>
      <c r="V776" s="220">
        <v>76240</v>
      </c>
      <c r="W776" s="220">
        <v>69040</v>
      </c>
      <c r="X776" s="223"/>
    </row>
    <row r="777" spans="2:24" ht="12.95" customHeight="1" x14ac:dyDescent="0.2">
      <c r="B777" s="221" t="s">
        <v>1146</v>
      </c>
      <c r="C777" s="218" t="s">
        <v>1527</v>
      </c>
      <c r="D777" s="222" t="s">
        <v>1453</v>
      </c>
      <c r="E777" s="222"/>
      <c r="F777" s="223"/>
      <c r="G777" s="223"/>
      <c r="H777" s="223"/>
      <c r="I777" s="223"/>
      <c r="J777" s="223"/>
      <c r="K777" s="223"/>
      <c r="L777" s="223"/>
      <c r="M777" s="223"/>
      <c r="N777" s="223"/>
      <c r="O777" s="223"/>
      <c r="P777" s="223"/>
      <c r="Q777" s="223"/>
      <c r="R777" s="223"/>
      <c r="S777" s="223"/>
      <c r="T777" s="220">
        <v>85230</v>
      </c>
      <c r="U777" s="220">
        <v>78590</v>
      </c>
      <c r="V777" s="220">
        <v>76210</v>
      </c>
      <c r="W777" s="220">
        <v>73870</v>
      </c>
      <c r="X777" s="220">
        <v>70350</v>
      </c>
    </row>
    <row r="778" spans="2:24" ht="12.95" customHeight="1" x14ac:dyDescent="0.2">
      <c r="B778" s="221" t="s">
        <v>1147</v>
      </c>
      <c r="C778" s="218" t="s">
        <v>1527</v>
      </c>
      <c r="D778" s="222" t="s">
        <v>1453</v>
      </c>
      <c r="E778" s="222"/>
      <c r="F778" s="223"/>
      <c r="G778" s="223"/>
      <c r="H778" s="223"/>
      <c r="I778" s="223"/>
      <c r="J778" s="223"/>
      <c r="K778" s="223"/>
      <c r="L778" s="223"/>
      <c r="M778" s="223"/>
      <c r="N778" s="223"/>
      <c r="O778" s="223"/>
      <c r="P778" s="223"/>
      <c r="Q778" s="223"/>
      <c r="R778" s="223"/>
      <c r="S778" s="220">
        <v>83870</v>
      </c>
      <c r="T778" s="220">
        <v>79590</v>
      </c>
      <c r="U778" s="220">
        <v>77180</v>
      </c>
      <c r="V778" s="220">
        <v>74760</v>
      </c>
      <c r="W778" s="220">
        <v>69040</v>
      </c>
      <c r="X778" s="220">
        <v>59900</v>
      </c>
    </row>
    <row r="779" spans="2:24" ht="12.95" customHeight="1" x14ac:dyDescent="0.2">
      <c r="B779" s="221" t="s">
        <v>1148</v>
      </c>
      <c r="C779" s="218" t="s">
        <v>1527</v>
      </c>
      <c r="D779" s="222" t="s">
        <v>1453</v>
      </c>
      <c r="E779" s="222"/>
      <c r="F779" s="223"/>
      <c r="G779" s="223"/>
      <c r="H779" s="223"/>
      <c r="I779" s="223"/>
      <c r="J779" s="223"/>
      <c r="K779" s="223"/>
      <c r="L779" s="223"/>
      <c r="M779" s="223"/>
      <c r="N779" s="223"/>
      <c r="O779" s="223"/>
      <c r="P779" s="223"/>
      <c r="Q779" s="223"/>
      <c r="R779" s="223"/>
      <c r="S779" s="220">
        <v>127070</v>
      </c>
      <c r="T779" s="220">
        <v>120720</v>
      </c>
      <c r="U779" s="220">
        <v>111790</v>
      </c>
      <c r="V779" s="223"/>
      <c r="W779" s="220">
        <v>98050</v>
      </c>
      <c r="X779" s="223"/>
    </row>
    <row r="780" spans="2:24" ht="12.95" customHeight="1" x14ac:dyDescent="0.2">
      <c r="B780" s="221" t="s">
        <v>1149</v>
      </c>
      <c r="C780" s="218" t="s">
        <v>1527</v>
      </c>
      <c r="D780" s="222" t="s">
        <v>1453</v>
      </c>
      <c r="E780" s="222"/>
      <c r="F780" s="223"/>
      <c r="G780" s="223"/>
      <c r="H780" s="223"/>
      <c r="I780" s="223"/>
      <c r="J780" s="223"/>
      <c r="K780" s="223"/>
      <c r="L780" s="223"/>
      <c r="M780" s="223"/>
      <c r="N780" s="223"/>
      <c r="O780" s="223"/>
      <c r="P780" s="223"/>
      <c r="Q780" s="223"/>
      <c r="R780" s="223"/>
      <c r="S780" s="220">
        <v>113300</v>
      </c>
      <c r="T780" s="220">
        <v>99590</v>
      </c>
      <c r="U780" s="220">
        <v>89520</v>
      </c>
      <c r="V780" s="220">
        <v>79940</v>
      </c>
      <c r="W780" s="220">
        <v>74200</v>
      </c>
      <c r="X780" s="220">
        <v>69500</v>
      </c>
    </row>
    <row r="781" spans="2:24" ht="12.95" customHeight="1" x14ac:dyDescent="0.2">
      <c r="B781" s="221" t="s">
        <v>1150</v>
      </c>
      <c r="C781" s="218" t="s">
        <v>1527</v>
      </c>
      <c r="D781" s="222" t="s">
        <v>1453</v>
      </c>
      <c r="E781" s="222"/>
      <c r="F781" s="223"/>
      <c r="G781" s="223"/>
      <c r="H781" s="223"/>
      <c r="I781" s="223"/>
      <c r="J781" s="223"/>
      <c r="K781" s="223"/>
      <c r="L781" s="223"/>
      <c r="M781" s="223"/>
      <c r="N781" s="223"/>
      <c r="O781" s="223"/>
      <c r="P781" s="223"/>
      <c r="Q781" s="223"/>
      <c r="R781" s="223"/>
      <c r="S781" s="220">
        <v>84530</v>
      </c>
      <c r="T781" s="220">
        <v>81120</v>
      </c>
      <c r="U781" s="220">
        <v>78590</v>
      </c>
      <c r="V781" s="220">
        <v>76210</v>
      </c>
      <c r="W781" s="220">
        <v>73870</v>
      </c>
      <c r="X781" s="220">
        <v>70350</v>
      </c>
    </row>
    <row r="782" spans="2:24" ht="12.95" customHeight="1" x14ac:dyDescent="0.2">
      <c r="B782" s="221" t="s">
        <v>1151</v>
      </c>
      <c r="C782" s="218" t="s">
        <v>1527</v>
      </c>
      <c r="D782" s="222" t="s">
        <v>1453</v>
      </c>
      <c r="E782" s="222"/>
      <c r="F782" s="223"/>
      <c r="G782" s="223"/>
      <c r="H782" s="223"/>
      <c r="I782" s="223"/>
      <c r="J782" s="223"/>
      <c r="K782" s="223"/>
      <c r="L782" s="223"/>
      <c r="M782" s="223"/>
      <c r="N782" s="223"/>
      <c r="O782" s="223"/>
      <c r="P782" s="223"/>
      <c r="Q782" s="223"/>
      <c r="R782" s="223"/>
      <c r="S782" s="220">
        <v>117890</v>
      </c>
      <c r="T782" s="223"/>
      <c r="U782" s="220">
        <v>108710</v>
      </c>
      <c r="V782" s="220">
        <v>94450</v>
      </c>
      <c r="W782" s="223"/>
      <c r="X782" s="223"/>
    </row>
    <row r="783" spans="2:24" ht="12.95" customHeight="1" x14ac:dyDescent="0.2">
      <c r="B783" s="221" t="s">
        <v>1152</v>
      </c>
      <c r="C783" s="218" t="s">
        <v>1527</v>
      </c>
      <c r="D783" s="222" t="s">
        <v>1453</v>
      </c>
      <c r="E783" s="222"/>
      <c r="F783" s="223"/>
      <c r="G783" s="223"/>
      <c r="H783" s="223"/>
      <c r="I783" s="223"/>
      <c r="J783" s="223"/>
      <c r="K783" s="223"/>
      <c r="L783" s="223"/>
      <c r="M783" s="223"/>
      <c r="N783" s="223"/>
      <c r="O783" s="220">
        <v>167180</v>
      </c>
      <c r="P783" s="223"/>
      <c r="Q783" s="223"/>
      <c r="R783" s="223"/>
      <c r="S783" s="220">
        <v>107670</v>
      </c>
      <c r="T783" s="220">
        <v>94960</v>
      </c>
      <c r="U783" s="220">
        <v>87540</v>
      </c>
      <c r="V783" s="220">
        <v>76500</v>
      </c>
      <c r="W783" s="220">
        <v>70470</v>
      </c>
      <c r="X783" s="220">
        <v>66930</v>
      </c>
    </row>
    <row r="784" spans="2:24" ht="12.95" customHeight="1" x14ac:dyDescent="0.2">
      <c r="B784" s="221" t="s">
        <v>1153</v>
      </c>
      <c r="C784" s="218" t="s">
        <v>1527</v>
      </c>
      <c r="D784" s="222" t="s">
        <v>1453</v>
      </c>
      <c r="E784" s="222"/>
      <c r="F784" s="223"/>
      <c r="G784" s="223"/>
      <c r="H784" s="223"/>
      <c r="I784" s="223"/>
      <c r="J784" s="223"/>
      <c r="K784" s="223"/>
      <c r="L784" s="223"/>
      <c r="M784" s="223"/>
      <c r="N784" s="223"/>
      <c r="O784" s="223"/>
      <c r="P784" s="223"/>
      <c r="Q784" s="223"/>
      <c r="R784" s="223"/>
      <c r="S784" s="223"/>
      <c r="T784" s="223"/>
      <c r="U784" s="220">
        <v>173300</v>
      </c>
      <c r="V784" s="223"/>
      <c r="W784" s="223"/>
      <c r="X784" s="223"/>
    </row>
    <row r="785" spans="2:24" ht="12.95" customHeight="1" x14ac:dyDescent="0.2">
      <c r="B785" s="221" t="s">
        <v>1154</v>
      </c>
      <c r="C785" s="218" t="s">
        <v>1527</v>
      </c>
      <c r="D785" s="222" t="s">
        <v>1453</v>
      </c>
      <c r="E785" s="222"/>
      <c r="F785" s="223"/>
      <c r="G785" s="223"/>
      <c r="H785" s="223"/>
      <c r="I785" s="223"/>
      <c r="J785" s="223"/>
      <c r="K785" s="223"/>
      <c r="L785" s="223"/>
      <c r="M785" s="223"/>
      <c r="N785" s="223"/>
      <c r="O785" s="223"/>
      <c r="P785" s="223"/>
      <c r="Q785" s="223"/>
      <c r="R785" s="223"/>
      <c r="S785" s="223"/>
      <c r="T785" s="223"/>
      <c r="U785" s="220">
        <v>152460</v>
      </c>
      <c r="V785" s="220">
        <v>141200</v>
      </c>
      <c r="W785" s="220">
        <v>134730</v>
      </c>
      <c r="X785" s="220">
        <v>126010</v>
      </c>
    </row>
    <row r="786" spans="2:24" ht="12.95" customHeight="1" x14ac:dyDescent="0.2">
      <c r="B786" s="221" t="s">
        <v>1155</v>
      </c>
      <c r="C786" s="218" t="s">
        <v>1527</v>
      </c>
      <c r="D786" s="222" t="s">
        <v>1453</v>
      </c>
      <c r="E786" s="222"/>
      <c r="F786" s="220">
        <v>312390</v>
      </c>
      <c r="G786" s="220">
        <v>297520</v>
      </c>
      <c r="H786" s="220">
        <v>283350</v>
      </c>
      <c r="I786" s="220">
        <v>269860</v>
      </c>
      <c r="J786" s="220">
        <v>258080</v>
      </c>
      <c r="K786" s="220">
        <v>247240</v>
      </c>
      <c r="L786" s="220">
        <v>235470</v>
      </c>
      <c r="M786" s="220">
        <v>227060</v>
      </c>
      <c r="N786" s="220">
        <v>167480</v>
      </c>
      <c r="O786" s="220">
        <v>159520</v>
      </c>
      <c r="P786" s="220">
        <v>151120</v>
      </c>
      <c r="Q786" s="220">
        <v>143170</v>
      </c>
      <c r="R786" s="220">
        <v>136130</v>
      </c>
      <c r="S786" s="220">
        <v>129550</v>
      </c>
      <c r="T786" s="220">
        <v>119570</v>
      </c>
      <c r="U786" s="220">
        <v>106770</v>
      </c>
      <c r="V786" s="220">
        <v>98920</v>
      </c>
      <c r="W786" s="220">
        <v>88690</v>
      </c>
      <c r="X786" s="220">
        <v>86810</v>
      </c>
    </row>
    <row r="787" spans="2:24" ht="12.95" customHeight="1" x14ac:dyDescent="0.2">
      <c r="B787" s="221" t="s">
        <v>1156</v>
      </c>
      <c r="C787" s="218" t="s">
        <v>1527</v>
      </c>
      <c r="D787" s="222" t="s">
        <v>1453</v>
      </c>
      <c r="E787" s="222"/>
      <c r="F787" s="223"/>
      <c r="G787" s="223"/>
      <c r="H787" s="223"/>
      <c r="I787" s="223"/>
      <c r="J787" s="223"/>
      <c r="K787" s="223"/>
      <c r="L787" s="223"/>
      <c r="M787" s="223"/>
      <c r="N787" s="223"/>
      <c r="O787" s="220">
        <v>214470</v>
      </c>
      <c r="P787" s="220">
        <v>207920</v>
      </c>
      <c r="Q787" s="220">
        <v>183000</v>
      </c>
      <c r="R787" s="223"/>
      <c r="S787" s="223"/>
      <c r="T787" s="220">
        <v>160250</v>
      </c>
      <c r="U787" s="220">
        <v>147540</v>
      </c>
      <c r="V787" s="223"/>
      <c r="W787" s="223"/>
      <c r="X787" s="223"/>
    </row>
    <row r="788" spans="2:24" ht="12.95" customHeight="1" x14ac:dyDescent="0.2">
      <c r="B788" s="221" t="s">
        <v>1157</v>
      </c>
      <c r="C788" s="218" t="s">
        <v>1527</v>
      </c>
      <c r="D788" s="222" t="s">
        <v>1453</v>
      </c>
      <c r="E788" s="222"/>
      <c r="F788" s="220">
        <v>363460</v>
      </c>
      <c r="G788" s="220">
        <v>346150</v>
      </c>
      <c r="H788" s="220">
        <v>328700</v>
      </c>
      <c r="I788" s="220">
        <v>304620</v>
      </c>
      <c r="J788" s="220">
        <v>293330</v>
      </c>
      <c r="K788" s="220">
        <v>276570</v>
      </c>
      <c r="L788" s="220">
        <v>244000</v>
      </c>
      <c r="M788" s="220">
        <v>234840</v>
      </c>
      <c r="N788" s="223"/>
      <c r="O788" s="220">
        <v>226250</v>
      </c>
      <c r="P788" s="220">
        <v>207790</v>
      </c>
      <c r="Q788" s="220">
        <v>190840</v>
      </c>
      <c r="R788" s="220">
        <v>180380</v>
      </c>
      <c r="S788" s="220">
        <v>173080</v>
      </c>
      <c r="T788" s="220">
        <v>151790</v>
      </c>
      <c r="U788" s="220">
        <v>139360</v>
      </c>
      <c r="V788" s="220">
        <v>126880</v>
      </c>
      <c r="W788" s="220">
        <v>116350</v>
      </c>
      <c r="X788" s="220">
        <v>108300</v>
      </c>
    </row>
    <row r="789" spans="2:24" ht="12.95" customHeight="1" x14ac:dyDescent="0.2">
      <c r="B789" s="221" t="s">
        <v>1158</v>
      </c>
      <c r="C789" s="218" t="s">
        <v>1527</v>
      </c>
      <c r="D789" s="222" t="s">
        <v>1453</v>
      </c>
      <c r="E789" s="222"/>
      <c r="F789" s="220">
        <v>263520</v>
      </c>
      <c r="G789" s="223"/>
      <c r="H789" s="220">
        <v>239570</v>
      </c>
      <c r="I789" s="220">
        <v>197050</v>
      </c>
      <c r="J789" s="223"/>
      <c r="K789" s="220">
        <v>168900</v>
      </c>
      <c r="L789" s="220">
        <v>147330</v>
      </c>
      <c r="M789" s="223"/>
      <c r="N789" s="223"/>
      <c r="O789" s="220">
        <v>133950</v>
      </c>
      <c r="P789" s="220">
        <v>121840</v>
      </c>
      <c r="Q789" s="223"/>
      <c r="R789" s="223"/>
      <c r="S789" s="220">
        <v>113420</v>
      </c>
      <c r="T789" s="220">
        <v>106410</v>
      </c>
      <c r="U789" s="220">
        <v>92900</v>
      </c>
      <c r="V789" s="220">
        <v>88100</v>
      </c>
      <c r="W789" s="220">
        <v>80690</v>
      </c>
      <c r="X789" s="220">
        <v>78950</v>
      </c>
    </row>
    <row r="790" spans="2:24" ht="12.95" customHeight="1" x14ac:dyDescent="0.2">
      <c r="B790" s="221" t="s">
        <v>1159</v>
      </c>
      <c r="C790" s="218" t="s">
        <v>1527</v>
      </c>
      <c r="D790" s="222" t="s">
        <v>1453</v>
      </c>
      <c r="E790" s="222"/>
      <c r="F790" s="223"/>
      <c r="G790" s="223"/>
      <c r="H790" s="223"/>
      <c r="I790" s="223"/>
      <c r="J790" s="223"/>
      <c r="K790" s="223"/>
      <c r="L790" s="223"/>
      <c r="M790" s="223"/>
      <c r="N790" s="223"/>
      <c r="O790" s="223"/>
      <c r="P790" s="223"/>
      <c r="Q790" s="220">
        <v>124370</v>
      </c>
      <c r="R790" s="220">
        <v>118590</v>
      </c>
      <c r="S790" s="220">
        <v>112940</v>
      </c>
      <c r="T790" s="220">
        <v>107220</v>
      </c>
      <c r="U790" s="223"/>
      <c r="V790" s="220">
        <v>83240</v>
      </c>
      <c r="W790" s="223"/>
      <c r="X790" s="220">
        <v>74070</v>
      </c>
    </row>
    <row r="791" spans="2:24" ht="12.95" customHeight="1" x14ac:dyDescent="0.2">
      <c r="B791" s="221" t="s">
        <v>1566</v>
      </c>
      <c r="C791" s="218" t="s">
        <v>1527</v>
      </c>
      <c r="D791" s="222" t="s">
        <v>1453</v>
      </c>
      <c r="E791" s="222"/>
      <c r="F791" s="220">
        <v>412830</v>
      </c>
      <c r="G791" s="223"/>
      <c r="H791" s="223"/>
      <c r="I791" s="223"/>
      <c r="J791" s="223"/>
      <c r="K791" s="223"/>
      <c r="L791" s="223"/>
      <c r="M791" s="223"/>
      <c r="N791" s="223"/>
      <c r="O791" s="223"/>
      <c r="P791" s="223"/>
      <c r="Q791" s="223"/>
      <c r="R791" s="223"/>
      <c r="S791" s="223"/>
      <c r="T791" s="223"/>
      <c r="U791" s="223"/>
      <c r="V791" s="223"/>
      <c r="W791" s="223"/>
      <c r="X791" s="223"/>
    </row>
    <row r="792" spans="2:24" ht="12.95" customHeight="1" x14ac:dyDescent="0.2">
      <c r="B792" s="221" t="s">
        <v>1160</v>
      </c>
      <c r="C792" s="218" t="s">
        <v>1527</v>
      </c>
      <c r="D792" s="222" t="s">
        <v>1453</v>
      </c>
      <c r="E792" s="222"/>
      <c r="F792" s="223"/>
      <c r="G792" s="223"/>
      <c r="H792" s="223"/>
      <c r="I792" s="223"/>
      <c r="J792" s="223"/>
      <c r="K792" s="223"/>
      <c r="L792" s="223"/>
      <c r="M792" s="223"/>
      <c r="N792" s="223"/>
      <c r="O792" s="223"/>
      <c r="P792" s="223"/>
      <c r="Q792" s="223"/>
      <c r="R792" s="223"/>
      <c r="S792" s="223"/>
      <c r="T792" s="223"/>
      <c r="U792" s="223"/>
      <c r="V792" s="223"/>
      <c r="W792" s="223"/>
      <c r="X792" s="220">
        <v>102710</v>
      </c>
    </row>
    <row r="793" spans="2:24" ht="12.95" customHeight="1" x14ac:dyDescent="0.2">
      <c r="B793" s="221" t="s">
        <v>1161</v>
      </c>
      <c r="C793" s="218" t="s">
        <v>1527</v>
      </c>
      <c r="D793" s="222" t="s">
        <v>1453</v>
      </c>
      <c r="E793" s="222"/>
      <c r="F793" s="220">
        <v>506260</v>
      </c>
      <c r="G793" s="220">
        <v>389370</v>
      </c>
      <c r="H793" s="220">
        <v>273160</v>
      </c>
      <c r="I793" s="220">
        <v>260780</v>
      </c>
      <c r="J793" s="220">
        <v>248360</v>
      </c>
      <c r="K793" s="220">
        <v>238260</v>
      </c>
      <c r="L793" s="220">
        <v>230750</v>
      </c>
      <c r="M793" s="220">
        <v>186880</v>
      </c>
      <c r="N793" s="220">
        <v>186420</v>
      </c>
      <c r="O793" s="220">
        <v>177540</v>
      </c>
      <c r="P793" s="220">
        <v>163060</v>
      </c>
      <c r="Q793" s="220">
        <v>149750</v>
      </c>
      <c r="R793" s="220">
        <v>142990</v>
      </c>
      <c r="S793" s="220">
        <v>135980</v>
      </c>
      <c r="T793" s="220">
        <v>119710</v>
      </c>
      <c r="U793" s="220">
        <v>106790</v>
      </c>
      <c r="V793" s="220">
        <v>99230</v>
      </c>
      <c r="W793" s="220">
        <v>92240</v>
      </c>
      <c r="X793" s="220">
        <v>86840</v>
      </c>
    </row>
    <row r="794" spans="2:24" ht="12.95" customHeight="1" x14ac:dyDescent="0.2">
      <c r="B794" s="221" t="s">
        <v>1162</v>
      </c>
      <c r="C794" s="218" t="s">
        <v>1527</v>
      </c>
      <c r="D794" s="222" t="s">
        <v>1453</v>
      </c>
      <c r="E794" s="222"/>
      <c r="F794" s="223"/>
      <c r="G794" s="223"/>
      <c r="H794" s="223"/>
      <c r="I794" s="223"/>
      <c r="J794" s="223"/>
      <c r="K794" s="223"/>
      <c r="L794" s="223"/>
      <c r="M794" s="223"/>
      <c r="N794" s="223"/>
      <c r="O794" s="223"/>
      <c r="P794" s="223"/>
      <c r="Q794" s="223"/>
      <c r="R794" s="220">
        <v>299460</v>
      </c>
      <c r="S794" s="220">
        <v>270220</v>
      </c>
      <c r="T794" s="220">
        <v>238020</v>
      </c>
      <c r="U794" s="220">
        <v>223990</v>
      </c>
      <c r="V794" s="220">
        <v>208520</v>
      </c>
      <c r="W794" s="220">
        <v>189480</v>
      </c>
      <c r="X794" s="223"/>
    </row>
    <row r="795" spans="2:24" ht="12.95" customHeight="1" x14ac:dyDescent="0.2">
      <c r="B795" s="221" t="s">
        <v>1163</v>
      </c>
      <c r="C795" s="218" t="s">
        <v>1527</v>
      </c>
      <c r="D795" s="222" t="s">
        <v>1453</v>
      </c>
      <c r="E795" s="222"/>
      <c r="F795" s="220">
        <v>548020</v>
      </c>
      <c r="G795" s="220">
        <v>521930</v>
      </c>
      <c r="H795" s="220">
        <v>495950</v>
      </c>
      <c r="I795" s="220">
        <v>470050</v>
      </c>
      <c r="J795" s="220">
        <v>428170</v>
      </c>
      <c r="K795" s="220">
        <v>410750</v>
      </c>
      <c r="L795" s="220">
        <v>398410</v>
      </c>
      <c r="M795" s="220">
        <v>369480</v>
      </c>
      <c r="N795" s="220">
        <v>342400</v>
      </c>
      <c r="O795" s="220">
        <v>321400</v>
      </c>
      <c r="P795" s="220">
        <v>312950</v>
      </c>
      <c r="Q795" s="220">
        <v>307500</v>
      </c>
      <c r="R795" s="220">
        <v>293380</v>
      </c>
      <c r="S795" s="220">
        <v>258960</v>
      </c>
      <c r="T795" s="223"/>
      <c r="U795" s="223"/>
      <c r="V795" s="223"/>
      <c r="W795" s="223"/>
      <c r="X795" s="223"/>
    </row>
    <row r="796" spans="2:24" ht="12.95" customHeight="1" x14ac:dyDescent="0.2">
      <c r="B796" s="221" t="s">
        <v>1164</v>
      </c>
      <c r="C796" s="218" t="s">
        <v>1527</v>
      </c>
      <c r="D796" s="222" t="s">
        <v>1453</v>
      </c>
      <c r="E796" s="222"/>
      <c r="F796" s="223"/>
      <c r="G796" s="223"/>
      <c r="H796" s="223"/>
      <c r="I796" s="223"/>
      <c r="J796" s="223"/>
      <c r="K796" s="223"/>
      <c r="L796" s="223"/>
      <c r="M796" s="223"/>
      <c r="N796" s="223"/>
      <c r="O796" s="223"/>
      <c r="P796" s="223"/>
      <c r="Q796" s="223"/>
      <c r="R796" s="223"/>
      <c r="S796" s="220">
        <v>274500</v>
      </c>
      <c r="T796" s="220">
        <v>241340</v>
      </c>
      <c r="U796" s="223"/>
      <c r="V796" s="223"/>
      <c r="W796" s="223"/>
      <c r="X796" s="223"/>
    </row>
    <row r="797" spans="2:24" ht="12.95" customHeight="1" x14ac:dyDescent="0.2">
      <c r="B797" s="221" t="s">
        <v>1165</v>
      </c>
      <c r="C797" s="218" t="s">
        <v>1527</v>
      </c>
      <c r="D797" s="222" t="s">
        <v>1453</v>
      </c>
      <c r="E797" s="222"/>
      <c r="F797" s="223"/>
      <c r="G797" s="223"/>
      <c r="H797" s="223"/>
      <c r="I797" s="223"/>
      <c r="J797" s="223"/>
      <c r="K797" s="220">
        <v>233120</v>
      </c>
      <c r="L797" s="223"/>
      <c r="M797" s="223"/>
      <c r="N797" s="223"/>
      <c r="O797" s="223"/>
      <c r="P797" s="223"/>
      <c r="Q797" s="223"/>
      <c r="R797" s="220">
        <v>167860</v>
      </c>
      <c r="S797" s="220">
        <v>157570</v>
      </c>
      <c r="T797" s="220">
        <v>148710</v>
      </c>
      <c r="U797" s="220">
        <v>135810</v>
      </c>
      <c r="V797" s="223"/>
      <c r="W797" s="223"/>
      <c r="X797" s="223"/>
    </row>
    <row r="798" spans="2:24" ht="12.95" customHeight="1" x14ac:dyDescent="0.2">
      <c r="B798" s="221" t="s">
        <v>1166</v>
      </c>
      <c r="C798" s="218" t="s">
        <v>1527</v>
      </c>
      <c r="D798" s="222" t="s">
        <v>1453</v>
      </c>
      <c r="E798" s="222"/>
      <c r="F798" s="223"/>
      <c r="G798" s="223"/>
      <c r="H798" s="220">
        <v>378360</v>
      </c>
      <c r="I798" s="220">
        <v>371080</v>
      </c>
      <c r="J798" s="220">
        <v>353410</v>
      </c>
      <c r="K798" s="220">
        <v>336580</v>
      </c>
      <c r="L798" s="220">
        <v>300450</v>
      </c>
      <c r="M798" s="220">
        <v>298950</v>
      </c>
      <c r="N798" s="220">
        <v>288690</v>
      </c>
      <c r="O798" s="220">
        <v>274950</v>
      </c>
      <c r="P798" s="220">
        <v>250800</v>
      </c>
      <c r="Q798" s="223"/>
      <c r="R798" s="220">
        <v>221300</v>
      </c>
      <c r="S798" s="220">
        <v>214630</v>
      </c>
      <c r="T798" s="220">
        <v>194200</v>
      </c>
      <c r="U798" s="220">
        <v>182420</v>
      </c>
      <c r="V798" s="223"/>
      <c r="W798" s="223"/>
      <c r="X798" s="223"/>
    </row>
    <row r="799" spans="2:24" ht="12.95" customHeight="1" x14ac:dyDescent="0.2">
      <c r="B799" s="221" t="s">
        <v>1167</v>
      </c>
      <c r="C799" s="218" t="s">
        <v>1527</v>
      </c>
      <c r="D799" s="222" t="s">
        <v>1453</v>
      </c>
      <c r="E799" s="222"/>
      <c r="F799" s="223"/>
      <c r="G799" s="223"/>
      <c r="H799" s="223"/>
      <c r="I799" s="223"/>
      <c r="J799" s="223"/>
      <c r="K799" s="223"/>
      <c r="L799" s="223"/>
      <c r="M799" s="223"/>
      <c r="N799" s="223"/>
      <c r="O799" s="223"/>
      <c r="P799" s="223"/>
      <c r="Q799" s="223"/>
      <c r="R799" s="220">
        <v>238460</v>
      </c>
      <c r="S799" s="220">
        <v>224930</v>
      </c>
      <c r="T799" s="223"/>
      <c r="U799" s="223"/>
      <c r="V799" s="223"/>
      <c r="W799" s="223"/>
      <c r="X799" s="223"/>
    </row>
    <row r="800" spans="2:24" ht="12.95" customHeight="1" x14ac:dyDescent="0.2">
      <c r="B800" s="221" t="s">
        <v>1168</v>
      </c>
      <c r="C800" s="218" t="s">
        <v>1527</v>
      </c>
      <c r="D800" s="222" t="s">
        <v>1453</v>
      </c>
      <c r="E800" s="222"/>
      <c r="F800" s="223"/>
      <c r="G800" s="223"/>
      <c r="H800" s="223"/>
      <c r="I800" s="223"/>
      <c r="J800" s="223"/>
      <c r="K800" s="223"/>
      <c r="L800" s="223"/>
      <c r="M800" s="223"/>
      <c r="N800" s="223"/>
      <c r="O800" s="223"/>
      <c r="P800" s="223"/>
      <c r="Q800" s="220">
        <v>226370</v>
      </c>
      <c r="R800" s="220">
        <v>216650</v>
      </c>
      <c r="S800" s="223"/>
      <c r="T800" s="220">
        <v>185260</v>
      </c>
      <c r="U800" s="223"/>
      <c r="V800" s="223"/>
      <c r="W800" s="223"/>
      <c r="X800" s="223"/>
    </row>
    <row r="801" spans="2:24" ht="12.95" customHeight="1" x14ac:dyDescent="0.2">
      <c r="B801" s="221" t="s">
        <v>1169</v>
      </c>
      <c r="C801" s="218" t="s">
        <v>1527</v>
      </c>
      <c r="D801" s="222" t="s">
        <v>1453</v>
      </c>
      <c r="E801" s="222"/>
      <c r="F801" s="223"/>
      <c r="G801" s="223"/>
      <c r="H801" s="223"/>
      <c r="I801" s="223"/>
      <c r="J801" s="223"/>
      <c r="K801" s="223"/>
      <c r="L801" s="223"/>
      <c r="M801" s="223"/>
      <c r="N801" s="223"/>
      <c r="O801" s="223"/>
      <c r="P801" s="223"/>
      <c r="Q801" s="220">
        <v>214930</v>
      </c>
      <c r="R801" s="220">
        <v>202780</v>
      </c>
      <c r="S801" s="223"/>
      <c r="T801" s="223"/>
      <c r="U801" s="220">
        <v>183700</v>
      </c>
      <c r="V801" s="223"/>
      <c r="W801" s="223"/>
      <c r="X801" s="223"/>
    </row>
    <row r="802" spans="2:24" ht="12.95" customHeight="1" x14ac:dyDescent="0.2">
      <c r="B802" s="221" t="s">
        <v>1170</v>
      </c>
      <c r="C802" s="218" t="s">
        <v>1527</v>
      </c>
      <c r="D802" s="222" t="s">
        <v>1453</v>
      </c>
      <c r="E802" s="222"/>
      <c r="F802" s="223"/>
      <c r="G802" s="223"/>
      <c r="H802" s="223"/>
      <c r="I802" s="223"/>
      <c r="J802" s="223"/>
      <c r="K802" s="223"/>
      <c r="L802" s="223"/>
      <c r="M802" s="223"/>
      <c r="N802" s="223"/>
      <c r="O802" s="223"/>
      <c r="P802" s="223"/>
      <c r="Q802" s="223"/>
      <c r="R802" s="223"/>
      <c r="S802" s="223"/>
      <c r="T802" s="223"/>
      <c r="U802" s="223"/>
      <c r="V802" s="223"/>
      <c r="W802" s="223"/>
      <c r="X802" s="220">
        <v>70040</v>
      </c>
    </row>
    <row r="803" spans="2:24" ht="12.95" customHeight="1" x14ac:dyDescent="0.2">
      <c r="B803" s="221" t="s">
        <v>1171</v>
      </c>
      <c r="C803" s="218" t="s">
        <v>1527</v>
      </c>
      <c r="D803" s="222" t="s">
        <v>1453</v>
      </c>
      <c r="E803" s="222"/>
      <c r="F803" s="223"/>
      <c r="G803" s="223"/>
      <c r="H803" s="223"/>
      <c r="I803" s="223"/>
      <c r="J803" s="223"/>
      <c r="K803" s="223"/>
      <c r="L803" s="223"/>
      <c r="M803" s="223"/>
      <c r="N803" s="223"/>
      <c r="O803" s="223"/>
      <c r="P803" s="223"/>
      <c r="Q803" s="223"/>
      <c r="R803" s="223"/>
      <c r="S803" s="223"/>
      <c r="T803" s="223"/>
      <c r="U803" s="223"/>
      <c r="V803" s="223"/>
      <c r="W803" s="220">
        <v>179470</v>
      </c>
      <c r="X803" s="220">
        <v>151550</v>
      </c>
    </row>
    <row r="804" spans="2:24" ht="12.95" customHeight="1" x14ac:dyDescent="0.2">
      <c r="B804" s="221" t="s">
        <v>1172</v>
      </c>
      <c r="C804" s="218" t="s">
        <v>1527</v>
      </c>
      <c r="D804" s="222" t="s">
        <v>1453</v>
      </c>
      <c r="E804" s="222"/>
      <c r="F804" s="223"/>
      <c r="G804" s="223"/>
      <c r="H804" s="223"/>
      <c r="I804" s="223"/>
      <c r="J804" s="223"/>
      <c r="K804" s="223"/>
      <c r="L804" s="223"/>
      <c r="M804" s="223"/>
      <c r="N804" s="223"/>
      <c r="O804" s="223"/>
      <c r="P804" s="223"/>
      <c r="Q804" s="223"/>
      <c r="R804" s="223"/>
      <c r="S804" s="220">
        <v>153960</v>
      </c>
      <c r="T804" s="220">
        <v>147930</v>
      </c>
      <c r="U804" s="220">
        <v>135050</v>
      </c>
      <c r="V804" s="220">
        <v>129060</v>
      </c>
      <c r="W804" s="220">
        <v>122060</v>
      </c>
      <c r="X804" s="220">
        <v>114150</v>
      </c>
    </row>
    <row r="805" spans="2:24" ht="12.95" customHeight="1" x14ac:dyDescent="0.2">
      <c r="B805" s="221" t="s">
        <v>1173</v>
      </c>
      <c r="C805" s="218" t="s">
        <v>1527</v>
      </c>
      <c r="D805" s="222" t="s">
        <v>1453</v>
      </c>
      <c r="E805" s="222"/>
      <c r="F805" s="223"/>
      <c r="G805" s="223"/>
      <c r="H805" s="223"/>
      <c r="I805" s="220">
        <v>409340</v>
      </c>
      <c r="J805" s="220">
        <v>356540</v>
      </c>
      <c r="K805" s="220">
        <v>318560</v>
      </c>
      <c r="L805" s="220">
        <v>279870</v>
      </c>
      <c r="M805" s="220">
        <v>271320</v>
      </c>
      <c r="N805" s="220">
        <v>270470</v>
      </c>
      <c r="O805" s="220">
        <v>218160</v>
      </c>
      <c r="P805" s="220">
        <v>203380</v>
      </c>
      <c r="Q805" s="220">
        <v>181040</v>
      </c>
      <c r="R805" s="220">
        <v>166470</v>
      </c>
      <c r="S805" s="223"/>
      <c r="T805" s="223"/>
      <c r="U805" s="223"/>
      <c r="V805" s="223"/>
      <c r="W805" s="223"/>
      <c r="X805" s="223"/>
    </row>
    <row r="806" spans="2:24" ht="12.95" customHeight="1" x14ac:dyDescent="0.2">
      <c r="B806" s="221" t="s">
        <v>1174</v>
      </c>
      <c r="C806" s="218" t="s">
        <v>1527</v>
      </c>
      <c r="D806" s="222" t="s">
        <v>1453</v>
      </c>
      <c r="E806" s="222"/>
      <c r="F806" s="220">
        <v>692470</v>
      </c>
      <c r="G806" s="220">
        <v>599870</v>
      </c>
      <c r="H806" s="220">
        <v>426510</v>
      </c>
      <c r="I806" s="220">
        <v>392990</v>
      </c>
      <c r="J806" s="220">
        <v>374280</v>
      </c>
      <c r="K806" s="220">
        <v>355190</v>
      </c>
      <c r="L806" s="220">
        <v>349290</v>
      </c>
      <c r="M806" s="220">
        <v>338460</v>
      </c>
      <c r="N806" s="220">
        <v>322350</v>
      </c>
      <c r="O806" s="220">
        <v>307000</v>
      </c>
      <c r="P806" s="220">
        <v>281950</v>
      </c>
      <c r="Q806" s="220">
        <v>258950</v>
      </c>
      <c r="R806" s="220">
        <v>246310</v>
      </c>
      <c r="S806" s="220">
        <v>235000</v>
      </c>
      <c r="T806" s="220">
        <v>207080</v>
      </c>
      <c r="U806" s="220">
        <v>195200</v>
      </c>
      <c r="V806" s="220">
        <v>181590</v>
      </c>
      <c r="W806" s="220">
        <v>172200</v>
      </c>
      <c r="X806" s="220">
        <v>160530</v>
      </c>
    </row>
    <row r="807" spans="2:24" ht="12.95" customHeight="1" x14ac:dyDescent="0.2">
      <c r="B807" s="221" t="s">
        <v>1175</v>
      </c>
      <c r="C807" s="218" t="s">
        <v>1527</v>
      </c>
      <c r="D807" s="222" t="s">
        <v>1453</v>
      </c>
      <c r="E807" s="222"/>
      <c r="F807" s="223"/>
      <c r="G807" s="223"/>
      <c r="H807" s="223"/>
      <c r="I807" s="223"/>
      <c r="J807" s="223"/>
      <c r="K807" s="223"/>
      <c r="L807" s="223"/>
      <c r="M807" s="223"/>
      <c r="N807" s="223"/>
      <c r="O807" s="223"/>
      <c r="P807" s="223"/>
      <c r="Q807" s="223"/>
      <c r="R807" s="223"/>
      <c r="S807" s="223"/>
      <c r="T807" s="223"/>
      <c r="U807" s="223"/>
      <c r="V807" s="220">
        <v>79060</v>
      </c>
      <c r="W807" s="223"/>
      <c r="X807" s="223"/>
    </row>
    <row r="808" spans="2:24" ht="12.95" customHeight="1" x14ac:dyDescent="0.2">
      <c r="B808" s="221" t="s">
        <v>1176</v>
      </c>
      <c r="C808" s="218" t="s">
        <v>1527</v>
      </c>
      <c r="D808" s="222" t="s">
        <v>1453</v>
      </c>
      <c r="E808" s="222"/>
      <c r="F808" s="223"/>
      <c r="G808" s="223"/>
      <c r="H808" s="223"/>
      <c r="I808" s="223"/>
      <c r="J808" s="223"/>
      <c r="K808" s="223"/>
      <c r="L808" s="223"/>
      <c r="M808" s="223"/>
      <c r="N808" s="223"/>
      <c r="O808" s="223"/>
      <c r="P808" s="223"/>
      <c r="Q808" s="223"/>
      <c r="R808" s="220">
        <v>199820</v>
      </c>
      <c r="S808" s="223"/>
      <c r="T808" s="223"/>
      <c r="U808" s="220">
        <v>159130</v>
      </c>
      <c r="V808" s="223"/>
      <c r="W808" s="220">
        <v>133710</v>
      </c>
      <c r="X808" s="220">
        <v>126040</v>
      </c>
    </row>
    <row r="809" spans="2:24" ht="12.95" customHeight="1" x14ac:dyDescent="0.2">
      <c r="B809" s="221" t="s">
        <v>1177</v>
      </c>
      <c r="C809" s="218" t="s">
        <v>1527</v>
      </c>
      <c r="D809" s="222" t="s">
        <v>1453</v>
      </c>
      <c r="E809" s="222"/>
      <c r="F809" s="223"/>
      <c r="G809" s="223"/>
      <c r="H809" s="223"/>
      <c r="I809" s="223"/>
      <c r="J809" s="223"/>
      <c r="K809" s="223"/>
      <c r="L809" s="223"/>
      <c r="M809" s="223"/>
      <c r="N809" s="223"/>
      <c r="O809" s="220">
        <v>249160</v>
      </c>
      <c r="P809" s="220">
        <v>228830</v>
      </c>
      <c r="Q809" s="220">
        <v>210160</v>
      </c>
      <c r="R809" s="220">
        <v>200500</v>
      </c>
      <c r="S809" s="220">
        <v>190600</v>
      </c>
      <c r="T809" s="220">
        <v>167880</v>
      </c>
      <c r="U809" s="220">
        <v>157890</v>
      </c>
      <c r="V809" s="220">
        <v>139820</v>
      </c>
      <c r="W809" s="220">
        <v>130420</v>
      </c>
      <c r="X809" s="220">
        <v>121420</v>
      </c>
    </row>
    <row r="810" spans="2:24" ht="12.95" customHeight="1" x14ac:dyDescent="0.2">
      <c r="B810" s="221" t="s">
        <v>1178</v>
      </c>
      <c r="C810" s="218" t="s">
        <v>1527</v>
      </c>
      <c r="D810" s="222" t="s">
        <v>1453</v>
      </c>
      <c r="E810" s="222"/>
      <c r="F810" s="220">
        <v>576740</v>
      </c>
      <c r="G810" s="220">
        <v>433030</v>
      </c>
      <c r="H810" s="220">
        <v>324340</v>
      </c>
      <c r="I810" s="223"/>
      <c r="J810" s="223"/>
      <c r="K810" s="223"/>
      <c r="L810" s="223"/>
      <c r="M810" s="223"/>
      <c r="N810" s="223"/>
      <c r="O810" s="223"/>
      <c r="P810" s="223"/>
      <c r="Q810" s="223"/>
      <c r="R810" s="223"/>
      <c r="S810" s="223"/>
      <c r="T810" s="223"/>
      <c r="U810" s="223"/>
      <c r="V810" s="223"/>
      <c r="W810" s="223"/>
      <c r="X810" s="223"/>
    </row>
    <row r="811" spans="2:24" ht="12.95" customHeight="1" x14ac:dyDescent="0.2">
      <c r="B811" s="221" t="s">
        <v>1178</v>
      </c>
      <c r="C811" s="218" t="s">
        <v>1527</v>
      </c>
      <c r="D811" s="222" t="s">
        <v>1453</v>
      </c>
      <c r="E811" s="222"/>
      <c r="F811" s="223"/>
      <c r="G811" s="223"/>
      <c r="H811" s="220">
        <v>330010</v>
      </c>
      <c r="I811" s="220">
        <v>314300</v>
      </c>
      <c r="J811" s="220">
        <v>299830</v>
      </c>
      <c r="K811" s="220">
        <v>285550</v>
      </c>
      <c r="L811" s="220">
        <v>255280</v>
      </c>
      <c r="M811" s="223"/>
      <c r="N811" s="220">
        <v>245610</v>
      </c>
      <c r="O811" s="223"/>
      <c r="P811" s="223"/>
      <c r="Q811" s="223"/>
      <c r="R811" s="223"/>
      <c r="S811" s="223"/>
      <c r="T811" s="223"/>
      <c r="U811" s="223"/>
      <c r="V811" s="223"/>
      <c r="W811" s="223"/>
      <c r="X811" s="223"/>
    </row>
    <row r="812" spans="2:24" ht="12.95" customHeight="1" x14ac:dyDescent="0.2">
      <c r="B812" s="221" t="s">
        <v>1179</v>
      </c>
      <c r="C812" s="218" t="s">
        <v>1527</v>
      </c>
      <c r="D812" s="222" t="s">
        <v>1453</v>
      </c>
      <c r="E812" s="222"/>
      <c r="F812" s="223"/>
      <c r="G812" s="223"/>
      <c r="H812" s="223"/>
      <c r="I812" s="223"/>
      <c r="J812" s="223"/>
      <c r="K812" s="223"/>
      <c r="L812" s="223"/>
      <c r="M812" s="223"/>
      <c r="N812" s="223"/>
      <c r="O812" s="223"/>
      <c r="P812" s="223"/>
      <c r="Q812" s="223"/>
      <c r="R812" s="223"/>
      <c r="S812" s="223"/>
      <c r="T812" s="223"/>
      <c r="U812" s="223"/>
      <c r="V812" s="223"/>
      <c r="W812" s="223"/>
      <c r="X812" s="220">
        <v>74830</v>
      </c>
    </row>
    <row r="813" spans="2:24" ht="12.95" customHeight="1" x14ac:dyDescent="0.2">
      <c r="B813" s="221" t="s">
        <v>1180</v>
      </c>
      <c r="C813" s="218" t="s">
        <v>1527</v>
      </c>
      <c r="D813" s="222" t="s">
        <v>1453</v>
      </c>
      <c r="E813" s="222"/>
      <c r="F813" s="223"/>
      <c r="G813" s="223"/>
      <c r="H813" s="223"/>
      <c r="I813" s="223"/>
      <c r="J813" s="223"/>
      <c r="K813" s="223"/>
      <c r="L813" s="223"/>
      <c r="M813" s="223"/>
      <c r="N813" s="223"/>
      <c r="O813" s="223"/>
      <c r="P813" s="223"/>
      <c r="Q813" s="223"/>
      <c r="R813" s="223"/>
      <c r="S813" s="223"/>
      <c r="T813" s="223"/>
      <c r="U813" s="223"/>
      <c r="V813" s="223"/>
      <c r="W813" s="223"/>
      <c r="X813" s="220">
        <v>100310</v>
      </c>
    </row>
    <row r="814" spans="2:24" ht="12.95" customHeight="1" x14ac:dyDescent="0.2">
      <c r="B814" s="221" t="s">
        <v>1181</v>
      </c>
      <c r="C814" s="218" t="s">
        <v>1527</v>
      </c>
      <c r="D814" s="222" t="s">
        <v>1453</v>
      </c>
      <c r="E814" s="222"/>
      <c r="F814" s="223"/>
      <c r="G814" s="223"/>
      <c r="H814" s="223"/>
      <c r="I814" s="223"/>
      <c r="J814" s="223"/>
      <c r="K814" s="223"/>
      <c r="L814" s="220">
        <v>198270</v>
      </c>
      <c r="M814" s="220">
        <v>175790</v>
      </c>
      <c r="N814" s="220">
        <v>169730</v>
      </c>
      <c r="O814" s="220">
        <v>164050</v>
      </c>
      <c r="P814" s="220">
        <v>144150</v>
      </c>
      <c r="Q814" s="220">
        <v>123240</v>
      </c>
      <c r="R814" s="220">
        <v>120520</v>
      </c>
      <c r="S814" s="220">
        <v>114750</v>
      </c>
      <c r="T814" s="220">
        <v>105970</v>
      </c>
      <c r="U814" s="220">
        <v>99820</v>
      </c>
      <c r="V814" s="220">
        <v>88730</v>
      </c>
      <c r="W814" s="220">
        <v>87840</v>
      </c>
      <c r="X814" s="220">
        <v>83110</v>
      </c>
    </row>
    <row r="815" spans="2:24" ht="12.95" customHeight="1" x14ac:dyDescent="0.2">
      <c r="B815" s="221" t="s">
        <v>1182</v>
      </c>
      <c r="C815" s="218" t="s">
        <v>1527</v>
      </c>
      <c r="D815" s="222" t="s">
        <v>1453</v>
      </c>
      <c r="E815" s="222"/>
      <c r="F815" s="223"/>
      <c r="G815" s="223"/>
      <c r="H815" s="223"/>
      <c r="I815" s="223"/>
      <c r="J815" s="223"/>
      <c r="K815" s="220">
        <v>281110</v>
      </c>
      <c r="L815" s="220">
        <v>267720</v>
      </c>
      <c r="M815" s="220">
        <v>253770</v>
      </c>
      <c r="N815" s="220">
        <v>237700</v>
      </c>
      <c r="O815" s="220">
        <v>226380</v>
      </c>
      <c r="P815" s="220">
        <v>207910</v>
      </c>
      <c r="Q815" s="220">
        <v>190950</v>
      </c>
      <c r="R815" s="220">
        <v>181980</v>
      </c>
      <c r="S815" s="220">
        <v>173390</v>
      </c>
      <c r="T815" s="220">
        <v>152580</v>
      </c>
      <c r="U815" s="220">
        <v>143750</v>
      </c>
      <c r="V815" s="220">
        <v>126880</v>
      </c>
      <c r="W815" s="220">
        <v>118850</v>
      </c>
      <c r="X815" s="220">
        <v>110140</v>
      </c>
    </row>
    <row r="816" spans="2:24" ht="12.95" customHeight="1" x14ac:dyDescent="0.2">
      <c r="B816" s="221" t="s">
        <v>1183</v>
      </c>
      <c r="C816" s="218" t="s">
        <v>1527</v>
      </c>
      <c r="D816" s="222" t="s">
        <v>1453</v>
      </c>
      <c r="E816" s="222"/>
      <c r="F816" s="223"/>
      <c r="G816" s="223"/>
      <c r="H816" s="220">
        <v>359320</v>
      </c>
      <c r="I816" s="220">
        <v>338980</v>
      </c>
      <c r="J816" s="220">
        <v>322840</v>
      </c>
      <c r="K816" s="220">
        <v>309830</v>
      </c>
      <c r="L816" s="220">
        <v>295070</v>
      </c>
      <c r="M816" s="220">
        <v>278610</v>
      </c>
      <c r="N816" s="220">
        <v>242180</v>
      </c>
      <c r="O816" s="223"/>
      <c r="P816" s="223"/>
      <c r="Q816" s="223"/>
      <c r="R816" s="223"/>
      <c r="S816" s="223"/>
      <c r="T816" s="223"/>
      <c r="U816" s="223"/>
      <c r="V816" s="223"/>
      <c r="W816" s="223"/>
      <c r="X816" s="223"/>
    </row>
    <row r="817" spans="2:24" ht="12.95" customHeight="1" x14ac:dyDescent="0.2">
      <c r="B817" s="221" t="s">
        <v>1183</v>
      </c>
      <c r="C817" s="218" t="s">
        <v>1527</v>
      </c>
      <c r="D817" s="222" t="s">
        <v>1453</v>
      </c>
      <c r="E817" s="222"/>
      <c r="F817" s="220">
        <v>553660</v>
      </c>
      <c r="G817" s="220">
        <v>476410</v>
      </c>
      <c r="H817" s="220">
        <v>358060</v>
      </c>
      <c r="I817" s="223"/>
      <c r="J817" s="223"/>
      <c r="K817" s="223"/>
      <c r="L817" s="223"/>
      <c r="M817" s="223"/>
      <c r="N817" s="223"/>
      <c r="O817" s="223"/>
      <c r="P817" s="223"/>
      <c r="Q817" s="223"/>
      <c r="R817" s="223"/>
      <c r="S817" s="223"/>
      <c r="T817" s="223"/>
      <c r="U817" s="223"/>
      <c r="V817" s="223"/>
      <c r="W817" s="223"/>
      <c r="X817" s="223"/>
    </row>
    <row r="818" spans="2:24" ht="12.95" customHeight="1" x14ac:dyDescent="0.2">
      <c r="B818" s="221" t="s">
        <v>1184</v>
      </c>
      <c r="C818" s="218" t="s">
        <v>1527</v>
      </c>
      <c r="D818" s="222" t="s">
        <v>1453</v>
      </c>
      <c r="E818" s="222"/>
      <c r="F818" s="220">
        <v>475660</v>
      </c>
      <c r="G818" s="220">
        <v>375330</v>
      </c>
      <c r="H818" s="223"/>
      <c r="I818" s="223"/>
      <c r="J818" s="223"/>
      <c r="K818" s="223"/>
      <c r="L818" s="223"/>
      <c r="M818" s="223"/>
      <c r="N818" s="223"/>
      <c r="O818" s="223"/>
      <c r="P818" s="223"/>
      <c r="Q818" s="223"/>
      <c r="R818" s="223"/>
      <c r="S818" s="223"/>
      <c r="T818" s="223"/>
      <c r="U818" s="223"/>
      <c r="V818" s="223"/>
      <c r="W818" s="223"/>
      <c r="X818" s="223"/>
    </row>
    <row r="819" spans="2:24" ht="12.95" customHeight="1" x14ac:dyDescent="0.2">
      <c r="B819" s="221" t="s">
        <v>1184</v>
      </c>
      <c r="C819" s="218" t="s">
        <v>1527</v>
      </c>
      <c r="D819" s="222" t="s">
        <v>1453</v>
      </c>
      <c r="E819" s="222"/>
      <c r="F819" s="223"/>
      <c r="G819" s="223"/>
      <c r="H819" s="220">
        <v>223660</v>
      </c>
      <c r="I819" s="220">
        <v>213010</v>
      </c>
      <c r="J819" s="220">
        <v>202870</v>
      </c>
      <c r="K819" s="220">
        <v>198510</v>
      </c>
      <c r="L819" s="220">
        <v>187130</v>
      </c>
      <c r="M819" s="220">
        <v>179960</v>
      </c>
      <c r="N819" s="223"/>
      <c r="O819" s="223"/>
      <c r="P819" s="223"/>
      <c r="Q819" s="223"/>
      <c r="R819" s="223"/>
      <c r="S819" s="223"/>
      <c r="T819" s="223"/>
      <c r="U819" s="223"/>
      <c r="V819" s="223"/>
      <c r="W819" s="223"/>
      <c r="X819" s="223"/>
    </row>
    <row r="820" spans="2:24" ht="12.95" customHeight="1" x14ac:dyDescent="0.2">
      <c r="B820" s="221" t="s">
        <v>1185</v>
      </c>
      <c r="C820" s="218" t="s">
        <v>1527</v>
      </c>
      <c r="D820" s="222" t="s">
        <v>1453</v>
      </c>
      <c r="E820" s="222"/>
      <c r="F820" s="223"/>
      <c r="G820" s="223"/>
      <c r="H820" s="223"/>
      <c r="I820" s="223"/>
      <c r="J820" s="223"/>
      <c r="K820" s="223"/>
      <c r="L820" s="223"/>
      <c r="M820" s="223"/>
      <c r="N820" s="223"/>
      <c r="O820" s="223"/>
      <c r="P820" s="223"/>
      <c r="Q820" s="223"/>
      <c r="R820" s="223"/>
      <c r="S820" s="223"/>
      <c r="T820" s="220">
        <v>102480</v>
      </c>
      <c r="U820" s="223"/>
      <c r="V820" s="223"/>
      <c r="W820" s="223"/>
      <c r="X820" s="223"/>
    </row>
    <row r="821" spans="2:24" ht="12.95" customHeight="1" x14ac:dyDescent="0.2">
      <c r="B821" s="221" t="s">
        <v>1186</v>
      </c>
      <c r="C821" s="218" t="s">
        <v>1527</v>
      </c>
      <c r="D821" s="222" t="s">
        <v>1453</v>
      </c>
      <c r="E821" s="222"/>
      <c r="F821" s="220">
        <v>434130</v>
      </c>
      <c r="G821" s="220">
        <v>410140</v>
      </c>
      <c r="H821" s="220">
        <v>390610</v>
      </c>
      <c r="I821" s="220">
        <v>356650</v>
      </c>
      <c r="J821" s="220">
        <v>298660</v>
      </c>
      <c r="K821" s="220">
        <v>287040</v>
      </c>
      <c r="L821" s="223"/>
      <c r="M821" s="220">
        <v>273890</v>
      </c>
      <c r="N821" s="220">
        <v>252190</v>
      </c>
      <c r="O821" s="220">
        <v>226400</v>
      </c>
      <c r="P821" s="223"/>
      <c r="Q821" s="220">
        <v>200630</v>
      </c>
      <c r="R821" s="223"/>
      <c r="S821" s="223"/>
      <c r="T821" s="223"/>
      <c r="U821" s="223"/>
      <c r="V821" s="223"/>
      <c r="W821" s="223"/>
      <c r="X821" s="223"/>
    </row>
    <row r="822" spans="2:24" ht="12.95" customHeight="1" x14ac:dyDescent="0.2">
      <c r="B822" s="221" t="s">
        <v>1187</v>
      </c>
      <c r="C822" s="218" t="s">
        <v>1527</v>
      </c>
      <c r="D822" s="222" t="s">
        <v>1453</v>
      </c>
      <c r="E822" s="222"/>
      <c r="F822" s="223"/>
      <c r="G822" s="223"/>
      <c r="H822" s="223"/>
      <c r="I822" s="223"/>
      <c r="J822" s="223"/>
      <c r="K822" s="223"/>
      <c r="L822" s="223"/>
      <c r="M822" s="223"/>
      <c r="N822" s="223"/>
      <c r="O822" s="220">
        <v>216670</v>
      </c>
      <c r="P822" s="223"/>
      <c r="Q822" s="223"/>
      <c r="R822" s="223"/>
      <c r="S822" s="223"/>
      <c r="T822" s="223"/>
      <c r="U822" s="223"/>
      <c r="V822" s="223"/>
      <c r="W822" s="220">
        <v>74470</v>
      </c>
      <c r="X822" s="220">
        <v>73160</v>
      </c>
    </row>
    <row r="823" spans="2:24" ht="12.95" customHeight="1" x14ac:dyDescent="0.2">
      <c r="B823" s="221" t="s">
        <v>1567</v>
      </c>
      <c r="C823" s="218" t="s">
        <v>1527</v>
      </c>
      <c r="D823" s="222" t="s">
        <v>1453</v>
      </c>
      <c r="E823" s="222"/>
      <c r="F823" s="223"/>
      <c r="G823" s="220">
        <v>477100</v>
      </c>
      <c r="H823" s="223"/>
      <c r="I823" s="223"/>
      <c r="J823" s="223"/>
      <c r="K823" s="223"/>
      <c r="L823" s="223"/>
      <c r="M823" s="223"/>
      <c r="N823" s="223"/>
      <c r="O823" s="223"/>
      <c r="P823" s="223"/>
      <c r="Q823" s="223"/>
      <c r="R823" s="223"/>
      <c r="S823" s="223"/>
      <c r="T823" s="223"/>
      <c r="U823" s="223"/>
      <c r="V823" s="223"/>
      <c r="W823" s="223"/>
      <c r="X823" s="223"/>
    </row>
    <row r="824" spans="2:24" ht="12.95" customHeight="1" x14ac:dyDescent="0.2">
      <c r="B824" s="221" t="s">
        <v>1568</v>
      </c>
      <c r="C824" s="218" t="s">
        <v>1527</v>
      </c>
      <c r="D824" s="222" t="s">
        <v>1453</v>
      </c>
      <c r="E824" s="222"/>
      <c r="F824" s="223"/>
      <c r="G824" s="223"/>
      <c r="H824" s="223"/>
      <c r="I824" s="223"/>
      <c r="J824" s="223"/>
      <c r="K824" s="223"/>
      <c r="L824" s="223"/>
      <c r="M824" s="223"/>
      <c r="N824" s="223"/>
      <c r="O824" s="223"/>
      <c r="P824" s="220">
        <v>399510</v>
      </c>
      <c r="Q824" s="223"/>
      <c r="R824" s="223"/>
      <c r="S824" s="223"/>
      <c r="T824" s="223"/>
      <c r="U824" s="223"/>
      <c r="V824" s="223"/>
      <c r="W824" s="223"/>
      <c r="X824" s="223"/>
    </row>
    <row r="825" spans="2:24" ht="12.95" customHeight="1" x14ac:dyDescent="0.2">
      <c r="B825" s="221" t="s">
        <v>1188</v>
      </c>
      <c r="C825" s="218" t="s">
        <v>1527</v>
      </c>
      <c r="D825" s="222" t="s">
        <v>1453</v>
      </c>
      <c r="E825" s="222"/>
      <c r="F825" s="223"/>
      <c r="G825" s="223"/>
      <c r="H825" s="223"/>
      <c r="I825" s="223"/>
      <c r="J825" s="223"/>
      <c r="K825" s="223"/>
      <c r="L825" s="223"/>
      <c r="M825" s="223"/>
      <c r="N825" s="223"/>
      <c r="O825" s="223"/>
      <c r="P825" s="223"/>
      <c r="Q825" s="223"/>
      <c r="R825" s="223"/>
      <c r="S825" s="223"/>
      <c r="T825" s="223"/>
      <c r="U825" s="223"/>
      <c r="V825" s="220">
        <v>112770</v>
      </c>
      <c r="W825" s="220">
        <v>106540</v>
      </c>
      <c r="X825" s="220">
        <v>99780</v>
      </c>
    </row>
    <row r="826" spans="2:24" ht="12.95" customHeight="1" x14ac:dyDescent="0.2">
      <c r="B826" s="221" t="s">
        <v>1189</v>
      </c>
      <c r="C826" s="218" t="s">
        <v>1527</v>
      </c>
      <c r="D826" s="222" t="s">
        <v>1453</v>
      </c>
      <c r="E826" s="222"/>
      <c r="F826" s="220">
        <v>421040</v>
      </c>
      <c r="G826" s="220">
        <v>399090</v>
      </c>
      <c r="H826" s="220">
        <v>380090</v>
      </c>
      <c r="I826" s="220">
        <v>308980</v>
      </c>
      <c r="J826" s="220">
        <v>294270</v>
      </c>
      <c r="K826" s="220">
        <v>290990</v>
      </c>
      <c r="L826" s="220">
        <v>278460</v>
      </c>
      <c r="M826" s="220">
        <v>265200</v>
      </c>
      <c r="N826" s="220">
        <v>252570</v>
      </c>
      <c r="O826" s="220">
        <v>240550</v>
      </c>
      <c r="P826" s="220">
        <v>199160</v>
      </c>
      <c r="Q826" s="220">
        <v>183810</v>
      </c>
      <c r="R826" s="220">
        <v>164650</v>
      </c>
      <c r="S826" s="220">
        <v>156560</v>
      </c>
      <c r="T826" s="220">
        <v>138010</v>
      </c>
      <c r="U826" s="220">
        <v>129710</v>
      </c>
      <c r="V826" s="220">
        <v>121040</v>
      </c>
      <c r="W826" s="220">
        <v>114540</v>
      </c>
      <c r="X826" s="220">
        <v>108100</v>
      </c>
    </row>
    <row r="827" spans="2:24" ht="12.95" customHeight="1" x14ac:dyDescent="0.2">
      <c r="B827" s="221" t="s">
        <v>1189</v>
      </c>
      <c r="C827" s="218" t="s">
        <v>1527</v>
      </c>
      <c r="D827" s="222" t="s">
        <v>1455</v>
      </c>
      <c r="E827" s="222"/>
      <c r="F827" s="220">
        <v>421040</v>
      </c>
      <c r="G827" s="220">
        <v>399090</v>
      </c>
      <c r="H827" s="220">
        <v>380090</v>
      </c>
      <c r="I827" s="220">
        <v>308980</v>
      </c>
      <c r="J827" s="220">
        <v>294270</v>
      </c>
      <c r="K827" s="220">
        <v>290990</v>
      </c>
      <c r="L827" s="220">
        <v>278460</v>
      </c>
      <c r="M827" s="220">
        <v>265200</v>
      </c>
      <c r="N827" s="220">
        <v>252570</v>
      </c>
      <c r="O827" s="220">
        <v>240550</v>
      </c>
      <c r="P827" s="220">
        <v>199160</v>
      </c>
      <c r="Q827" s="220">
        <v>183810</v>
      </c>
      <c r="R827" s="220">
        <v>164650</v>
      </c>
      <c r="S827" s="220">
        <v>156560</v>
      </c>
      <c r="T827" s="220">
        <v>138010</v>
      </c>
      <c r="U827" s="220">
        <v>129710</v>
      </c>
      <c r="V827" s="220">
        <v>121040</v>
      </c>
      <c r="W827" s="223"/>
      <c r="X827" s="223"/>
    </row>
    <row r="828" spans="2:24" ht="12.95" customHeight="1" x14ac:dyDescent="0.2">
      <c r="B828" s="221" t="s">
        <v>1189</v>
      </c>
      <c r="C828" s="218" t="s">
        <v>1527</v>
      </c>
      <c r="D828" s="222" t="s">
        <v>1453</v>
      </c>
      <c r="E828" s="222"/>
      <c r="F828" s="220">
        <v>421040</v>
      </c>
      <c r="G828" s="220">
        <v>399090</v>
      </c>
      <c r="H828" s="220">
        <v>373560</v>
      </c>
      <c r="I828" s="223"/>
      <c r="J828" s="223"/>
      <c r="K828" s="223"/>
      <c r="L828" s="223"/>
      <c r="M828" s="223"/>
      <c r="N828" s="223"/>
      <c r="O828" s="223"/>
      <c r="P828" s="223"/>
      <c r="Q828" s="223"/>
      <c r="R828" s="223"/>
      <c r="S828" s="223"/>
      <c r="T828" s="223"/>
      <c r="U828" s="223"/>
      <c r="V828" s="223"/>
      <c r="W828" s="223"/>
      <c r="X828" s="223"/>
    </row>
    <row r="829" spans="2:24" ht="12.95" customHeight="1" x14ac:dyDescent="0.2">
      <c r="B829" s="221" t="s">
        <v>1190</v>
      </c>
      <c r="C829" s="218" t="s">
        <v>1527</v>
      </c>
      <c r="D829" s="222" t="s">
        <v>1453</v>
      </c>
      <c r="E829" s="222"/>
      <c r="F829" s="223"/>
      <c r="G829" s="223"/>
      <c r="H829" s="223"/>
      <c r="I829" s="223"/>
      <c r="J829" s="223"/>
      <c r="K829" s="223"/>
      <c r="L829" s="223"/>
      <c r="M829" s="223"/>
      <c r="N829" s="223"/>
      <c r="O829" s="223"/>
      <c r="P829" s="223"/>
      <c r="Q829" s="223"/>
      <c r="R829" s="223"/>
      <c r="S829" s="220">
        <v>130030</v>
      </c>
      <c r="T829" s="220">
        <v>121710</v>
      </c>
      <c r="U829" s="220">
        <v>116300</v>
      </c>
      <c r="V829" s="220">
        <v>108820</v>
      </c>
      <c r="W829" s="220">
        <v>103480</v>
      </c>
      <c r="X829" s="220">
        <v>94000</v>
      </c>
    </row>
    <row r="830" spans="2:24" ht="12.95" customHeight="1" x14ac:dyDescent="0.2">
      <c r="B830" s="221" t="s">
        <v>1191</v>
      </c>
      <c r="C830" s="218" t="s">
        <v>1527</v>
      </c>
      <c r="D830" s="222" t="s">
        <v>1453</v>
      </c>
      <c r="E830" s="222"/>
      <c r="F830" s="223"/>
      <c r="G830" s="223"/>
      <c r="H830" s="223"/>
      <c r="I830" s="223"/>
      <c r="J830" s="223"/>
      <c r="K830" s="223"/>
      <c r="L830" s="223"/>
      <c r="M830" s="223"/>
      <c r="N830" s="220">
        <v>164700</v>
      </c>
      <c r="O830" s="220">
        <v>161150</v>
      </c>
      <c r="P830" s="220">
        <v>137580</v>
      </c>
      <c r="Q830" s="220">
        <v>129210</v>
      </c>
      <c r="R830" s="220">
        <v>123250</v>
      </c>
      <c r="S830" s="220">
        <v>115370</v>
      </c>
      <c r="T830" s="220">
        <v>107820</v>
      </c>
      <c r="U830" s="223"/>
      <c r="V830" s="223"/>
      <c r="W830" s="223"/>
      <c r="X830" s="223"/>
    </row>
    <row r="831" spans="2:24" ht="12.95" customHeight="1" x14ac:dyDescent="0.2">
      <c r="B831" s="221" t="s">
        <v>1192</v>
      </c>
      <c r="C831" s="218" t="s">
        <v>1527</v>
      </c>
      <c r="D831" s="222" t="s">
        <v>1453</v>
      </c>
      <c r="E831" s="222"/>
      <c r="F831" s="223"/>
      <c r="G831" s="223"/>
      <c r="H831" s="223"/>
      <c r="I831" s="223"/>
      <c r="J831" s="223"/>
      <c r="K831" s="223"/>
      <c r="L831" s="223"/>
      <c r="M831" s="223"/>
      <c r="N831" s="223"/>
      <c r="O831" s="223"/>
      <c r="P831" s="223"/>
      <c r="Q831" s="220">
        <v>228720</v>
      </c>
      <c r="R831" s="220">
        <v>217670</v>
      </c>
      <c r="S831" s="220">
        <v>213410</v>
      </c>
      <c r="T831" s="220">
        <v>209110</v>
      </c>
      <c r="U831" s="220">
        <v>190370</v>
      </c>
      <c r="V831" s="220">
        <v>177840</v>
      </c>
      <c r="W831" s="220">
        <v>163410</v>
      </c>
      <c r="X831" s="220">
        <v>159410</v>
      </c>
    </row>
    <row r="832" spans="2:24" ht="12.95" customHeight="1" x14ac:dyDescent="0.2">
      <c r="B832" s="221" t="s">
        <v>1193</v>
      </c>
      <c r="C832" s="218" t="s">
        <v>1527</v>
      </c>
      <c r="D832" s="222" t="s">
        <v>1453</v>
      </c>
      <c r="E832" s="222"/>
      <c r="F832" s="223"/>
      <c r="G832" s="220">
        <v>1209090</v>
      </c>
      <c r="H832" s="223"/>
      <c r="I832" s="223"/>
      <c r="J832" s="223"/>
      <c r="K832" s="223"/>
      <c r="L832" s="223"/>
      <c r="M832" s="223"/>
      <c r="N832" s="223"/>
      <c r="O832" s="223"/>
      <c r="P832" s="223"/>
      <c r="Q832" s="223"/>
      <c r="R832" s="223"/>
      <c r="S832" s="223"/>
      <c r="T832" s="223"/>
      <c r="U832" s="223"/>
      <c r="V832" s="223"/>
      <c r="W832" s="223"/>
      <c r="X832" s="223"/>
    </row>
    <row r="833" spans="2:24" ht="12.95" customHeight="1" x14ac:dyDescent="0.2">
      <c r="B833" s="221" t="s">
        <v>1194</v>
      </c>
      <c r="C833" s="218" t="s">
        <v>1527</v>
      </c>
      <c r="D833" s="222" t="s">
        <v>1453</v>
      </c>
      <c r="E833" s="222"/>
      <c r="F833" s="223"/>
      <c r="G833" s="223"/>
      <c r="H833" s="223"/>
      <c r="I833" s="220">
        <v>294610</v>
      </c>
      <c r="J833" s="223"/>
      <c r="K833" s="220">
        <v>224120</v>
      </c>
      <c r="L833" s="223"/>
      <c r="M833" s="223"/>
      <c r="N833" s="220">
        <v>218850</v>
      </c>
      <c r="O833" s="220">
        <v>210020</v>
      </c>
      <c r="P833" s="220">
        <v>192890</v>
      </c>
      <c r="Q833" s="220">
        <v>177150</v>
      </c>
      <c r="R833" s="220">
        <v>168560</v>
      </c>
      <c r="S833" s="220">
        <v>160480</v>
      </c>
      <c r="T833" s="220">
        <v>135510</v>
      </c>
      <c r="U833" s="220">
        <v>124730</v>
      </c>
      <c r="V833" s="220">
        <v>115700</v>
      </c>
      <c r="W833" s="220">
        <v>109620</v>
      </c>
      <c r="X833" s="220">
        <v>101470</v>
      </c>
    </row>
    <row r="834" spans="2:24" ht="12.95" customHeight="1" x14ac:dyDescent="0.2">
      <c r="B834" s="221" t="s">
        <v>1195</v>
      </c>
      <c r="C834" s="218" t="s">
        <v>1527</v>
      </c>
      <c r="D834" s="222" t="s">
        <v>1453</v>
      </c>
      <c r="E834" s="222"/>
      <c r="F834" s="223"/>
      <c r="G834" s="223"/>
      <c r="H834" s="223"/>
      <c r="I834" s="223"/>
      <c r="J834" s="223"/>
      <c r="K834" s="223"/>
      <c r="L834" s="223"/>
      <c r="M834" s="223"/>
      <c r="N834" s="223"/>
      <c r="O834" s="223"/>
      <c r="P834" s="223"/>
      <c r="Q834" s="223"/>
      <c r="R834" s="220">
        <v>117610</v>
      </c>
      <c r="S834" s="223"/>
      <c r="T834" s="223"/>
      <c r="U834" s="223"/>
      <c r="V834" s="223"/>
      <c r="W834" s="220">
        <v>90010</v>
      </c>
      <c r="X834" s="223"/>
    </row>
    <row r="835" spans="2:24" ht="12.95" customHeight="1" x14ac:dyDescent="0.2">
      <c r="B835" s="221" t="s">
        <v>1196</v>
      </c>
      <c r="C835" s="218" t="s">
        <v>1527</v>
      </c>
      <c r="D835" s="222" t="s">
        <v>1453</v>
      </c>
      <c r="E835" s="222"/>
      <c r="F835" s="223"/>
      <c r="G835" s="223"/>
      <c r="H835" s="223"/>
      <c r="I835" s="220">
        <v>299030</v>
      </c>
      <c r="J835" s="220">
        <v>291780</v>
      </c>
      <c r="K835" s="220">
        <v>280110</v>
      </c>
      <c r="L835" s="220">
        <v>248070</v>
      </c>
      <c r="M835" s="220">
        <v>240490</v>
      </c>
      <c r="N835" s="220">
        <v>239730</v>
      </c>
      <c r="O835" s="220">
        <v>215930</v>
      </c>
      <c r="P835" s="220">
        <v>202360</v>
      </c>
      <c r="Q835" s="220">
        <v>191890</v>
      </c>
      <c r="R835" s="220">
        <v>171200</v>
      </c>
      <c r="S835" s="223"/>
      <c r="T835" s="223"/>
      <c r="U835" s="223"/>
      <c r="V835" s="223"/>
      <c r="W835" s="223"/>
      <c r="X835" s="223"/>
    </row>
    <row r="836" spans="2:24" ht="12.95" customHeight="1" x14ac:dyDescent="0.2">
      <c r="B836" s="221" t="s">
        <v>1197</v>
      </c>
      <c r="C836" s="218" t="s">
        <v>1527</v>
      </c>
      <c r="D836" s="222" t="s">
        <v>1453</v>
      </c>
      <c r="E836" s="222"/>
      <c r="F836" s="223"/>
      <c r="G836" s="223"/>
      <c r="H836" s="223"/>
      <c r="I836" s="223"/>
      <c r="J836" s="223"/>
      <c r="K836" s="223"/>
      <c r="L836" s="223"/>
      <c r="M836" s="223"/>
      <c r="N836" s="220">
        <v>684140</v>
      </c>
      <c r="O836" s="220">
        <v>680740</v>
      </c>
      <c r="P836" s="220">
        <v>650590</v>
      </c>
      <c r="Q836" s="220">
        <v>602860</v>
      </c>
      <c r="R836" s="220">
        <v>578090</v>
      </c>
      <c r="S836" s="220">
        <v>539140</v>
      </c>
      <c r="T836" s="220">
        <v>460680</v>
      </c>
      <c r="U836" s="220">
        <v>454080</v>
      </c>
      <c r="V836" s="223"/>
      <c r="W836" s="223"/>
      <c r="X836" s="223"/>
    </row>
    <row r="837" spans="2:24" ht="12.95" customHeight="1" x14ac:dyDescent="0.2">
      <c r="B837" s="221" t="s">
        <v>1198</v>
      </c>
      <c r="C837" s="218" t="s">
        <v>1527</v>
      </c>
      <c r="D837" s="222" t="s">
        <v>1453</v>
      </c>
      <c r="E837" s="222"/>
      <c r="F837" s="223"/>
      <c r="G837" s="223"/>
      <c r="H837" s="223"/>
      <c r="I837" s="223"/>
      <c r="J837" s="223"/>
      <c r="K837" s="223"/>
      <c r="L837" s="223"/>
      <c r="M837" s="223"/>
      <c r="N837" s="223"/>
      <c r="O837" s="223"/>
      <c r="P837" s="223"/>
      <c r="Q837" s="220">
        <v>562750</v>
      </c>
      <c r="R837" s="220">
        <v>504370</v>
      </c>
      <c r="S837" s="220">
        <v>452180</v>
      </c>
      <c r="T837" s="220">
        <v>419280</v>
      </c>
      <c r="U837" s="223"/>
      <c r="V837" s="223"/>
      <c r="W837" s="223"/>
      <c r="X837" s="223"/>
    </row>
    <row r="838" spans="2:24" ht="12.95" customHeight="1" x14ac:dyDescent="0.2">
      <c r="B838" s="221" t="s">
        <v>1199</v>
      </c>
      <c r="C838" s="218" t="s">
        <v>1527</v>
      </c>
      <c r="D838" s="222" t="s">
        <v>1453</v>
      </c>
      <c r="E838" s="222"/>
      <c r="F838" s="223"/>
      <c r="G838" s="223"/>
      <c r="H838" s="223"/>
      <c r="I838" s="223"/>
      <c r="J838" s="223"/>
      <c r="K838" s="223"/>
      <c r="L838" s="223"/>
      <c r="M838" s="220">
        <v>447660</v>
      </c>
      <c r="N838" s="220">
        <v>426020</v>
      </c>
      <c r="O838" s="220">
        <v>342140</v>
      </c>
      <c r="P838" s="220">
        <v>338530</v>
      </c>
      <c r="Q838" s="220">
        <v>326580</v>
      </c>
      <c r="R838" s="220">
        <v>313110</v>
      </c>
      <c r="S838" s="220">
        <v>311000</v>
      </c>
      <c r="T838" s="223"/>
      <c r="U838" s="223"/>
      <c r="V838" s="223"/>
      <c r="W838" s="223"/>
      <c r="X838" s="223"/>
    </row>
    <row r="839" spans="2:24" ht="12.95" customHeight="1" x14ac:dyDescent="0.2">
      <c r="B839" s="221" t="s">
        <v>1200</v>
      </c>
      <c r="C839" s="218" t="s">
        <v>1527</v>
      </c>
      <c r="D839" s="222" t="s">
        <v>1453</v>
      </c>
      <c r="E839" s="222"/>
      <c r="F839" s="223"/>
      <c r="G839" s="223"/>
      <c r="H839" s="223"/>
      <c r="I839" s="223"/>
      <c r="J839" s="223"/>
      <c r="K839" s="223"/>
      <c r="L839" s="223"/>
      <c r="M839" s="223"/>
      <c r="N839" s="223"/>
      <c r="O839" s="220">
        <v>228250</v>
      </c>
      <c r="P839" s="220">
        <v>187280</v>
      </c>
      <c r="Q839" s="220">
        <v>172000</v>
      </c>
      <c r="R839" s="220">
        <v>159020</v>
      </c>
      <c r="S839" s="220">
        <v>155420</v>
      </c>
      <c r="T839" s="223"/>
      <c r="U839" s="223"/>
      <c r="V839" s="223"/>
      <c r="W839" s="223"/>
      <c r="X839" s="223"/>
    </row>
    <row r="840" spans="2:24" ht="12.95" customHeight="1" x14ac:dyDescent="0.2">
      <c r="B840" s="221" t="s">
        <v>1201</v>
      </c>
      <c r="C840" s="218" t="s">
        <v>1527</v>
      </c>
      <c r="D840" s="222" t="s">
        <v>1453</v>
      </c>
      <c r="E840" s="222"/>
      <c r="F840" s="223"/>
      <c r="G840" s="223"/>
      <c r="H840" s="223"/>
      <c r="I840" s="220">
        <v>417640</v>
      </c>
      <c r="J840" s="220">
        <v>397750</v>
      </c>
      <c r="K840" s="220">
        <v>378810</v>
      </c>
      <c r="L840" s="220">
        <v>360780</v>
      </c>
      <c r="M840" s="223"/>
      <c r="N840" s="223"/>
      <c r="O840" s="223"/>
      <c r="P840" s="223"/>
      <c r="Q840" s="223"/>
      <c r="R840" s="223"/>
      <c r="S840" s="223"/>
      <c r="T840" s="223"/>
      <c r="U840" s="223"/>
      <c r="V840" s="223"/>
      <c r="W840" s="223"/>
      <c r="X840" s="223"/>
    </row>
    <row r="841" spans="2:24" ht="12.95" customHeight="1" x14ac:dyDescent="0.2">
      <c r="B841" s="221" t="s">
        <v>1202</v>
      </c>
      <c r="C841" s="218" t="s">
        <v>1527</v>
      </c>
      <c r="D841" s="222" t="s">
        <v>1453</v>
      </c>
      <c r="E841" s="222"/>
      <c r="F841" s="223"/>
      <c r="G841" s="223"/>
      <c r="H841" s="223"/>
      <c r="I841" s="223"/>
      <c r="J841" s="223"/>
      <c r="K841" s="220">
        <v>133350</v>
      </c>
      <c r="L841" s="220">
        <v>119450</v>
      </c>
      <c r="M841" s="220">
        <v>113760</v>
      </c>
      <c r="N841" s="220">
        <v>108340</v>
      </c>
      <c r="O841" s="220">
        <v>103190</v>
      </c>
      <c r="P841" s="220">
        <v>94770</v>
      </c>
      <c r="Q841" s="220">
        <v>87040</v>
      </c>
      <c r="R841" s="220">
        <v>84290</v>
      </c>
      <c r="S841" s="223"/>
      <c r="T841" s="223"/>
      <c r="U841" s="223"/>
      <c r="V841" s="223"/>
      <c r="W841" s="223"/>
      <c r="X841" s="220">
        <v>59900</v>
      </c>
    </row>
    <row r="842" spans="2:24" ht="12.95" customHeight="1" x14ac:dyDescent="0.2">
      <c r="B842" s="221" t="s">
        <v>1203</v>
      </c>
      <c r="C842" s="218" t="s">
        <v>1527</v>
      </c>
      <c r="D842" s="222" t="s">
        <v>1453</v>
      </c>
      <c r="E842" s="222"/>
      <c r="F842" s="223"/>
      <c r="G842" s="223"/>
      <c r="H842" s="223"/>
      <c r="I842" s="223"/>
      <c r="J842" s="223"/>
      <c r="K842" s="223"/>
      <c r="L842" s="223"/>
      <c r="M842" s="223"/>
      <c r="N842" s="223"/>
      <c r="O842" s="223"/>
      <c r="P842" s="223"/>
      <c r="Q842" s="223"/>
      <c r="R842" s="223"/>
      <c r="S842" s="223"/>
      <c r="T842" s="223"/>
      <c r="U842" s="223"/>
      <c r="V842" s="223"/>
      <c r="W842" s="220">
        <v>97180</v>
      </c>
      <c r="X842" s="223"/>
    </row>
    <row r="843" spans="2:24" ht="12.95" customHeight="1" x14ac:dyDescent="0.2">
      <c r="B843" s="221" t="s">
        <v>1204</v>
      </c>
      <c r="C843" s="218" t="s">
        <v>1527</v>
      </c>
      <c r="D843" s="222" t="s">
        <v>1453</v>
      </c>
      <c r="E843" s="222"/>
      <c r="F843" s="223"/>
      <c r="G843" s="223"/>
      <c r="H843" s="223"/>
      <c r="I843" s="223"/>
      <c r="J843" s="223"/>
      <c r="K843" s="223"/>
      <c r="L843" s="223"/>
      <c r="M843" s="223"/>
      <c r="N843" s="223"/>
      <c r="O843" s="220">
        <v>322780</v>
      </c>
      <c r="P843" s="223"/>
      <c r="Q843" s="223"/>
      <c r="R843" s="220">
        <v>165630</v>
      </c>
      <c r="S843" s="220">
        <v>129580</v>
      </c>
      <c r="T843" s="220">
        <v>124370</v>
      </c>
      <c r="U843" s="220">
        <v>118290</v>
      </c>
      <c r="V843" s="220">
        <v>117700</v>
      </c>
      <c r="W843" s="223"/>
      <c r="X843" s="220">
        <v>88770</v>
      </c>
    </row>
    <row r="844" spans="2:24" ht="12.95" customHeight="1" x14ac:dyDescent="0.2">
      <c r="B844" s="221" t="s">
        <v>1205</v>
      </c>
      <c r="C844" s="218" t="s">
        <v>1527</v>
      </c>
      <c r="D844" s="222" t="s">
        <v>1453</v>
      </c>
      <c r="E844" s="222"/>
      <c r="F844" s="223"/>
      <c r="G844" s="223"/>
      <c r="H844" s="223"/>
      <c r="I844" s="223"/>
      <c r="J844" s="223"/>
      <c r="K844" s="223"/>
      <c r="L844" s="223"/>
      <c r="M844" s="223"/>
      <c r="N844" s="223"/>
      <c r="O844" s="223"/>
      <c r="P844" s="223"/>
      <c r="Q844" s="223"/>
      <c r="R844" s="223"/>
      <c r="S844" s="223"/>
      <c r="T844" s="223"/>
      <c r="U844" s="223"/>
      <c r="V844" s="220">
        <v>130540</v>
      </c>
      <c r="W844" s="223"/>
      <c r="X844" s="223"/>
    </row>
    <row r="845" spans="2:24" ht="12.95" customHeight="1" x14ac:dyDescent="0.2">
      <c r="B845" s="221" t="s">
        <v>1206</v>
      </c>
      <c r="C845" s="218" t="s">
        <v>1527</v>
      </c>
      <c r="D845" s="222" t="s">
        <v>1453</v>
      </c>
      <c r="E845" s="222"/>
      <c r="F845" s="223"/>
      <c r="G845" s="223"/>
      <c r="H845" s="223"/>
      <c r="I845" s="223"/>
      <c r="J845" s="223"/>
      <c r="K845" s="223"/>
      <c r="L845" s="223"/>
      <c r="M845" s="223"/>
      <c r="N845" s="223"/>
      <c r="O845" s="223"/>
      <c r="P845" s="223"/>
      <c r="Q845" s="223"/>
      <c r="R845" s="223"/>
      <c r="S845" s="223"/>
      <c r="T845" s="220">
        <v>141150</v>
      </c>
      <c r="U845" s="220">
        <v>140440</v>
      </c>
      <c r="V845" s="223"/>
      <c r="W845" s="220">
        <v>139740</v>
      </c>
      <c r="X845" s="223"/>
    </row>
    <row r="846" spans="2:24" ht="12.95" customHeight="1" x14ac:dyDescent="0.2">
      <c r="B846" s="221" t="s">
        <v>1207</v>
      </c>
      <c r="C846" s="218" t="s">
        <v>1527</v>
      </c>
      <c r="D846" s="222" t="s">
        <v>1453</v>
      </c>
      <c r="E846" s="222"/>
      <c r="F846" s="223"/>
      <c r="G846" s="223"/>
      <c r="H846" s="223"/>
      <c r="I846" s="223"/>
      <c r="J846" s="223"/>
      <c r="K846" s="223"/>
      <c r="L846" s="223"/>
      <c r="M846" s="223"/>
      <c r="N846" s="223"/>
      <c r="O846" s="223"/>
      <c r="P846" s="223"/>
      <c r="Q846" s="223"/>
      <c r="R846" s="223"/>
      <c r="S846" s="223"/>
      <c r="T846" s="220">
        <v>125000</v>
      </c>
      <c r="U846" s="220">
        <v>116670</v>
      </c>
      <c r="V846" s="220">
        <v>114250</v>
      </c>
      <c r="W846" s="220">
        <v>108230</v>
      </c>
      <c r="X846" s="220">
        <v>101220</v>
      </c>
    </row>
    <row r="847" spans="2:24" ht="12.95" customHeight="1" x14ac:dyDescent="0.2">
      <c r="B847" s="221" t="s">
        <v>1208</v>
      </c>
      <c r="C847" s="218" t="s">
        <v>1527</v>
      </c>
      <c r="D847" s="222" t="s">
        <v>1453</v>
      </c>
      <c r="E847" s="222"/>
      <c r="F847" s="223"/>
      <c r="G847" s="223"/>
      <c r="H847" s="223"/>
      <c r="I847" s="223"/>
      <c r="J847" s="223"/>
      <c r="K847" s="223"/>
      <c r="L847" s="223"/>
      <c r="M847" s="223"/>
      <c r="N847" s="223"/>
      <c r="O847" s="223"/>
      <c r="P847" s="220">
        <v>285300</v>
      </c>
      <c r="Q847" s="220">
        <v>284500</v>
      </c>
      <c r="R847" s="223"/>
      <c r="S847" s="223"/>
      <c r="T847" s="220">
        <v>278930</v>
      </c>
      <c r="U847" s="220">
        <v>262040</v>
      </c>
      <c r="V847" s="220">
        <v>244560</v>
      </c>
      <c r="W847" s="220">
        <v>219630</v>
      </c>
      <c r="X847" s="223"/>
    </row>
    <row r="848" spans="2:24" ht="12.95" customHeight="1" x14ac:dyDescent="0.2">
      <c r="B848" s="221" t="s">
        <v>1209</v>
      </c>
      <c r="C848" s="218" t="s">
        <v>1527</v>
      </c>
      <c r="D848" s="222" t="s">
        <v>1453</v>
      </c>
      <c r="E848" s="222"/>
      <c r="F848" s="223"/>
      <c r="G848" s="223"/>
      <c r="H848" s="223"/>
      <c r="I848" s="223"/>
      <c r="J848" s="223"/>
      <c r="K848" s="223"/>
      <c r="L848" s="223"/>
      <c r="M848" s="220">
        <v>142340</v>
      </c>
      <c r="N848" s="220">
        <v>137800</v>
      </c>
      <c r="O848" s="220">
        <v>133030</v>
      </c>
      <c r="P848" s="220">
        <v>122600</v>
      </c>
      <c r="Q848" s="220">
        <v>117910</v>
      </c>
      <c r="R848" s="220">
        <v>114190</v>
      </c>
      <c r="S848" s="223"/>
      <c r="T848" s="223"/>
      <c r="U848" s="223"/>
      <c r="V848" s="223"/>
      <c r="W848" s="223"/>
      <c r="X848" s="223"/>
    </row>
    <row r="849" spans="2:24" ht="12.95" customHeight="1" x14ac:dyDescent="0.2">
      <c r="B849" s="221" t="s">
        <v>1210</v>
      </c>
      <c r="C849" s="218" t="s">
        <v>1527</v>
      </c>
      <c r="D849" s="222" t="s">
        <v>1453</v>
      </c>
      <c r="E849" s="222"/>
      <c r="F849" s="223"/>
      <c r="G849" s="223"/>
      <c r="H849" s="223"/>
      <c r="I849" s="223"/>
      <c r="J849" s="223"/>
      <c r="K849" s="223"/>
      <c r="L849" s="223"/>
      <c r="M849" s="223"/>
      <c r="N849" s="223"/>
      <c r="O849" s="223"/>
      <c r="P849" s="223"/>
      <c r="Q849" s="223"/>
      <c r="R849" s="223"/>
      <c r="S849" s="223"/>
      <c r="T849" s="223"/>
      <c r="U849" s="223"/>
      <c r="V849" s="223"/>
      <c r="W849" s="223"/>
      <c r="X849" s="220">
        <v>38080</v>
      </c>
    </row>
    <row r="850" spans="2:24" ht="12.95" customHeight="1" x14ac:dyDescent="0.2">
      <c r="B850" s="221" t="s">
        <v>1211</v>
      </c>
      <c r="C850" s="218" t="s">
        <v>1527</v>
      </c>
      <c r="D850" s="222" t="s">
        <v>1453</v>
      </c>
      <c r="E850" s="222"/>
      <c r="F850" s="223"/>
      <c r="G850" s="223"/>
      <c r="H850" s="223"/>
      <c r="I850" s="223"/>
      <c r="J850" s="223"/>
      <c r="K850" s="223"/>
      <c r="L850" s="223"/>
      <c r="M850" s="223"/>
      <c r="N850" s="223"/>
      <c r="O850" s="223"/>
      <c r="P850" s="223"/>
      <c r="Q850" s="223"/>
      <c r="R850" s="223"/>
      <c r="S850" s="220">
        <v>120070</v>
      </c>
      <c r="T850" s="220">
        <v>104090</v>
      </c>
      <c r="U850" s="220">
        <v>97160</v>
      </c>
      <c r="V850" s="220">
        <v>95140</v>
      </c>
      <c r="W850" s="223"/>
      <c r="X850" s="223"/>
    </row>
    <row r="851" spans="2:24" ht="12.95" customHeight="1" x14ac:dyDescent="0.2">
      <c r="B851" s="221" t="s">
        <v>1212</v>
      </c>
      <c r="C851" s="218" t="s">
        <v>1527</v>
      </c>
      <c r="D851" s="222" t="s">
        <v>1453</v>
      </c>
      <c r="E851" s="222"/>
      <c r="F851" s="223"/>
      <c r="G851" s="223"/>
      <c r="H851" s="223"/>
      <c r="I851" s="223"/>
      <c r="J851" s="223"/>
      <c r="K851" s="223"/>
      <c r="L851" s="223"/>
      <c r="M851" s="223"/>
      <c r="N851" s="223"/>
      <c r="O851" s="223"/>
      <c r="P851" s="223"/>
      <c r="Q851" s="223"/>
      <c r="R851" s="223"/>
      <c r="S851" s="220">
        <v>173320</v>
      </c>
      <c r="T851" s="220">
        <v>144120</v>
      </c>
      <c r="U851" s="220">
        <v>128440</v>
      </c>
      <c r="V851" s="220">
        <v>120750</v>
      </c>
      <c r="W851" s="223"/>
      <c r="X851" s="223"/>
    </row>
    <row r="852" spans="2:24" ht="12.95" customHeight="1" x14ac:dyDescent="0.2">
      <c r="B852" s="221" t="s">
        <v>1213</v>
      </c>
      <c r="C852" s="218" t="s">
        <v>1527</v>
      </c>
      <c r="D852" s="222" t="s">
        <v>1453</v>
      </c>
      <c r="E852" s="222"/>
      <c r="F852" s="223"/>
      <c r="G852" s="223"/>
      <c r="H852" s="223"/>
      <c r="I852" s="223"/>
      <c r="J852" s="223"/>
      <c r="K852" s="223"/>
      <c r="L852" s="223"/>
      <c r="M852" s="223"/>
      <c r="N852" s="223"/>
      <c r="O852" s="223"/>
      <c r="P852" s="223"/>
      <c r="Q852" s="223"/>
      <c r="R852" s="223"/>
      <c r="S852" s="220">
        <v>106920</v>
      </c>
      <c r="T852" s="220">
        <v>101680</v>
      </c>
      <c r="U852" s="220">
        <v>81350</v>
      </c>
      <c r="V852" s="220">
        <v>70520</v>
      </c>
      <c r="W852" s="220">
        <v>68090</v>
      </c>
      <c r="X852" s="223"/>
    </row>
    <row r="853" spans="2:24" ht="12.95" customHeight="1" x14ac:dyDescent="0.2">
      <c r="B853" s="221" t="s">
        <v>1214</v>
      </c>
      <c r="C853" s="218" t="s">
        <v>1527</v>
      </c>
      <c r="D853" s="222" t="s">
        <v>1453</v>
      </c>
      <c r="E853" s="222"/>
      <c r="F853" s="223"/>
      <c r="G853" s="223"/>
      <c r="H853" s="223"/>
      <c r="I853" s="223"/>
      <c r="J853" s="223"/>
      <c r="K853" s="223"/>
      <c r="L853" s="223"/>
      <c r="M853" s="223"/>
      <c r="N853" s="223"/>
      <c r="O853" s="223"/>
      <c r="P853" s="223"/>
      <c r="Q853" s="223"/>
      <c r="R853" s="223"/>
      <c r="S853" s="220">
        <v>132820</v>
      </c>
      <c r="T853" s="220">
        <v>114980</v>
      </c>
      <c r="U853" s="220">
        <v>111240</v>
      </c>
      <c r="V853" s="220">
        <v>108180</v>
      </c>
      <c r="W853" s="220">
        <v>105020</v>
      </c>
      <c r="X853" s="220">
        <v>104490</v>
      </c>
    </row>
    <row r="854" spans="2:24" ht="12.95" customHeight="1" x14ac:dyDescent="0.2">
      <c r="B854" s="221" t="s">
        <v>1215</v>
      </c>
      <c r="C854" s="218" t="s">
        <v>1527</v>
      </c>
      <c r="D854" s="222" t="s">
        <v>1453</v>
      </c>
      <c r="E854" s="222"/>
      <c r="F854" s="223"/>
      <c r="G854" s="223"/>
      <c r="H854" s="223"/>
      <c r="I854" s="223"/>
      <c r="J854" s="223"/>
      <c r="K854" s="223"/>
      <c r="L854" s="223"/>
      <c r="M854" s="223"/>
      <c r="N854" s="223"/>
      <c r="O854" s="223"/>
      <c r="P854" s="223"/>
      <c r="Q854" s="223"/>
      <c r="R854" s="223"/>
      <c r="S854" s="220">
        <v>185500</v>
      </c>
      <c r="T854" s="220">
        <v>171270</v>
      </c>
      <c r="U854" s="220">
        <v>160710</v>
      </c>
      <c r="V854" s="220">
        <v>126990</v>
      </c>
      <c r="W854" s="223"/>
      <c r="X854" s="223"/>
    </row>
    <row r="855" spans="2:24" ht="12.95" customHeight="1" x14ac:dyDescent="0.2">
      <c r="B855" s="221" t="s">
        <v>1216</v>
      </c>
      <c r="C855" s="218" t="s">
        <v>1527</v>
      </c>
      <c r="D855" s="222" t="s">
        <v>1453</v>
      </c>
      <c r="E855" s="222"/>
      <c r="F855" s="223"/>
      <c r="G855" s="223"/>
      <c r="H855" s="223"/>
      <c r="I855" s="223"/>
      <c r="J855" s="223"/>
      <c r="K855" s="223"/>
      <c r="L855" s="223"/>
      <c r="M855" s="223"/>
      <c r="N855" s="223"/>
      <c r="O855" s="223"/>
      <c r="P855" s="223"/>
      <c r="Q855" s="223"/>
      <c r="R855" s="223"/>
      <c r="S855" s="223"/>
      <c r="T855" s="223"/>
      <c r="U855" s="220">
        <v>79980</v>
      </c>
      <c r="V855" s="223"/>
      <c r="W855" s="223"/>
      <c r="X855" s="223"/>
    </row>
    <row r="856" spans="2:24" ht="12.95" customHeight="1" x14ac:dyDescent="0.2">
      <c r="B856" s="221" t="s">
        <v>1217</v>
      </c>
      <c r="C856" s="218" t="s">
        <v>1527</v>
      </c>
      <c r="D856" s="222" t="s">
        <v>1453</v>
      </c>
      <c r="E856" s="222"/>
      <c r="F856" s="223"/>
      <c r="G856" s="223"/>
      <c r="H856" s="223"/>
      <c r="I856" s="223"/>
      <c r="J856" s="223"/>
      <c r="K856" s="223"/>
      <c r="L856" s="223"/>
      <c r="M856" s="223"/>
      <c r="N856" s="223"/>
      <c r="O856" s="223"/>
      <c r="P856" s="223"/>
      <c r="Q856" s="223"/>
      <c r="R856" s="223"/>
      <c r="S856" s="220">
        <v>94320</v>
      </c>
      <c r="T856" s="220">
        <v>83180</v>
      </c>
      <c r="U856" s="220">
        <v>76580</v>
      </c>
      <c r="V856" s="220">
        <v>73320</v>
      </c>
      <c r="W856" s="220">
        <v>67990</v>
      </c>
      <c r="X856" s="220">
        <v>55520</v>
      </c>
    </row>
    <row r="857" spans="2:24" ht="12.95" customHeight="1" x14ac:dyDescent="0.2">
      <c r="B857" s="221" t="s">
        <v>1218</v>
      </c>
      <c r="C857" s="218" t="s">
        <v>1527</v>
      </c>
      <c r="D857" s="222" t="s">
        <v>1453</v>
      </c>
      <c r="E857" s="222"/>
      <c r="F857" s="223"/>
      <c r="G857" s="223"/>
      <c r="H857" s="223"/>
      <c r="I857" s="223"/>
      <c r="J857" s="223"/>
      <c r="K857" s="223"/>
      <c r="L857" s="223"/>
      <c r="M857" s="223"/>
      <c r="N857" s="223"/>
      <c r="O857" s="223"/>
      <c r="P857" s="223"/>
      <c r="Q857" s="223"/>
      <c r="R857" s="223"/>
      <c r="S857" s="220">
        <v>94310</v>
      </c>
      <c r="T857" s="220">
        <v>83170</v>
      </c>
      <c r="U857" s="220">
        <v>76570</v>
      </c>
      <c r="V857" s="220">
        <v>73260</v>
      </c>
      <c r="W857" s="220">
        <v>67220</v>
      </c>
      <c r="X857" s="220">
        <v>54780</v>
      </c>
    </row>
    <row r="858" spans="2:24" ht="12.95" customHeight="1" x14ac:dyDescent="0.2">
      <c r="B858" s="221" t="s">
        <v>1219</v>
      </c>
      <c r="C858" s="218" t="s">
        <v>1527</v>
      </c>
      <c r="D858" s="222" t="s">
        <v>1453</v>
      </c>
      <c r="E858" s="222"/>
      <c r="F858" s="223"/>
      <c r="G858" s="223"/>
      <c r="H858" s="223"/>
      <c r="I858" s="223"/>
      <c r="J858" s="223"/>
      <c r="K858" s="223"/>
      <c r="L858" s="223"/>
      <c r="M858" s="223"/>
      <c r="N858" s="223"/>
      <c r="O858" s="223"/>
      <c r="P858" s="223"/>
      <c r="Q858" s="223"/>
      <c r="R858" s="223"/>
      <c r="S858" s="220">
        <v>140200</v>
      </c>
      <c r="T858" s="220">
        <v>126160</v>
      </c>
      <c r="U858" s="220">
        <v>117750</v>
      </c>
      <c r="V858" s="220">
        <v>116150</v>
      </c>
      <c r="W858" s="220">
        <v>112240</v>
      </c>
      <c r="X858" s="220">
        <v>103890</v>
      </c>
    </row>
    <row r="859" spans="2:24" ht="12.95" customHeight="1" x14ac:dyDescent="0.2">
      <c r="B859" s="221" t="s">
        <v>1220</v>
      </c>
      <c r="C859" s="218" t="s">
        <v>1527</v>
      </c>
      <c r="D859" s="222" t="s">
        <v>1453</v>
      </c>
      <c r="E859" s="222"/>
      <c r="F859" s="223"/>
      <c r="G859" s="223"/>
      <c r="H859" s="223"/>
      <c r="I859" s="223"/>
      <c r="J859" s="223"/>
      <c r="K859" s="223"/>
      <c r="L859" s="223"/>
      <c r="M859" s="223"/>
      <c r="N859" s="223"/>
      <c r="O859" s="223"/>
      <c r="P859" s="223"/>
      <c r="Q859" s="223"/>
      <c r="R859" s="223"/>
      <c r="S859" s="223"/>
      <c r="T859" s="223"/>
      <c r="U859" s="223"/>
      <c r="V859" s="223"/>
      <c r="W859" s="223"/>
      <c r="X859" s="220">
        <v>81690</v>
      </c>
    </row>
    <row r="860" spans="2:24" ht="12.95" customHeight="1" x14ac:dyDescent="0.2">
      <c r="B860" s="221" t="s">
        <v>1221</v>
      </c>
      <c r="C860" s="218" t="s">
        <v>1527</v>
      </c>
      <c r="D860" s="222" t="s">
        <v>1453</v>
      </c>
      <c r="E860" s="222"/>
      <c r="F860" s="223"/>
      <c r="G860" s="223"/>
      <c r="H860" s="223"/>
      <c r="I860" s="223"/>
      <c r="J860" s="223"/>
      <c r="K860" s="223"/>
      <c r="L860" s="223"/>
      <c r="M860" s="223"/>
      <c r="N860" s="223"/>
      <c r="O860" s="223"/>
      <c r="P860" s="223"/>
      <c r="Q860" s="223"/>
      <c r="R860" s="223"/>
      <c r="S860" s="223"/>
      <c r="T860" s="220">
        <v>109780</v>
      </c>
      <c r="U860" s="223"/>
      <c r="V860" s="223"/>
      <c r="W860" s="223"/>
      <c r="X860" s="220">
        <v>91800</v>
      </c>
    </row>
    <row r="861" spans="2:24" ht="12.95" customHeight="1" x14ac:dyDescent="0.2">
      <c r="B861" s="221" t="s">
        <v>1222</v>
      </c>
      <c r="C861" s="218" t="s">
        <v>1527</v>
      </c>
      <c r="D861" s="222" t="s">
        <v>1453</v>
      </c>
      <c r="E861" s="222"/>
      <c r="F861" s="223"/>
      <c r="G861" s="223"/>
      <c r="H861" s="223"/>
      <c r="I861" s="223"/>
      <c r="J861" s="223"/>
      <c r="K861" s="223"/>
      <c r="L861" s="223"/>
      <c r="M861" s="223"/>
      <c r="N861" s="223"/>
      <c r="O861" s="223"/>
      <c r="P861" s="223"/>
      <c r="Q861" s="223"/>
      <c r="R861" s="223"/>
      <c r="S861" s="223"/>
      <c r="T861" s="223"/>
      <c r="U861" s="223"/>
      <c r="V861" s="223"/>
      <c r="W861" s="220">
        <v>96180</v>
      </c>
      <c r="X861" s="223"/>
    </row>
    <row r="862" spans="2:24" ht="12.95" customHeight="1" x14ac:dyDescent="0.2">
      <c r="B862" s="221" t="s">
        <v>1223</v>
      </c>
      <c r="C862" s="218" t="s">
        <v>1527</v>
      </c>
      <c r="D862" s="222" t="s">
        <v>1453</v>
      </c>
      <c r="E862" s="222"/>
      <c r="F862" s="223"/>
      <c r="G862" s="223"/>
      <c r="H862" s="223"/>
      <c r="I862" s="223"/>
      <c r="J862" s="223"/>
      <c r="K862" s="223"/>
      <c r="L862" s="223"/>
      <c r="M862" s="223"/>
      <c r="N862" s="223"/>
      <c r="O862" s="223"/>
      <c r="P862" s="223"/>
      <c r="Q862" s="223"/>
      <c r="R862" s="223"/>
      <c r="S862" s="223"/>
      <c r="T862" s="220">
        <v>94050</v>
      </c>
      <c r="U862" s="223"/>
      <c r="V862" s="220">
        <v>86880</v>
      </c>
      <c r="W862" s="223"/>
      <c r="X862" s="220">
        <v>80420</v>
      </c>
    </row>
    <row r="863" spans="2:24" ht="12.95" customHeight="1" x14ac:dyDescent="0.2">
      <c r="B863" s="221" t="s">
        <v>1224</v>
      </c>
      <c r="C863" s="218" t="s">
        <v>1527</v>
      </c>
      <c r="D863" s="222" t="s">
        <v>1453</v>
      </c>
      <c r="E863" s="222"/>
      <c r="F863" s="223"/>
      <c r="G863" s="223"/>
      <c r="H863" s="223"/>
      <c r="I863" s="223"/>
      <c r="J863" s="223"/>
      <c r="K863" s="223"/>
      <c r="L863" s="223"/>
      <c r="M863" s="223"/>
      <c r="N863" s="223"/>
      <c r="O863" s="223"/>
      <c r="P863" s="223"/>
      <c r="Q863" s="223"/>
      <c r="R863" s="223"/>
      <c r="S863" s="223"/>
      <c r="T863" s="223"/>
      <c r="U863" s="223"/>
      <c r="V863" s="220">
        <v>103770</v>
      </c>
      <c r="W863" s="223"/>
      <c r="X863" s="223"/>
    </row>
    <row r="864" spans="2:24" ht="12.95" customHeight="1" x14ac:dyDescent="0.2">
      <c r="B864" s="221" t="s">
        <v>1225</v>
      </c>
      <c r="C864" s="218" t="s">
        <v>1527</v>
      </c>
      <c r="D864" s="222" t="s">
        <v>1453</v>
      </c>
      <c r="E864" s="222"/>
      <c r="F864" s="223"/>
      <c r="G864" s="223"/>
      <c r="H864" s="223"/>
      <c r="I864" s="223"/>
      <c r="J864" s="223"/>
      <c r="K864" s="223"/>
      <c r="L864" s="223"/>
      <c r="M864" s="223"/>
      <c r="N864" s="223"/>
      <c r="O864" s="223"/>
      <c r="P864" s="223"/>
      <c r="Q864" s="223"/>
      <c r="R864" s="223"/>
      <c r="S864" s="223"/>
      <c r="T864" s="223"/>
      <c r="U864" s="223"/>
      <c r="V864" s="220">
        <v>103190</v>
      </c>
      <c r="W864" s="223"/>
      <c r="X864" s="223"/>
    </row>
    <row r="865" spans="2:24" ht="12.95" customHeight="1" x14ac:dyDescent="0.2">
      <c r="B865" s="221" t="s">
        <v>1226</v>
      </c>
      <c r="C865" s="218" t="s">
        <v>1527</v>
      </c>
      <c r="D865" s="222" t="s">
        <v>1453</v>
      </c>
      <c r="E865" s="222"/>
      <c r="F865" s="223"/>
      <c r="G865" s="223"/>
      <c r="H865" s="223"/>
      <c r="I865" s="223"/>
      <c r="J865" s="223"/>
      <c r="K865" s="223"/>
      <c r="L865" s="223"/>
      <c r="M865" s="223"/>
      <c r="N865" s="223"/>
      <c r="O865" s="223"/>
      <c r="P865" s="223"/>
      <c r="Q865" s="223"/>
      <c r="R865" s="223"/>
      <c r="S865" s="223"/>
      <c r="T865" s="220">
        <v>169290</v>
      </c>
      <c r="U865" s="220">
        <v>152530</v>
      </c>
      <c r="V865" s="220">
        <v>138710</v>
      </c>
      <c r="W865" s="220">
        <v>132190</v>
      </c>
      <c r="X865" s="223"/>
    </row>
    <row r="866" spans="2:24" ht="12.95" customHeight="1" x14ac:dyDescent="0.2">
      <c r="B866" s="221" t="s">
        <v>1227</v>
      </c>
      <c r="C866" s="218" t="s">
        <v>1527</v>
      </c>
      <c r="D866" s="222" t="s">
        <v>1453</v>
      </c>
      <c r="E866" s="222"/>
      <c r="F866" s="223"/>
      <c r="G866" s="223"/>
      <c r="H866" s="223"/>
      <c r="I866" s="223"/>
      <c r="J866" s="223"/>
      <c r="K866" s="223"/>
      <c r="L866" s="223"/>
      <c r="M866" s="223"/>
      <c r="N866" s="223"/>
      <c r="O866" s="223"/>
      <c r="P866" s="223"/>
      <c r="Q866" s="220">
        <v>138920</v>
      </c>
      <c r="R866" s="223"/>
      <c r="S866" s="223"/>
      <c r="T866" s="223"/>
      <c r="U866" s="223"/>
      <c r="V866" s="223"/>
      <c r="W866" s="223"/>
      <c r="X866" s="223"/>
    </row>
    <row r="867" spans="2:24" ht="12.95" customHeight="1" x14ac:dyDescent="0.2">
      <c r="B867" s="221" t="s">
        <v>1228</v>
      </c>
      <c r="C867" s="218" t="s">
        <v>1527</v>
      </c>
      <c r="D867" s="222" t="s">
        <v>1453</v>
      </c>
      <c r="E867" s="222"/>
      <c r="F867" s="223"/>
      <c r="G867" s="223"/>
      <c r="H867" s="223"/>
      <c r="I867" s="223"/>
      <c r="J867" s="223"/>
      <c r="K867" s="223"/>
      <c r="L867" s="223"/>
      <c r="M867" s="223"/>
      <c r="N867" s="223"/>
      <c r="O867" s="220">
        <v>157480</v>
      </c>
      <c r="P867" s="220">
        <v>149830</v>
      </c>
      <c r="Q867" s="220">
        <v>145430</v>
      </c>
      <c r="R867" s="220">
        <v>138430</v>
      </c>
      <c r="S867" s="220">
        <v>126840</v>
      </c>
      <c r="T867" s="220">
        <v>124940</v>
      </c>
      <c r="U867" s="220">
        <v>117580</v>
      </c>
      <c r="V867" s="220">
        <v>110540</v>
      </c>
      <c r="W867" s="220">
        <v>104350</v>
      </c>
      <c r="X867" s="223"/>
    </row>
    <row r="868" spans="2:24" ht="12.95" customHeight="1" x14ac:dyDescent="0.2">
      <c r="B868" s="221" t="s">
        <v>1229</v>
      </c>
      <c r="C868" s="218" t="s">
        <v>1527</v>
      </c>
      <c r="D868" s="222" t="s">
        <v>1453</v>
      </c>
      <c r="E868" s="222"/>
      <c r="F868" s="223"/>
      <c r="G868" s="223"/>
      <c r="H868" s="223"/>
      <c r="I868" s="220">
        <v>446120</v>
      </c>
      <c r="J868" s="220">
        <v>424880</v>
      </c>
      <c r="K868" s="220">
        <v>260850</v>
      </c>
      <c r="L868" s="220">
        <v>215430</v>
      </c>
      <c r="M868" s="223"/>
      <c r="N868" s="223"/>
      <c r="O868" s="223"/>
      <c r="P868" s="223"/>
      <c r="Q868" s="223"/>
      <c r="R868" s="223"/>
      <c r="S868" s="220">
        <v>147210</v>
      </c>
      <c r="T868" s="223"/>
      <c r="U868" s="220">
        <v>138910</v>
      </c>
      <c r="V868" s="220">
        <v>108070</v>
      </c>
      <c r="W868" s="220">
        <v>101150</v>
      </c>
      <c r="X868" s="220">
        <v>96120</v>
      </c>
    </row>
    <row r="869" spans="2:24" ht="12.95" customHeight="1" x14ac:dyDescent="0.2">
      <c r="B869" s="221" t="s">
        <v>1230</v>
      </c>
      <c r="C869" s="218" t="s">
        <v>1527</v>
      </c>
      <c r="D869" s="222" t="s">
        <v>1453</v>
      </c>
      <c r="E869" s="222"/>
      <c r="F869" s="223"/>
      <c r="G869" s="223"/>
      <c r="H869" s="223"/>
      <c r="I869" s="223"/>
      <c r="J869" s="223"/>
      <c r="K869" s="223"/>
      <c r="L869" s="223"/>
      <c r="M869" s="223"/>
      <c r="N869" s="223"/>
      <c r="O869" s="223"/>
      <c r="P869" s="223"/>
      <c r="Q869" s="223"/>
      <c r="R869" s="223"/>
      <c r="S869" s="223"/>
      <c r="T869" s="223"/>
      <c r="U869" s="220">
        <v>117640</v>
      </c>
      <c r="V869" s="220">
        <v>107990</v>
      </c>
      <c r="W869" s="220">
        <v>103300</v>
      </c>
      <c r="X869" s="220">
        <v>95060</v>
      </c>
    </row>
    <row r="870" spans="2:24" ht="12.95" customHeight="1" x14ac:dyDescent="0.2">
      <c r="B870" s="221" t="s">
        <v>1231</v>
      </c>
      <c r="C870" s="218" t="s">
        <v>1527</v>
      </c>
      <c r="D870" s="222" t="s">
        <v>1453</v>
      </c>
      <c r="E870" s="222"/>
      <c r="F870" s="223"/>
      <c r="G870" s="223"/>
      <c r="H870" s="223"/>
      <c r="I870" s="223"/>
      <c r="J870" s="223"/>
      <c r="K870" s="223"/>
      <c r="L870" s="223"/>
      <c r="M870" s="223"/>
      <c r="N870" s="223"/>
      <c r="O870" s="223"/>
      <c r="P870" s="223"/>
      <c r="Q870" s="223"/>
      <c r="R870" s="223"/>
      <c r="S870" s="223"/>
      <c r="T870" s="223"/>
      <c r="U870" s="223"/>
      <c r="V870" s="220">
        <v>272030</v>
      </c>
      <c r="W870" s="220">
        <v>259510</v>
      </c>
      <c r="X870" s="220">
        <v>233550</v>
      </c>
    </row>
    <row r="871" spans="2:24" ht="12.95" customHeight="1" x14ac:dyDescent="0.2">
      <c r="B871" s="221" t="s">
        <v>1232</v>
      </c>
      <c r="C871" s="218" t="s">
        <v>1527</v>
      </c>
      <c r="D871" s="222" t="s">
        <v>1453</v>
      </c>
      <c r="E871" s="222"/>
      <c r="F871" s="223"/>
      <c r="G871" s="223"/>
      <c r="H871" s="223"/>
      <c r="I871" s="223"/>
      <c r="J871" s="223"/>
      <c r="K871" s="223"/>
      <c r="L871" s="223"/>
      <c r="M871" s="223"/>
      <c r="N871" s="223"/>
      <c r="O871" s="223"/>
      <c r="P871" s="223"/>
      <c r="Q871" s="223"/>
      <c r="R871" s="223"/>
      <c r="S871" s="223"/>
      <c r="T871" s="223"/>
      <c r="U871" s="220">
        <v>191840</v>
      </c>
      <c r="V871" s="220">
        <v>180210</v>
      </c>
      <c r="W871" s="220">
        <v>170950</v>
      </c>
      <c r="X871" s="220">
        <v>158240</v>
      </c>
    </row>
    <row r="872" spans="2:24" ht="12.95" customHeight="1" x14ac:dyDescent="0.2">
      <c r="B872" s="221" t="s">
        <v>1233</v>
      </c>
      <c r="C872" s="218" t="s">
        <v>1527</v>
      </c>
      <c r="D872" s="222" t="s">
        <v>1453</v>
      </c>
      <c r="E872" s="222"/>
      <c r="F872" s="223"/>
      <c r="G872" s="223"/>
      <c r="H872" s="223"/>
      <c r="I872" s="223"/>
      <c r="J872" s="223"/>
      <c r="K872" s="223"/>
      <c r="L872" s="223"/>
      <c r="M872" s="223"/>
      <c r="N872" s="223"/>
      <c r="O872" s="223"/>
      <c r="P872" s="223"/>
      <c r="Q872" s="223"/>
      <c r="R872" s="223"/>
      <c r="S872" s="223"/>
      <c r="T872" s="223"/>
      <c r="U872" s="220">
        <v>192600</v>
      </c>
      <c r="V872" s="220">
        <v>186750</v>
      </c>
      <c r="W872" s="220">
        <v>177040</v>
      </c>
      <c r="X872" s="223"/>
    </row>
    <row r="873" spans="2:24" ht="12.95" customHeight="1" x14ac:dyDescent="0.2">
      <c r="B873" s="221" t="s">
        <v>1234</v>
      </c>
      <c r="C873" s="218" t="s">
        <v>1527</v>
      </c>
      <c r="D873" s="222" t="s">
        <v>1453</v>
      </c>
      <c r="E873" s="222"/>
      <c r="F873" s="223"/>
      <c r="G873" s="223"/>
      <c r="H873" s="223"/>
      <c r="I873" s="223"/>
      <c r="J873" s="223"/>
      <c r="K873" s="223"/>
      <c r="L873" s="223"/>
      <c r="M873" s="223"/>
      <c r="N873" s="223"/>
      <c r="O873" s="223"/>
      <c r="P873" s="223"/>
      <c r="Q873" s="223"/>
      <c r="R873" s="223"/>
      <c r="S873" s="223"/>
      <c r="T873" s="223"/>
      <c r="U873" s="223"/>
      <c r="V873" s="220">
        <v>154490</v>
      </c>
      <c r="W873" s="220">
        <v>144470</v>
      </c>
      <c r="X873" s="220">
        <v>134650</v>
      </c>
    </row>
    <row r="874" spans="2:24" ht="12.95" customHeight="1" x14ac:dyDescent="0.2">
      <c r="B874" s="221" t="s">
        <v>1235</v>
      </c>
      <c r="C874" s="218" t="s">
        <v>1527</v>
      </c>
      <c r="D874" s="222" t="s">
        <v>1453</v>
      </c>
      <c r="E874" s="222"/>
      <c r="F874" s="223"/>
      <c r="G874" s="223"/>
      <c r="H874" s="223"/>
      <c r="I874" s="223"/>
      <c r="J874" s="223"/>
      <c r="K874" s="223"/>
      <c r="L874" s="223"/>
      <c r="M874" s="223"/>
      <c r="N874" s="223"/>
      <c r="O874" s="223"/>
      <c r="P874" s="223"/>
      <c r="Q874" s="223"/>
      <c r="R874" s="223"/>
      <c r="S874" s="220">
        <v>136420</v>
      </c>
      <c r="T874" s="223"/>
      <c r="U874" s="220">
        <v>123020</v>
      </c>
      <c r="V874" s="220">
        <v>116580</v>
      </c>
      <c r="W874" s="220">
        <v>110590</v>
      </c>
      <c r="X874" s="220">
        <v>103140</v>
      </c>
    </row>
    <row r="875" spans="2:24" ht="12.95" customHeight="1" x14ac:dyDescent="0.2">
      <c r="B875" s="221" t="s">
        <v>1236</v>
      </c>
      <c r="C875" s="218" t="s">
        <v>1527</v>
      </c>
      <c r="D875" s="222" t="s">
        <v>1453</v>
      </c>
      <c r="E875" s="222"/>
      <c r="F875" s="223"/>
      <c r="G875" s="223"/>
      <c r="H875" s="223"/>
      <c r="I875" s="223"/>
      <c r="J875" s="223"/>
      <c r="K875" s="223"/>
      <c r="L875" s="223"/>
      <c r="M875" s="223"/>
      <c r="N875" s="223"/>
      <c r="O875" s="223"/>
      <c r="P875" s="223"/>
      <c r="Q875" s="223"/>
      <c r="R875" s="223"/>
      <c r="S875" s="223"/>
      <c r="T875" s="223"/>
      <c r="U875" s="223"/>
      <c r="V875" s="220">
        <v>174450</v>
      </c>
      <c r="W875" s="223"/>
      <c r="X875" s="223"/>
    </row>
    <row r="876" spans="2:24" ht="12.95" customHeight="1" x14ac:dyDescent="0.2">
      <c r="B876" s="221" t="s">
        <v>1237</v>
      </c>
      <c r="C876" s="218" t="s">
        <v>1527</v>
      </c>
      <c r="D876" s="222" t="s">
        <v>1453</v>
      </c>
      <c r="E876" s="222"/>
      <c r="F876" s="223"/>
      <c r="G876" s="223"/>
      <c r="H876" s="223"/>
      <c r="I876" s="223"/>
      <c r="J876" s="223"/>
      <c r="K876" s="223"/>
      <c r="L876" s="223"/>
      <c r="M876" s="223"/>
      <c r="N876" s="223"/>
      <c r="O876" s="223"/>
      <c r="P876" s="223"/>
      <c r="Q876" s="223"/>
      <c r="R876" s="223"/>
      <c r="S876" s="223"/>
      <c r="T876" s="223"/>
      <c r="U876" s="220">
        <v>135760</v>
      </c>
      <c r="V876" s="220">
        <v>126350</v>
      </c>
      <c r="W876" s="220">
        <v>119310</v>
      </c>
      <c r="X876" s="220">
        <v>111650</v>
      </c>
    </row>
    <row r="877" spans="2:24" ht="12.95" customHeight="1" x14ac:dyDescent="0.2">
      <c r="B877" s="221" t="s">
        <v>1238</v>
      </c>
      <c r="C877" s="218" t="s">
        <v>1527</v>
      </c>
      <c r="D877" s="222" t="s">
        <v>1453</v>
      </c>
      <c r="E877" s="222"/>
      <c r="F877" s="223"/>
      <c r="G877" s="223"/>
      <c r="H877" s="220">
        <v>450460</v>
      </c>
      <c r="I877" s="220">
        <v>388140</v>
      </c>
      <c r="J877" s="220">
        <v>339440</v>
      </c>
      <c r="K877" s="220">
        <v>319260</v>
      </c>
      <c r="L877" s="220">
        <v>294810</v>
      </c>
      <c r="M877" s="223"/>
      <c r="N877" s="223"/>
      <c r="O877" s="223"/>
      <c r="P877" s="223"/>
      <c r="Q877" s="223"/>
      <c r="R877" s="223"/>
      <c r="S877" s="223"/>
      <c r="T877" s="223"/>
      <c r="U877" s="223"/>
      <c r="V877" s="223"/>
      <c r="W877" s="223"/>
      <c r="X877" s="223"/>
    </row>
    <row r="878" spans="2:24" ht="12.95" customHeight="1" x14ac:dyDescent="0.2">
      <c r="B878" s="221" t="s">
        <v>1569</v>
      </c>
      <c r="C878" s="218" t="s">
        <v>1527</v>
      </c>
      <c r="D878" s="222" t="s">
        <v>1453</v>
      </c>
      <c r="E878" s="222"/>
      <c r="F878" s="223"/>
      <c r="G878" s="223"/>
      <c r="H878" s="223"/>
      <c r="I878" s="223"/>
      <c r="J878" s="223"/>
      <c r="K878" s="223"/>
      <c r="L878" s="223"/>
      <c r="M878" s="223"/>
      <c r="N878" s="223"/>
      <c r="O878" s="223"/>
      <c r="P878" s="223"/>
      <c r="Q878" s="223"/>
      <c r="R878" s="223"/>
      <c r="S878" s="223"/>
      <c r="T878" s="220">
        <v>289390</v>
      </c>
      <c r="U878" s="223"/>
      <c r="V878" s="223"/>
      <c r="W878" s="223"/>
      <c r="X878" s="223"/>
    </row>
    <row r="879" spans="2:24" ht="12.95" customHeight="1" x14ac:dyDescent="0.2">
      <c r="B879" s="221" t="s">
        <v>1239</v>
      </c>
      <c r="C879" s="218" t="s">
        <v>1527</v>
      </c>
      <c r="D879" s="222" t="s">
        <v>1453</v>
      </c>
      <c r="E879" s="222"/>
      <c r="F879" s="223"/>
      <c r="G879" s="223"/>
      <c r="H879" s="223"/>
      <c r="I879" s="223"/>
      <c r="J879" s="223"/>
      <c r="K879" s="223"/>
      <c r="L879" s="223"/>
      <c r="M879" s="223"/>
      <c r="N879" s="223"/>
      <c r="O879" s="223"/>
      <c r="P879" s="223"/>
      <c r="Q879" s="223"/>
      <c r="R879" s="223"/>
      <c r="S879" s="220">
        <v>248240</v>
      </c>
      <c r="T879" s="223"/>
      <c r="U879" s="223"/>
      <c r="V879" s="223"/>
      <c r="W879" s="223"/>
      <c r="X879" s="223"/>
    </row>
    <row r="880" spans="2:24" ht="12.95" customHeight="1" x14ac:dyDescent="0.2">
      <c r="B880" s="221" t="s">
        <v>1240</v>
      </c>
      <c r="C880" s="218" t="s">
        <v>1527</v>
      </c>
      <c r="D880" s="222" t="s">
        <v>1455</v>
      </c>
      <c r="E880" s="222"/>
      <c r="F880" s="223"/>
      <c r="G880" s="223"/>
      <c r="H880" s="223"/>
      <c r="I880" s="223"/>
      <c r="J880" s="220">
        <v>925770</v>
      </c>
      <c r="K880" s="220">
        <v>881690</v>
      </c>
      <c r="L880" s="220">
        <v>852130</v>
      </c>
      <c r="M880" s="220">
        <v>811550</v>
      </c>
      <c r="N880" s="220">
        <v>772910</v>
      </c>
      <c r="O880" s="220">
        <v>736100</v>
      </c>
      <c r="P880" s="220">
        <v>676050</v>
      </c>
      <c r="Q880" s="220">
        <v>617560</v>
      </c>
      <c r="R880" s="220">
        <v>597480</v>
      </c>
      <c r="S880" s="220">
        <v>525200</v>
      </c>
      <c r="T880" s="223"/>
      <c r="U880" s="223"/>
      <c r="V880" s="223"/>
      <c r="W880" s="223"/>
      <c r="X880" s="223"/>
    </row>
    <row r="881" spans="2:25" ht="12.95" customHeight="1" x14ac:dyDescent="0.2">
      <c r="B881" s="221" t="s">
        <v>1240</v>
      </c>
      <c r="C881" s="218" t="s">
        <v>1527</v>
      </c>
      <c r="D881" s="222" t="s">
        <v>1453</v>
      </c>
      <c r="E881" s="222"/>
      <c r="F881" s="220">
        <v>1219840</v>
      </c>
      <c r="G881" s="220">
        <v>1145390</v>
      </c>
      <c r="H881" s="220">
        <v>1014400</v>
      </c>
      <c r="I881" s="220">
        <v>928430</v>
      </c>
      <c r="J881" s="220">
        <v>925770</v>
      </c>
      <c r="K881" s="220">
        <v>881690</v>
      </c>
      <c r="L881" s="223"/>
      <c r="M881" s="223"/>
      <c r="N881" s="223"/>
      <c r="O881" s="223"/>
      <c r="P881" s="223"/>
      <c r="Q881" s="223"/>
      <c r="R881" s="223"/>
      <c r="S881" s="223"/>
      <c r="T881" s="223"/>
      <c r="U881" s="223"/>
      <c r="V881" s="223"/>
      <c r="W881" s="223"/>
      <c r="X881" s="223"/>
      <c r="Y881" s="2"/>
    </row>
    <row r="882" spans="2:25" ht="12.95" customHeight="1" x14ac:dyDescent="0.2">
      <c r="B882" s="221" t="s">
        <v>1240</v>
      </c>
      <c r="C882" s="218" t="s">
        <v>1527</v>
      </c>
      <c r="D882" s="222" t="s">
        <v>1453</v>
      </c>
      <c r="E882" s="222"/>
      <c r="F882" s="223"/>
      <c r="G882" s="223"/>
      <c r="H882" s="220">
        <v>1014400</v>
      </c>
      <c r="I882" s="223"/>
      <c r="J882" s="220">
        <v>925770</v>
      </c>
      <c r="K882" s="220">
        <v>881690</v>
      </c>
      <c r="L882" s="220">
        <v>852130</v>
      </c>
      <c r="M882" s="220">
        <v>811550</v>
      </c>
      <c r="N882" s="220">
        <v>772910</v>
      </c>
      <c r="O882" s="220">
        <v>736100</v>
      </c>
      <c r="P882" s="220">
        <v>676050</v>
      </c>
      <c r="Q882" s="220">
        <v>620900</v>
      </c>
      <c r="R882" s="220">
        <v>597480</v>
      </c>
      <c r="S882" s="220">
        <v>516780</v>
      </c>
      <c r="T882" s="223"/>
      <c r="U882" s="223"/>
      <c r="V882" s="223"/>
      <c r="W882" s="223"/>
      <c r="X882" s="223"/>
      <c r="Y882" s="2"/>
    </row>
    <row r="883" spans="2:25" ht="12.95" customHeight="1" x14ac:dyDescent="0.2">
      <c r="B883" s="221" t="s">
        <v>1241</v>
      </c>
      <c r="C883" s="218" t="s">
        <v>1527</v>
      </c>
      <c r="D883" s="222" t="s">
        <v>1453</v>
      </c>
      <c r="E883" s="222"/>
      <c r="F883" s="223"/>
      <c r="G883" s="223"/>
      <c r="H883" s="223"/>
      <c r="I883" s="223"/>
      <c r="J883" s="223"/>
      <c r="K883" s="223"/>
      <c r="L883" s="223"/>
      <c r="M883" s="223"/>
      <c r="N883" s="223"/>
      <c r="O883" s="223"/>
      <c r="P883" s="223"/>
      <c r="Q883" s="223"/>
      <c r="R883" s="220">
        <v>392760</v>
      </c>
      <c r="S883" s="220">
        <v>374480</v>
      </c>
      <c r="T883" s="220">
        <v>315290</v>
      </c>
      <c r="U883" s="220">
        <v>285800</v>
      </c>
      <c r="V883" s="220">
        <v>237900</v>
      </c>
      <c r="W883" s="220">
        <v>200620</v>
      </c>
      <c r="X883" s="223"/>
      <c r="Y883" s="2"/>
    </row>
    <row r="884" spans="2:25" ht="12.95" customHeight="1" x14ac:dyDescent="0.2">
      <c r="B884" s="221" t="s">
        <v>1242</v>
      </c>
      <c r="C884" s="218" t="s">
        <v>1527</v>
      </c>
      <c r="D884" s="222" t="s">
        <v>1453</v>
      </c>
      <c r="E884" s="222"/>
      <c r="F884" s="220">
        <v>1053080</v>
      </c>
      <c r="G884" s="220">
        <v>1002940</v>
      </c>
      <c r="H884" s="220">
        <v>748150</v>
      </c>
      <c r="I884" s="223"/>
      <c r="J884" s="220">
        <v>680140</v>
      </c>
      <c r="K884" s="220">
        <v>655120</v>
      </c>
      <c r="L884" s="220">
        <v>626410</v>
      </c>
      <c r="M884" s="220">
        <v>596580</v>
      </c>
      <c r="N884" s="220">
        <v>568170</v>
      </c>
      <c r="O884" s="220">
        <v>503030</v>
      </c>
      <c r="P884" s="220">
        <v>470130</v>
      </c>
      <c r="Q884" s="220">
        <v>438810</v>
      </c>
      <c r="R884" s="220">
        <v>402130</v>
      </c>
      <c r="S884" s="220">
        <v>359510</v>
      </c>
      <c r="T884" s="223"/>
      <c r="U884" s="223"/>
      <c r="V884" s="223"/>
      <c r="W884" s="223"/>
      <c r="X884" s="223"/>
      <c r="Y884" s="2"/>
    </row>
    <row r="885" spans="2:25" ht="12.95" customHeight="1" x14ac:dyDescent="0.2">
      <c r="B885" s="221" t="s">
        <v>1243</v>
      </c>
      <c r="C885" s="218" t="s">
        <v>1527</v>
      </c>
      <c r="D885" s="222" t="s">
        <v>1453</v>
      </c>
      <c r="E885" s="222"/>
      <c r="F885" s="223"/>
      <c r="G885" s="223"/>
      <c r="H885" s="223"/>
      <c r="I885" s="223"/>
      <c r="J885" s="223"/>
      <c r="K885" s="223"/>
      <c r="L885" s="223"/>
      <c r="M885" s="223"/>
      <c r="N885" s="223"/>
      <c r="O885" s="223"/>
      <c r="P885" s="223"/>
      <c r="Q885" s="220">
        <v>291450</v>
      </c>
      <c r="R885" s="223"/>
      <c r="S885" s="220">
        <v>266380</v>
      </c>
      <c r="T885" s="220">
        <v>227920</v>
      </c>
      <c r="U885" s="220">
        <v>214030</v>
      </c>
      <c r="V885" s="220">
        <v>199830</v>
      </c>
      <c r="W885" s="220">
        <v>189250</v>
      </c>
      <c r="X885" s="220">
        <v>172780</v>
      </c>
      <c r="Y885" s="2"/>
    </row>
    <row r="886" spans="2:25" ht="12.95" customHeight="1" x14ac:dyDescent="0.2">
      <c r="B886" s="221" t="s">
        <v>1244</v>
      </c>
      <c r="C886" s="218" t="s">
        <v>1527</v>
      </c>
      <c r="D886" s="222" t="s">
        <v>1453</v>
      </c>
      <c r="E886" s="222"/>
      <c r="F886" s="223"/>
      <c r="G886" s="220">
        <v>872350</v>
      </c>
      <c r="H886" s="220">
        <v>604000</v>
      </c>
      <c r="I886" s="220">
        <v>506780</v>
      </c>
      <c r="J886" s="220">
        <v>493460</v>
      </c>
      <c r="K886" s="220">
        <v>484500</v>
      </c>
      <c r="L886" s="220">
        <v>454900</v>
      </c>
      <c r="M886" s="220">
        <v>439460</v>
      </c>
      <c r="N886" s="220">
        <v>418540</v>
      </c>
      <c r="O886" s="220">
        <v>398600</v>
      </c>
      <c r="P886" s="220">
        <v>334010</v>
      </c>
      <c r="Q886" s="220">
        <v>306760</v>
      </c>
      <c r="R886" s="220">
        <v>292160</v>
      </c>
      <c r="S886" s="220">
        <v>279020</v>
      </c>
      <c r="T886" s="220">
        <v>233500</v>
      </c>
      <c r="U886" s="220">
        <v>219350</v>
      </c>
      <c r="V886" s="220">
        <v>204370</v>
      </c>
      <c r="W886" s="220">
        <v>193550</v>
      </c>
      <c r="X886" s="220">
        <v>175090</v>
      </c>
      <c r="Y886" s="2"/>
    </row>
    <row r="887" spans="2:25" ht="12.95" customHeight="1" x14ac:dyDescent="0.2">
      <c r="B887" s="221" t="s">
        <v>1244</v>
      </c>
      <c r="C887" s="218" t="s">
        <v>1527</v>
      </c>
      <c r="D887" s="222" t="s">
        <v>1453</v>
      </c>
      <c r="E887" s="222"/>
      <c r="F887" s="220">
        <v>1008260</v>
      </c>
      <c r="G887" s="220">
        <v>872350</v>
      </c>
      <c r="H887" s="220">
        <v>604000</v>
      </c>
      <c r="I887" s="220">
        <v>506780</v>
      </c>
      <c r="J887" s="220">
        <v>494020</v>
      </c>
      <c r="K887" s="220">
        <v>484500</v>
      </c>
      <c r="L887" s="220">
        <v>454900</v>
      </c>
      <c r="M887" s="223"/>
      <c r="N887" s="223"/>
      <c r="O887" s="223"/>
      <c r="P887" s="223"/>
      <c r="Q887" s="223"/>
      <c r="R887" s="223"/>
      <c r="S887" s="223"/>
      <c r="T887" s="223"/>
      <c r="U887" s="223"/>
      <c r="V887" s="223"/>
      <c r="W887" s="223"/>
      <c r="X887" s="223"/>
      <c r="Y887" s="2"/>
    </row>
    <row r="888" spans="2:25" ht="12.95" customHeight="1" x14ac:dyDescent="0.2">
      <c r="B888" s="221" t="s">
        <v>1570</v>
      </c>
      <c r="C888" s="218" t="s">
        <v>1527</v>
      </c>
      <c r="D888" s="222" t="s">
        <v>1453</v>
      </c>
      <c r="E888" s="222"/>
      <c r="F888" s="223"/>
      <c r="G888" s="220">
        <v>779010</v>
      </c>
      <c r="H888" s="223"/>
      <c r="I888" s="223"/>
      <c r="J888" s="223"/>
      <c r="K888" s="223"/>
      <c r="L888" s="223"/>
      <c r="M888" s="223"/>
      <c r="N888" s="223"/>
      <c r="O888" s="223"/>
      <c r="P888" s="223"/>
      <c r="Q888" s="223"/>
      <c r="R888" s="223"/>
      <c r="S888" s="223"/>
      <c r="T888" s="223"/>
      <c r="U888" s="223"/>
      <c r="V888" s="223"/>
      <c r="W888" s="223"/>
      <c r="X888" s="223"/>
      <c r="Y888" s="2"/>
    </row>
    <row r="889" spans="2:25" ht="12.95" customHeight="1" x14ac:dyDescent="0.2">
      <c r="B889" s="221" t="s">
        <v>1245</v>
      </c>
      <c r="C889" s="218" t="s">
        <v>1527</v>
      </c>
      <c r="D889" s="222" t="s">
        <v>1453</v>
      </c>
      <c r="E889" s="222"/>
      <c r="F889" s="220">
        <v>789810</v>
      </c>
      <c r="G889" s="220">
        <v>748290</v>
      </c>
      <c r="H889" s="220">
        <v>443640</v>
      </c>
      <c r="I889" s="220">
        <v>422060</v>
      </c>
      <c r="J889" s="220">
        <v>419380</v>
      </c>
      <c r="K889" s="220">
        <v>298240</v>
      </c>
      <c r="L889" s="223"/>
      <c r="M889" s="223"/>
      <c r="N889" s="223"/>
      <c r="O889" s="223"/>
      <c r="P889" s="223"/>
      <c r="Q889" s="223"/>
      <c r="R889" s="223"/>
      <c r="S889" s="223"/>
      <c r="T889" s="223"/>
      <c r="U889" s="223"/>
      <c r="V889" s="223"/>
      <c r="W889" s="223"/>
      <c r="X889" s="223"/>
      <c r="Y889" s="2"/>
    </row>
    <row r="890" spans="2:25" ht="12.95" customHeight="1" x14ac:dyDescent="0.2">
      <c r="B890" s="221" t="s">
        <v>1246</v>
      </c>
      <c r="C890" s="218" t="s">
        <v>1527</v>
      </c>
      <c r="D890" s="222" t="s">
        <v>1453</v>
      </c>
      <c r="E890" s="222"/>
      <c r="F890" s="220">
        <v>810210</v>
      </c>
      <c r="G890" s="220">
        <v>767250</v>
      </c>
      <c r="H890" s="220">
        <v>471610</v>
      </c>
      <c r="I890" s="220">
        <v>449150</v>
      </c>
      <c r="J890" s="220">
        <v>427760</v>
      </c>
      <c r="K890" s="220">
        <v>303940</v>
      </c>
      <c r="L890" s="220">
        <v>290020</v>
      </c>
      <c r="M890" s="220">
        <v>276210</v>
      </c>
      <c r="N890" s="220">
        <v>263060</v>
      </c>
      <c r="O890" s="220">
        <v>250530</v>
      </c>
      <c r="P890" s="220">
        <v>230090</v>
      </c>
      <c r="Q890" s="220">
        <v>211320</v>
      </c>
      <c r="R890" s="220">
        <v>200750</v>
      </c>
      <c r="S890" s="220">
        <v>190590</v>
      </c>
      <c r="T890" s="220">
        <v>161600</v>
      </c>
      <c r="U890" s="220">
        <v>148150</v>
      </c>
      <c r="V890" s="220">
        <v>137120</v>
      </c>
      <c r="W890" s="220">
        <v>129770</v>
      </c>
      <c r="X890" s="220">
        <v>120640</v>
      </c>
      <c r="Y890" s="2"/>
    </row>
    <row r="891" spans="2:25" ht="12.95" customHeight="1" x14ac:dyDescent="0.2">
      <c r="B891" s="221" t="s">
        <v>1246</v>
      </c>
      <c r="C891" s="218" t="s">
        <v>1527</v>
      </c>
      <c r="D891" s="222" t="s">
        <v>1455</v>
      </c>
      <c r="E891" s="222"/>
      <c r="F891" s="223"/>
      <c r="G891" s="223"/>
      <c r="H891" s="223"/>
      <c r="I891" s="223"/>
      <c r="J891" s="223"/>
      <c r="K891" s="223"/>
      <c r="L891" s="223"/>
      <c r="M891" s="223"/>
      <c r="N891" s="223"/>
      <c r="O891" s="223"/>
      <c r="P891" s="223"/>
      <c r="Q891" s="223"/>
      <c r="R891" s="223"/>
      <c r="S891" s="223"/>
      <c r="T891" s="223"/>
      <c r="U891" s="223"/>
      <c r="V891" s="223"/>
      <c r="W891" s="223"/>
      <c r="X891" s="220">
        <v>120270</v>
      </c>
      <c r="Y891" s="2"/>
    </row>
    <row r="892" spans="2:25" ht="12.95" customHeight="1" x14ac:dyDescent="0.2">
      <c r="B892" s="221" t="s">
        <v>1247</v>
      </c>
      <c r="C892" s="218" t="s">
        <v>1527</v>
      </c>
      <c r="D892" s="222" t="s">
        <v>1453</v>
      </c>
      <c r="E892" s="222"/>
      <c r="F892" s="223"/>
      <c r="G892" s="223"/>
      <c r="H892" s="223"/>
      <c r="I892" s="223"/>
      <c r="J892" s="223"/>
      <c r="K892" s="223"/>
      <c r="L892" s="223"/>
      <c r="M892" s="223"/>
      <c r="N892" s="223"/>
      <c r="O892" s="223"/>
      <c r="P892" s="223"/>
      <c r="Q892" s="223"/>
      <c r="R892" s="223"/>
      <c r="S892" s="223"/>
      <c r="T892" s="220">
        <v>139470</v>
      </c>
      <c r="U892" s="220">
        <v>125070</v>
      </c>
      <c r="V892" s="220">
        <v>112610</v>
      </c>
      <c r="W892" s="220">
        <v>102630</v>
      </c>
      <c r="X892" s="223"/>
      <c r="Y892" s="2"/>
    </row>
    <row r="893" spans="2:25" ht="12.95" customHeight="1" x14ac:dyDescent="0.2">
      <c r="B893" s="221" t="s">
        <v>1248</v>
      </c>
      <c r="C893" s="218" t="s">
        <v>1527</v>
      </c>
      <c r="D893" s="222" t="s">
        <v>1453</v>
      </c>
      <c r="E893" s="222"/>
      <c r="F893" s="223"/>
      <c r="G893" s="223"/>
      <c r="H893" s="223"/>
      <c r="I893" s="223"/>
      <c r="J893" s="223"/>
      <c r="K893" s="223"/>
      <c r="L893" s="223"/>
      <c r="M893" s="223"/>
      <c r="N893" s="223"/>
      <c r="O893" s="223"/>
      <c r="P893" s="223"/>
      <c r="Q893" s="223"/>
      <c r="R893" s="223"/>
      <c r="S893" s="223"/>
      <c r="T893" s="223"/>
      <c r="U893" s="223"/>
      <c r="V893" s="223"/>
      <c r="W893" s="223"/>
      <c r="X893" s="220">
        <v>91520</v>
      </c>
      <c r="Y893" s="2"/>
    </row>
    <row r="894" spans="2:25" ht="12.95" customHeight="1" x14ac:dyDescent="0.2">
      <c r="B894" s="221" t="s">
        <v>1249</v>
      </c>
      <c r="C894" s="218" t="s">
        <v>1527</v>
      </c>
      <c r="D894" s="222" t="s">
        <v>1453</v>
      </c>
      <c r="E894" s="222"/>
      <c r="F894" s="223"/>
      <c r="G894" s="223"/>
      <c r="H894" s="223"/>
      <c r="I894" s="223"/>
      <c r="J894" s="223"/>
      <c r="K894" s="223"/>
      <c r="L894" s="223"/>
      <c r="M894" s="223"/>
      <c r="N894" s="223"/>
      <c r="O894" s="223"/>
      <c r="P894" s="223"/>
      <c r="Q894" s="223"/>
      <c r="R894" s="223"/>
      <c r="S894" s="223"/>
      <c r="T894" s="223"/>
      <c r="U894" s="220">
        <v>110490</v>
      </c>
      <c r="V894" s="223"/>
      <c r="W894" s="220">
        <v>96900</v>
      </c>
      <c r="X894" s="220">
        <v>90970</v>
      </c>
      <c r="Y894" s="2"/>
    </row>
    <row r="895" spans="2:25" ht="12.95" customHeight="1" x14ac:dyDescent="0.2">
      <c r="B895" s="221" t="s">
        <v>1250</v>
      </c>
      <c r="C895" s="218" t="s">
        <v>1527</v>
      </c>
      <c r="D895" s="222" t="s">
        <v>1453</v>
      </c>
      <c r="E895" s="222"/>
      <c r="F895" s="223"/>
      <c r="G895" s="223"/>
      <c r="H895" s="223"/>
      <c r="I895" s="223"/>
      <c r="J895" s="223"/>
      <c r="K895" s="223"/>
      <c r="L895" s="223"/>
      <c r="M895" s="223"/>
      <c r="N895" s="223"/>
      <c r="O895" s="223"/>
      <c r="P895" s="223"/>
      <c r="Q895" s="223"/>
      <c r="R895" s="223"/>
      <c r="S895" s="220">
        <v>89410</v>
      </c>
      <c r="T895" s="220">
        <v>80110</v>
      </c>
      <c r="U895" s="220">
        <v>73680</v>
      </c>
      <c r="V895" s="220">
        <v>71250</v>
      </c>
      <c r="W895" s="220">
        <v>63690</v>
      </c>
      <c r="X895" s="220">
        <v>50890</v>
      </c>
      <c r="Y895" s="2"/>
    </row>
    <row r="896" spans="2:25" ht="12.95" customHeight="1" x14ac:dyDescent="0.2">
      <c r="B896" s="221" t="s">
        <v>1251</v>
      </c>
      <c r="C896" s="218" t="s">
        <v>1527</v>
      </c>
      <c r="D896" s="222" t="s">
        <v>1453</v>
      </c>
      <c r="E896" s="222"/>
      <c r="F896" s="223"/>
      <c r="G896" s="223"/>
      <c r="H896" s="223"/>
      <c r="I896" s="223"/>
      <c r="J896" s="223"/>
      <c r="K896" s="223"/>
      <c r="L896" s="223"/>
      <c r="M896" s="223"/>
      <c r="N896" s="223"/>
      <c r="O896" s="223"/>
      <c r="P896" s="223"/>
      <c r="Q896" s="223"/>
      <c r="R896" s="223"/>
      <c r="S896" s="220">
        <v>101060</v>
      </c>
      <c r="T896" s="220">
        <v>89020</v>
      </c>
      <c r="U896" s="220">
        <v>81890</v>
      </c>
      <c r="V896" s="220">
        <v>75210</v>
      </c>
      <c r="W896" s="220">
        <v>70770</v>
      </c>
      <c r="X896" s="220">
        <v>56540</v>
      </c>
      <c r="Y896" s="2"/>
    </row>
    <row r="897" spans="2:25" ht="12.95" customHeight="1" x14ac:dyDescent="0.2">
      <c r="B897" s="221" t="s">
        <v>1252</v>
      </c>
      <c r="C897" s="221" t="s">
        <v>771</v>
      </c>
      <c r="D897" s="222" t="s">
        <v>1453</v>
      </c>
      <c r="E897" s="222"/>
      <c r="F897" s="220">
        <v>241270</v>
      </c>
      <c r="G897" s="220">
        <v>228690</v>
      </c>
      <c r="H897" s="220">
        <v>201000</v>
      </c>
      <c r="I897" s="223"/>
      <c r="J897" s="223"/>
      <c r="K897" s="223"/>
      <c r="L897" s="223"/>
      <c r="M897" s="223"/>
      <c r="N897" s="223"/>
      <c r="O897" s="223"/>
      <c r="P897" s="223"/>
      <c r="Q897" s="223"/>
      <c r="R897" s="223"/>
      <c r="S897" s="223"/>
      <c r="T897" s="223"/>
      <c r="U897" s="223"/>
      <c r="V897" s="223"/>
      <c r="W897" s="223"/>
      <c r="X897" s="223"/>
      <c r="Y897" s="2"/>
    </row>
    <row r="898" spans="2:25" ht="12.95" customHeight="1" x14ac:dyDescent="0.2">
      <c r="B898" s="221" t="s">
        <v>1253</v>
      </c>
      <c r="C898" s="221" t="s">
        <v>771</v>
      </c>
      <c r="D898" s="222" t="s">
        <v>1453</v>
      </c>
      <c r="E898" s="222"/>
      <c r="F898" s="220">
        <v>315530</v>
      </c>
      <c r="G898" s="220">
        <v>285970</v>
      </c>
      <c r="H898" s="220">
        <v>269440</v>
      </c>
      <c r="I898" s="223"/>
      <c r="J898" s="223"/>
      <c r="K898" s="223"/>
      <c r="L898" s="223"/>
      <c r="M898" s="223"/>
      <c r="N898" s="223"/>
      <c r="O898" s="223"/>
      <c r="P898" s="223"/>
      <c r="Q898" s="223"/>
      <c r="R898" s="223"/>
      <c r="S898" s="223"/>
      <c r="T898" s="223"/>
      <c r="U898" s="223"/>
      <c r="V898" s="223"/>
      <c r="W898" s="223"/>
      <c r="X898" s="223"/>
      <c r="Y898" s="2"/>
    </row>
    <row r="899" spans="2:25" ht="12.95" customHeight="1" x14ac:dyDescent="0.2">
      <c r="B899" s="221" t="s">
        <v>1254</v>
      </c>
      <c r="C899" s="221" t="s">
        <v>772</v>
      </c>
      <c r="D899" s="222" t="s">
        <v>1453</v>
      </c>
      <c r="E899" s="222"/>
      <c r="F899" s="227"/>
      <c r="G899" s="220">
        <v>287870</v>
      </c>
      <c r="H899" s="220">
        <v>286430</v>
      </c>
      <c r="I899" s="219"/>
      <c r="J899" s="219"/>
      <c r="K899" s="219"/>
      <c r="L899" s="223"/>
      <c r="M899" s="223"/>
      <c r="N899" s="223"/>
      <c r="O899" s="223"/>
      <c r="P899" s="223"/>
      <c r="Q899" s="219"/>
      <c r="R899" s="219"/>
      <c r="S899" s="219"/>
      <c r="T899" s="219"/>
      <c r="U899" s="219"/>
      <c r="V899" s="219"/>
      <c r="W899" s="219"/>
      <c r="X899" s="219"/>
      <c r="Y899" s="2"/>
    </row>
    <row r="900" spans="2:25" ht="12.95" customHeight="1" x14ac:dyDescent="0.2">
      <c r="B900" s="221" t="s">
        <v>1255</v>
      </c>
      <c r="C900" s="221" t="s">
        <v>772</v>
      </c>
      <c r="D900" s="222" t="s">
        <v>1453</v>
      </c>
      <c r="E900" s="222"/>
      <c r="F900" s="219"/>
      <c r="G900" s="219"/>
      <c r="H900" s="223"/>
      <c r="I900" s="227"/>
      <c r="J900" s="220"/>
      <c r="K900" s="220">
        <v>235710</v>
      </c>
      <c r="L900" s="220">
        <v>222790</v>
      </c>
      <c r="M900" s="220">
        <v>211570</v>
      </c>
      <c r="N900" s="220">
        <v>202270</v>
      </c>
      <c r="O900" s="220">
        <v>192640</v>
      </c>
      <c r="P900" s="220">
        <v>174460</v>
      </c>
      <c r="Q900" s="220">
        <v>168170</v>
      </c>
      <c r="R900" s="220"/>
      <c r="S900" s="220"/>
      <c r="T900" s="220"/>
      <c r="U900" s="220"/>
      <c r="V900" s="220"/>
      <c r="W900" s="220"/>
      <c r="X900" s="220"/>
      <c r="Y900" s="2"/>
    </row>
    <row r="901" spans="2:25" ht="12.95" customHeight="1" x14ac:dyDescent="0.2">
      <c r="B901" s="221" t="s">
        <v>1255</v>
      </c>
      <c r="C901" s="221" t="s">
        <v>772</v>
      </c>
      <c r="D901" s="222" t="s">
        <v>1455</v>
      </c>
      <c r="E901" s="222"/>
      <c r="F901" s="219"/>
      <c r="G901" s="219"/>
      <c r="H901" s="223"/>
      <c r="I901" s="219"/>
      <c r="J901" s="219"/>
      <c r="K901" s="219"/>
      <c r="L901" s="223"/>
      <c r="M901" s="223"/>
      <c r="N901" s="223"/>
      <c r="O901" s="220">
        <v>159080</v>
      </c>
      <c r="P901" s="223"/>
      <c r="Q901" s="219"/>
      <c r="R901" s="219"/>
      <c r="S901" s="219"/>
      <c r="T901" s="219"/>
      <c r="U901" s="219"/>
      <c r="V901" s="219"/>
      <c r="W901" s="219"/>
      <c r="X901" s="219"/>
      <c r="Y901" s="2"/>
    </row>
    <row r="902" spans="2:25" ht="12.95" customHeight="1" x14ac:dyDescent="0.2">
      <c r="B902" s="221" t="s">
        <v>1256</v>
      </c>
      <c r="C902" s="221" t="s">
        <v>773</v>
      </c>
      <c r="D902" s="222" t="s">
        <v>1453</v>
      </c>
      <c r="E902" s="222"/>
      <c r="F902" s="223"/>
      <c r="G902" s="223"/>
      <c r="H902" s="223"/>
      <c r="I902" s="223"/>
      <c r="J902" s="223"/>
      <c r="K902" s="223"/>
      <c r="L902" s="223"/>
      <c r="M902" s="223"/>
      <c r="N902" s="223"/>
      <c r="O902" s="223"/>
      <c r="P902" s="223"/>
      <c r="Q902" s="223"/>
      <c r="R902" s="223"/>
      <c r="S902" s="223"/>
      <c r="T902" s="223"/>
      <c r="U902" s="223"/>
      <c r="V902" s="220">
        <v>45550</v>
      </c>
      <c r="W902" s="223"/>
      <c r="X902" s="223"/>
      <c r="Y902" s="2"/>
    </row>
    <row r="903" spans="2:25" ht="12.95" customHeight="1" x14ac:dyDescent="0.2">
      <c r="B903" s="221" t="s">
        <v>1257</v>
      </c>
      <c r="C903" s="221" t="s">
        <v>774</v>
      </c>
      <c r="D903" s="222" t="s">
        <v>1455</v>
      </c>
      <c r="E903" s="222"/>
      <c r="F903" s="223"/>
      <c r="G903" s="223"/>
      <c r="H903" s="223"/>
      <c r="I903" s="223"/>
      <c r="J903" s="223"/>
      <c r="K903" s="223"/>
      <c r="L903" s="223"/>
      <c r="M903" s="223"/>
      <c r="N903" s="220">
        <v>148720</v>
      </c>
      <c r="O903" s="223"/>
      <c r="P903" s="223"/>
      <c r="Q903" s="223"/>
      <c r="R903" s="223"/>
      <c r="S903" s="223"/>
      <c r="T903" s="223"/>
      <c r="U903" s="223"/>
      <c r="V903" s="223"/>
      <c r="W903" s="223"/>
      <c r="X903" s="223"/>
      <c r="Y903" s="2"/>
    </row>
    <row r="904" spans="2:25" ht="12.95" customHeight="1" x14ac:dyDescent="0.2">
      <c r="B904" s="221" t="s">
        <v>1258</v>
      </c>
      <c r="C904" s="221" t="s">
        <v>774</v>
      </c>
      <c r="D904" s="222" t="s">
        <v>1455</v>
      </c>
      <c r="E904" s="222"/>
      <c r="F904" s="223"/>
      <c r="G904" s="223"/>
      <c r="H904" s="220">
        <v>165980</v>
      </c>
      <c r="I904" s="223"/>
      <c r="J904" s="223"/>
      <c r="K904" s="223"/>
      <c r="L904" s="223"/>
      <c r="M904" s="223"/>
      <c r="N904" s="223"/>
      <c r="O904" s="223"/>
      <c r="P904" s="223"/>
      <c r="Q904" s="223"/>
      <c r="R904" s="223"/>
      <c r="S904" s="223"/>
      <c r="T904" s="223"/>
      <c r="U904" s="223"/>
      <c r="V904" s="223"/>
      <c r="W904" s="223"/>
      <c r="X904" s="223"/>
      <c r="Y904" s="2"/>
    </row>
    <row r="905" spans="2:25" ht="12.95" customHeight="1" x14ac:dyDescent="0.2">
      <c r="B905" s="221" t="s">
        <v>1259</v>
      </c>
      <c r="C905" s="221" t="s">
        <v>64</v>
      </c>
      <c r="D905" s="222" t="s">
        <v>1453</v>
      </c>
      <c r="E905" s="222"/>
      <c r="F905" s="223"/>
      <c r="G905" s="223"/>
      <c r="H905" s="223"/>
      <c r="I905" s="223"/>
      <c r="J905" s="223"/>
      <c r="K905" s="223"/>
      <c r="L905" s="223"/>
      <c r="M905" s="223"/>
      <c r="N905" s="223"/>
      <c r="O905" s="223"/>
      <c r="P905" s="223"/>
      <c r="Q905" s="223"/>
      <c r="R905" s="223"/>
      <c r="S905" s="223"/>
      <c r="T905" s="220">
        <v>50150</v>
      </c>
      <c r="U905" s="223"/>
      <c r="V905" s="223"/>
      <c r="W905" s="220">
        <v>39340</v>
      </c>
      <c r="X905" s="223"/>
      <c r="Y905" s="2"/>
    </row>
    <row r="906" spans="2:25" ht="12.95" customHeight="1" x14ac:dyDescent="0.2">
      <c r="B906" s="221" t="s">
        <v>1260</v>
      </c>
      <c r="C906" s="221" t="s">
        <v>64</v>
      </c>
      <c r="D906" s="222" t="s">
        <v>1453</v>
      </c>
      <c r="E906" s="222"/>
      <c r="F906" s="223"/>
      <c r="G906" s="223"/>
      <c r="H906" s="223"/>
      <c r="I906" s="223"/>
      <c r="J906" s="223"/>
      <c r="K906" s="223"/>
      <c r="L906" s="223"/>
      <c r="M906" s="223"/>
      <c r="N906" s="223"/>
      <c r="O906" s="223"/>
      <c r="P906" s="223"/>
      <c r="Q906" s="223"/>
      <c r="R906" s="223"/>
      <c r="S906" s="223"/>
      <c r="T906" s="220">
        <v>65430</v>
      </c>
      <c r="U906" s="223"/>
      <c r="V906" s="223"/>
      <c r="W906" s="220">
        <v>56860</v>
      </c>
      <c r="X906" s="220">
        <v>53920</v>
      </c>
      <c r="Y906" s="2"/>
    </row>
    <row r="907" spans="2:25" ht="12.95" customHeight="1" x14ac:dyDescent="0.2">
      <c r="B907" s="221" t="s">
        <v>1261</v>
      </c>
      <c r="C907" s="221" t="s">
        <v>64</v>
      </c>
      <c r="D907" s="222" t="s">
        <v>1453</v>
      </c>
      <c r="E907" s="222"/>
      <c r="F907" s="223"/>
      <c r="G907" s="223"/>
      <c r="H907" s="223"/>
      <c r="I907" s="220">
        <v>175140</v>
      </c>
      <c r="J907" s="220">
        <v>166800</v>
      </c>
      <c r="K907" s="220">
        <v>158860</v>
      </c>
      <c r="L907" s="220">
        <v>150910</v>
      </c>
      <c r="M907" s="223"/>
      <c r="N907" s="223"/>
      <c r="O907" s="223"/>
      <c r="P907" s="223"/>
      <c r="Q907" s="223"/>
      <c r="R907" s="223"/>
      <c r="S907" s="223"/>
      <c r="T907" s="223"/>
      <c r="U907" s="223"/>
      <c r="V907" s="223"/>
      <c r="W907" s="223"/>
      <c r="X907" s="223"/>
      <c r="Y907" s="2"/>
    </row>
    <row r="908" spans="2:25" ht="12.95" customHeight="1" x14ac:dyDescent="0.2">
      <c r="B908" s="221" t="s">
        <v>1262</v>
      </c>
      <c r="C908" s="221" t="s">
        <v>64</v>
      </c>
      <c r="D908" s="222" t="s">
        <v>1453</v>
      </c>
      <c r="E908" s="222"/>
      <c r="F908" s="223"/>
      <c r="G908" s="223"/>
      <c r="H908" s="220">
        <v>193200</v>
      </c>
      <c r="I908" s="223"/>
      <c r="J908" s="223"/>
      <c r="K908" s="220">
        <v>163940</v>
      </c>
      <c r="L908" s="220">
        <v>155510</v>
      </c>
      <c r="M908" s="223"/>
      <c r="N908" s="223"/>
      <c r="O908" s="223"/>
      <c r="P908" s="223"/>
      <c r="Q908" s="223"/>
      <c r="R908" s="223"/>
      <c r="S908" s="223"/>
      <c r="T908" s="223"/>
      <c r="U908" s="223"/>
      <c r="V908" s="223"/>
      <c r="W908" s="223"/>
      <c r="X908" s="223"/>
      <c r="Y908" s="2"/>
    </row>
    <row r="909" spans="2:25" ht="12.95" customHeight="1" x14ac:dyDescent="0.2">
      <c r="B909" s="221" t="s">
        <v>1263</v>
      </c>
      <c r="C909" s="221" t="s">
        <v>64</v>
      </c>
      <c r="D909" s="222" t="s">
        <v>1453</v>
      </c>
      <c r="E909" s="222"/>
      <c r="F909" s="223"/>
      <c r="G909" s="220">
        <v>198130</v>
      </c>
      <c r="H909" s="220">
        <v>179090</v>
      </c>
      <c r="I909" s="220">
        <v>167410</v>
      </c>
      <c r="J909" s="223"/>
      <c r="K909" s="223"/>
      <c r="L909" s="223"/>
      <c r="M909" s="223"/>
      <c r="N909" s="223"/>
      <c r="O909" s="223"/>
      <c r="P909" s="223"/>
      <c r="Q909" s="223"/>
      <c r="R909" s="223"/>
      <c r="S909" s="223"/>
      <c r="T909" s="223"/>
      <c r="U909" s="223"/>
      <c r="V909" s="223"/>
      <c r="W909" s="223"/>
      <c r="X909" s="223"/>
      <c r="Y909" s="2"/>
    </row>
    <row r="910" spans="2:25" ht="12.95" customHeight="1" x14ac:dyDescent="0.2">
      <c r="B910" s="221" t="s">
        <v>1264</v>
      </c>
      <c r="C910" s="221" t="s">
        <v>64</v>
      </c>
      <c r="D910" s="222" t="s">
        <v>1453</v>
      </c>
      <c r="E910" s="222"/>
      <c r="F910" s="223"/>
      <c r="G910" s="220">
        <v>163950</v>
      </c>
      <c r="H910" s="220">
        <v>140930</v>
      </c>
      <c r="I910" s="223"/>
      <c r="J910" s="223"/>
      <c r="K910" s="223"/>
      <c r="L910" s="223"/>
      <c r="M910" s="223"/>
      <c r="N910" s="223"/>
      <c r="O910" s="223"/>
      <c r="P910" s="223"/>
      <c r="Q910" s="223"/>
      <c r="R910" s="223"/>
      <c r="S910" s="223"/>
      <c r="T910" s="223"/>
      <c r="U910" s="223"/>
      <c r="V910" s="223"/>
      <c r="W910" s="223"/>
      <c r="X910" s="223"/>
      <c r="Y910" s="2"/>
    </row>
    <row r="911" spans="2:25" ht="12.95" customHeight="1" x14ac:dyDescent="0.2">
      <c r="B911" s="221" t="s">
        <v>1265</v>
      </c>
      <c r="C911" s="221" t="s">
        <v>64</v>
      </c>
      <c r="D911" s="222" t="s">
        <v>1453</v>
      </c>
      <c r="E911" s="222"/>
      <c r="F911" s="223"/>
      <c r="G911" s="220">
        <v>178620</v>
      </c>
      <c r="H911" s="220">
        <v>172320</v>
      </c>
      <c r="I911" s="223"/>
      <c r="J911" s="223"/>
      <c r="K911" s="223"/>
      <c r="L911" s="223"/>
      <c r="M911" s="223"/>
      <c r="N911" s="223"/>
      <c r="O911" s="223"/>
      <c r="P911" s="223"/>
      <c r="Q911" s="223"/>
      <c r="R911" s="223"/>
      <c r="S911" s="223"/>
      <c r="T911" s="223"/>
      <c r="U911" s="223"/>
      <c r="V911" s="223"/>
      <c r="W911" s="223"/>
      <c r="X911" s="223"/>
      <c r="Y911" s="2"/>
    </row>
    <row r="912" spans="2:25" ht="12.95" customHeight="1" x14ac:dyDescent="0.2">
      <c r="B912" s="221" t="s">
        <v>1266</v>
      </c>
      <c r="C912" s="221" t="s">
        <v>64</v>
      </c>
      <c r="D912" s="222" t="s">
        <v>1453</v>
      </c>
      <c r="E912" s="222"/>
      <c r="F912" s="223"/>
      <c r="G912" s="223"/>
      <c r="H912" s="223"/>
      <c r="I912" s="220">
        <v>125080</v>
      </c>
      <c r="J912" s="220">
        <v>115160</v>
      </c>
      <c r="K912" s="223"/>
      <c r="L912" s="223"/>
      <c r="M912" s="223"/>
      <c r="N912" s="223"/>
      <c r="O912" s="223"/>
      <c r="P912" s="223"/>
      <c r="Q912" s="223"/>
      <c r="R912" s="223"/>
      <c r="S912" s="223"/>
      <c r="T912" s="223"/>
      <c r="U912" s="223"/>
      <c r="V912" s="223"/>
      <c r="W912" s="223"/>
      <c r="X912" s="223"/>
      <c r="Y912" s="2"/>
    </row>
    <row r="913" spans="2:25" ht="12.95" customHeight="1" x14ac:dyDescent="0.2">
      <c r="B913" s="221" t="s">
        <v>1267</v>
      </c>
      <c r="C913" s="221" t="s">
        <v>64</v>
      </c>
      <c r="D913" s="222" t="s">
        <v>1453</v>
      </c>
      <c r="E913" s="222"/>
      <c r="F913" s="220">
        <v>187310</v>
      </c>
      <c r="G913" s="220">
        <v>183380</v>
      </c>
      <c r="H913" s="220">
        <v>178970</v>
      </c>
      <c r="I913" s="223"/>
      <c r="J913" s="223"/>
      <c r="K913" s="223"/>
      <c r="L913" s="223"/>
      <c r="M913" s="223"/>
      <c r="N913" s="223"/>
      <c r="O913" s="223"/>
      <c r="P913" s="223"/>
      <c r="Q913" s="223"/>
      <c r="R913" s="223"/>
      <c r="S913" s="223"/>
      <c r="T913" s="223"/>
      <c r="U913" s="223"/>
      <c r="V913" s="223"/>
      <c r="W913" s="223"/>
      <c r="X913" s="223"/>
      <c r="Y913" s="2"/>
    </row>
    <row r="914" spans="2:25" ht="12.95" customHeight="1" x14ac:dyDescent="0.2">
      <c r="B914" s="221" t="s">
        <v>1268</v>
      </c>
      <c r="C914" s="221" t="s">
        <v>64</v>
      </c>
      <c r="D914" s="222" t="s">
        <v>1453</v>
      </c>
      <c r="E914" s="222"/>
      <c r="F914" s="223"/>
      <c r="G914" s="223"/>
      <c r="H914" s="223"/>
      <c r="I914" s="220">
        <v>125420</v>
      </c>
      <c r="J914" s="220">
        <v>99860</v>
      </c>
      <c r="K914" s="220">
        <v>92480</v>
      </c>
      <c r="L914" s="220">
        <v>79950</v>
      </c>
      <c r="M914" s="220">
        <v>78830</v>
      </c>
      <c r="N914" s="223"/>
      <c r="O914" s="223"/>
      <c r="P914" s="223"/>
      <c r="Q914" s="223"/>
      <c r="R914" s="223"/>
      <c r="S914" s="223"/>
      <c r="T914" s="223"/>
      <c r="U914" s="223"/>
      <c r="V914" s="223"/>
      <c r="W914" s="223"/>
      <c r="X914" s="223"/>
      <c r="Y914" s="2"/>
    </row>
    <row r="915" spans="2:25" ht="12.95" customHeight="1" x14ac:dyDescent="0.2">
      <c r="B915" s="221" t="s">
        <v>1269</v>
      </c>
      <c r="C915" s="221" t="s">
        <v>64</v>
      </c>
      <c r="D915" s="222" t="s">
        <v>1453</v>
      </c>
      <c r="E915" s="222"/>
      <c r="F915" s="223"/>
      <c r="G915" s="220">
        <v>183280</v>
      </c>
      <c r="H915" s="220">
        <v>175760</v>
      </c>
      <c r="I915" s="223"/>
      <c r="J915" s="223"/>
      <c r="K915" s="223"/>
      <c r="L915" s="223"/>
      <c r="M915" s="223"/>
      <c r="N915" s="223"/>
      <c r="O915" s="223"/>
      <c r="P915" s="223"/>
      <c r="Q915" s="223"/>
      <c r="R915" s="223"/>
      <c r="S915" s="223"/>
      <c r="T915" s="223"/>
      <c r="U915" s="223"/>
      <c r="V915" s="223"/>
      <c r="W915" s="223"/>
      <c r="X915" s="223"/>
      <c r="Y915" s="2"/>
    </row>
    <row r="916" spans="2:25" ht="12.95" customHeight="1" x14ac:dyDescent="0.2">
      <c r="B916" s="221" t="s">
        <v>1270</v>
      </c>
      <c r="C916" s="221" t="s">
        <v>64</v>
      </c>
      <c r="D916" s="222" t="s">
        <v>1453</v>
      </c>
      <c r="E916" s="222"/>
      <c r="F916" s="223"/>
      <c r="G916" s="220">
        <v>166030</v>
      </c>
      <c r="H916" s="223"/>
      <c r="I916" s="220">
        <v>120350</v>
      </c>
      <c r="J916" s="220">
        <v>114630</v>
      </c>
      <c r="K916" s="220">
        <v>109170</v>
      </c>
      <c r="L916" s="223"/>
      <c r="M916" s="223"/>
      <c r="N916" s="223"/>
      <c r="O916" s="223"/>
      <c r="P916" s="223"/>
      <c r="Q916" s="223"/>
      <c r="R916" s="223"/>
      <c r="S916" s="223"/>
      <c r="T916" s="223"/>
      <c r="U916" s="223"/>
      <c r="V916" s="223"/>
      <c r="W916" s="223"/>
      <c r="X916" s="223"/>
      <c r="Y916" s="2"/>
    </row>
    <row r="917" spans="2:25" ht="12.95" customHeight="1" x14ac:dyDescent="0.2">
      <c r="B917" s="218" t="s">
        <v>1571</v>
      </c>
      <c r="C917" s="221" t="s">
        <v>64</v>
      </c>
      <c r="D917" s="222" t="s">
        <v>1453</v>
      </c>
      <c r="E917" s="222"/>
      <c r="F917" s="223"/>
      <c r="G917" s="223"/>
      <c r="H917" s="220">
        <v>140930</v>
      </c>
      <c r="I917" s="223"/>
      <c r="J917" s="223"/>
      <c r="K917" s="223"/>
      <c r="L917" s="223"/>
      <c r="M917" s="223"/>
      <c r="N917" s="223"/>
      <c r="O917" s="223"/>
      <c r="P917" s="223"/>
      <c r="Q917" s="223"/>
      <c r="R917" s="223"/>
      <c r="S917" s="223"/>
      <c r="T917" s="223"/>
      <c r="U917" s="223"/>
      <c r="V917" s="223"/>
      <c r="W917" s="223"/>
      <c r="X917" s="223"/>
      <c r="Y917" s="2"/>
    </row>
    <row r="918" spans="2:25" ht="12.95" customHeight="1" x14ac:dyDescent="0.2">
      <c r="B918" s="221" t="s">
        <v>1271</v>
      </c>
      <c r="C918" s="221" t="s">
        <v>64</v>
      </c>
      <c r="D918" s="222" t="s">
        <v>1453</v>
      </c>
      <c r="E918" s="222"/>
      <c r="F918" s="220">
        <v>188940</v>
      </c>
      <c r="G918" s="220">
        <v>185600</v>
      </c>
      <c r="H918" s="220">
        <v>179310</v>
      </c>
      <c r="I918" s="220">
        <v>177300</v>
      </c>
      <c r="J918" s="223"/>
      <c r="K918" s="223"/>
      <c r="L918" s="223"/>
      <c r="M918" s="223"/>
      <c r="N918" s="223"/>
      <c r="O918" s="223"/>
      <c r="P918" s="223"/>
      <c r="Q918" s="223"/>
      <c r="R918" s="223"/>
      <c r="S918" s="223"/>
      <c r="T918" s="223"/>
      <c r="U918" s="223"/>
      <c r="V918" s="223"/>
      <c r="W918" s="223"/>
      <c r="X918" s="223"/>
      <c r="Y918" s="2"/>
    </row>
    <row r="919" spans="2:25" ht="12.95" customHeight="1" x14ac:dyDescent="0.2">
      <c r="B919" s="221" t="s">
        <v>1272</v>
      </c>
      <c r="C919" s="221" t="s">
        <v>64</v>
      </c>
      <c r="D919" s="222" t="s">
        <v>1453</v>
      </c>
      <c r="E919" s="222"/>
      <c r="F919" s="223"/>
      <c r="G919" s="223"/>
      <c r="H919" s="220">
        <v>176430</v>
      </c>
      <c r="I919" s="220">
        <v>168480</v>
      </c>
      <c r="J919" s="220">
        <v>159690</v>
      </c>
      <c r="K919" s="223"/>
      <c r="L919" s="223"/>
      <c r="M919" s="223"/>
      <c r="N919" s="223"/>
      <c r="O919" s="223"/>
      <c r="P919" s="223"/>
      <c r="Q919" s="223"/>
      <c r="R919" s="223"/>
      <c r="S919" s="223"/>
      <c r="T919" s="223"/>
      <c r="U919" s="223"/>
      <c r="V919" s="223"/>
      <c r="W919" s="223"/>
      <c r="X919" s="223"/>
      <c r="Y919" s="2"/>
    </row>
    <row r="920" spans="2:25" ht="12.95" customHeight="1" x14ac:dyDescent="0.2">
      <c r="B920" s="221" t="s">
        <v>1572</v>
      </c>
      <c r="C920" s="221" t="s">
        <v>64</v>
      </c>
      <c r="D920" s="222" t="s">
        <v>1453</v>
      </c>
      <c r="E920" s="222"/>
      <c r="F920" s="220">
        <v>149550</v>
      </c>
      <c r="G920" s="220">
        <v>143400</v>
      </c>
      <c r="H920" s="220">
        <v>140490</v>
      </c>
      <c r="I920" s="223"/>
      <c r="J920" s="223"/>
      <c r="K920" s="223"/>
      <c r="L920" s="223"/>
      <c r="M920" s="223"/>
      <c r="N920" s="223"/>
      <c r="O920" s="223"/>
      <c r="P920" s="223"/>
      <c r="Q920" s="223"/>
      <c r="R920" s="223"/>
      <c r="S920" s="223"/>
      <c r="T920" s="223"/>
      <c r="U920" s="223"/>
      <c r="V920" s="223"/>
      <c r="W920" s="223"/>
      <c r="X920" s="223"/>
      <c r="Y920" s="2"/>
    </row>
    <row r="921" spans="2:25" ht="12.95" customHeight="1" x14ac:dyDescent="0.2">
      <c r="B921" s="221" t="s">
        <v>1273</v>
      </c>
      <c r="C921" s="221" t="s">
        <v>64</v>
      </c>
      <c r="D921" s="222" t="s">
        <v>1453</v>
      </c>
      <c r="E921" s="222"/>
      <c r="F921" s="220">
        <v>185140</v>
      </c>
      <c r="G921" s="220">
        <v>182320</v>
      </c>
      <c r="H921" s="220">
        <v>178470</v>
      </c>
      <c r="I921" s="223"/>
      <c r="J921" s="223"/>
      <c r="K921" s="223"/>
      <c r="L921" s="223"/>
      <c r="M921" s="223"/>
      <c r="N921" s="223"/>
      <c r="O921" s="223"/>
      <c r="P921" s="223"/>
      <c r="Q921" s="223"/>
      <c r="R921" s="223"/>
      <c r="S921" s="223"/>
      <c r="T921" s="223"/>
      <c r="U921" s="223"/>
      <c r="V921" s="223"/>
      <c r="W921" s="223"/>
      <c r="X921" s="223"/>
      <c r="Y921" s="2"/>
    </row>
    <row r="922" spans="2:25" ht="12.95" customHeight="1" x14ac:dyDescent="0.2">
      <c r="B922" s="221" t="s">
        <v>1274</v>
      </c>
      <c r="C922" s="221" t="s">
        <v>64</v>
      </c>
      <c r="D922" s="222" t="s">
        <v>1453</v>
      </c>
      <c r="E922" s="222"/>
      <c r="F922" s="223"/>
      <c r="G922" s="220">
        <v>174410</v>
      </c>
      <c r="H922" s="220">
        <v>173170</v>
      </c>
      <c r="I922" s="223"/>
      <c r="J922" s="223"/>
      <c r="K922" s="223"/>
      <c r="L922" s="223"/>
      <c r="M922" s="223"/>
      <c r="N922" s="223"/>
      <c r="O922" s="223"/>
      <c r="P922" s="223"/>
      <c r="Q922" s="223"/>
      <c r="R922" s="223"/>
      <c r="S922" s="223"/>
      <c r="T922" s="223"/>
      <c r="U922" s="223"/>
      <c r="V922" s="223"/>
      <c r="W922" s="223"/>
      <c r="X922" s="223"/>
      <c r="Y922" s="2"/>
    </row>
    <row r="923" spans="2:25" ht="12.95" customHeight="1" x14ac:dyDescent="0.2">
      <c r="B923" s="221" t="s">
        <v>1275</v>
      </c>
      <c r="C923" s="221" t="s">
        <v>64</v>
      </c>
      <c r="D923" s="222" t="s">
        <v>1453</v>
      </c>
      <c r="E923" s="222"/>
      <c r="F923" s="220">
        <v>173290</v>
      </c>
      <c r="G923" s="223"/>
      <c r="H923" s="223"/>
      <c r="I923" s="220">
        <v>138790</v>
      </c>
      <c r="J923" s="223"/>
      <c r="K923" s="220">
        <v>123220</v>
      </c>
      <c r="L923" s="223"/>
      <c r="M923" s="223"/>
      <c r="N923" s="223"/>
      <c r="O923" s="223"/>
      <c r="P923" s="223"/>
      <c r="Q923" s="223"/>
      <c r="R923" s="223"/>
      <c r="S923" s="223"/>
      <c r="T923" s="223"/>
      <c r="U923" s="223"/>
      <c r="V923" s="223"/>
      <c r="W923" s="223"/>
      <c r="X923" s="223"/>
      <c r="Y923" s="2"/>
    </row>
    <row r="924" spans="2:25" ht="12.95" customHeight="1" x14ac:dyDescent="0.2">
      <c r="B924" s="221" t="s">
        <v>1573</v>
      </c>
      <c r="C924" s="221" t="s">
        <v>64</v>
      </c>
      <c r="D924" s="222" t="s">
        <v>1453</v>
      </c>
      <c r="E924" s="222"/>
      <c r="F924" s="223"/>
      <c r="G924" s="220">
        <v>169510</v>
      </c>
      <c r="H924" s="223"/>
      <c r="I924" s="223"/>
      <c r="J924" s="223"/>
      <c r="K924" s="223"/>
      <c r="L924" s="223"/>
      <c r="M924" s="223"/>
      <c r="N924" s="223"/>
      <c r="O924" s="223"/>
      <c r="P924" s="223"/>
      <c r="Q924" s="223"/>
      <c r="R924" s="223"/>
      <c r="S924" s="223"/>
      <c r="T924" s="223"/>
      <c r="U924" s="223"/>
      <c r="V924" s="223"/>
      <c r="W924" s="223"/>
      <c r="X924" s="223"/>
      <c r="Y924" s="2"/>
    </row>
    <row r="925" spans="2:25" ht="12.95" customHeight="1" x14ac:dyDescent="0.2">
      <c r="B925" s="221" t="s">
        <v>1574</v>
      </c>
      <c r="C925" s="221" t="s">
        <v>64</v>
      </c>
      <c r="D925" s="222" t="s">
        <v>1453</v>
      </c>
      <c r="E925" s="222"/>
      <c r="F925" s="220">
        <v>170780</v>
      </c>
      <c r="G925" s="223"/>
      <c r="H925" s="220">
        <v>153700</v>
      </c>
      <c r="I925" s="223"/>
      <c r="J925" s="223"/>
      <c r="K925" s="223"/>
      <c r="L925" s="223"/>
      <c r="M925" s="223"/>
      <c r="N925" s="223"/>
      <c r="O925" s="223"/>
      <c r="P925" s="223"/>
      <c r="Q925" s="223"/>
      <c r="R925" s="223"/>
      <c r="S925" s="223"/>
      <c r="T925" s="223"/>
      <c r="U925" s="223"/>
      <c r="V925" s="223"/>
      <c r="W925" s="223"/>
      <c r="X925" s="223"/>
      <c r="Y925" s="2"/>
    </row>
    <row r="926" spans="2:25" ht="12.95" customHeight="1" x14ac:dyDescent="0.2">
      <c r="B926" s="221" t="s">
        <v>489</v>
      </c>
      <c r="C926" s="221" t="s">
        <v>64</v>
      </c>
      <c r="D926" s="222" t="s">
        <v>1453</v>
      </c>
      <c r="E926" s="222"/>
      <c r="F926" s="223"/>
      <c r="G926" s="223"/>
      <c r="H926" s="223"/>
      <c r="I926" s="223"/>
      <c r="J926" s="223"/>
      <c r="K926" s="223"/>
      <c r="L926" s="223"/>
      <c r="M926" s="223"/>
      <c r="N926" s="223"/>
      <c r="O926" s="220">
        <v>78200</v>
      </c>
      <c r="P926" s="220">
        <v>74470</v>
      </c>
      <c r="Q926" s="220">
        <v>70930</v>
      </c>
      <c r="R926" s="220">
        <v>67550</v>
      </c>
      <c r="S926" s="220">
        <v>60570</v>
      </c>
      <c r="T926" s="220">
        <v>57220</v>
      </c>
      <c r="U926" s="220">
        <v>45120</v>
      </c>
      <c r="V926" s="220">
        <v>43270</v>
      </c>
      <c r="W926" s="220">
        <v>42180</v>
      </c>
      <c r="X926" s="220">
        <v>38610</v>
      </c>
      <c r="Y926" s="2"/>
    </row>
    <row r="927" spans="2:25" ht="12.95" customHeight="1" x14ac:dyDescent="0.2">
      <c r="B927" s="221" t="s">
        <v>1276</v>
      </c>
      <c r="C927" s="221" t="s">
        <v>64</v>
      </c>
      <c r="D927" s="222" t="s">
        <v>1453</v>
      </c>
      <c r="E927" s="222"/>
      <c r="F927" s="223"/>
      <c r="G927" s="223"/>
      <c r="H927" s="223"/>
      <c r="I927" s="223"/>
      <c r="J927" s="223"/>
      <c r="K927" s="223"/>
      <c r="L927" s="223"/>
      <c r="M927" s="223"/>
      <c r="N927" s="223"/>
      <c r="O927" s="220">
        <v>85620</v>
      </c>
      <c r="P927" s="220">
        <v>78900</v>
      </c>
      <c r="Q927" s="220">
        <v>72280</v>
      </c>
      <c r="R927" s="220">
        <v>68580</v>
      </c>
      <c r="S927" s="220">
        <v>64470</v>
      </c>
      <c r="T927" s="220">
        <v>57660</v>
      </c>
      <c r="U927" s="220">
        <v>52080</v>
      </c>
      <c r="V927" s="220">
        <v>51550</v>
      </c>
      <c r="W927" s="220">
        <v>51330</v>
      </c>
      <c r="X927" s="220">
        <v>50990</v>
      </c>
      <c r="Y927" s="2"/>
    </row>
    <row r="928" spans="2:25" ht="12.95" customHeight="1" x14ac:dyDescent="0.2">
      <c r="B928" s="221" t="s">
        <v>1277</v>
      </c>
      <c r="C928" s="221" t="s">
        <v>64</v>
      </c>
      <c r="D928" s="222" t="s">
        <v>1453</v>
      </c>
      <c r="E928" s="222"/>
      <c r="F928" s="223"/>
      <c r="G928" s="223"/>
      <c r="H928" s="223"/>
      <c r="I928" s="223"/>
      <c r="J928" s="223"/>
      <c r="K928" s="223"/>
      <c r="L928" s="223"/>
      <c r="M928" s="223"/>
      <c r="N928" s="223"/>
      <c r="O928" s="223"/>
      <c r="P928" s="220">
        <v>95250</v>
      </c>
      <c r="Q928" s="220">
        <v>89420</v>
      </c>
      <c r="R928" s="220">
        <v>88530</v>
      </c>
      <c r="S928" s="220">
        <v>78580</v>
      </c>
      <c r="T928" s="220">
        <v>75230</v>
      </c>
      <c r="U928" s="220">
        <v>57280</v>
      </c>
      <c r="V928" s="223"/>
      <c r="W928" s="223"/>
      <c r="X928" s="223"/>
      <c r="Y928" s="2"/>
    </row>
    <row r="929" spans="2:25" ht="12.95" customHeight="1" x14ac:dyDescent="0.2">
      <c r="B929" s="221" t="s">
        <v>1278</v>
      </c>
      <c r="C929" s="221" t="s">
        <v>64</v>
      </c>
      <c r="D929" s="222" t="s">
        <v>1453</v>
      </c>
      <c r="E929" s="222"/>
      <c r="F929" s="223"/>
      <c r="G929" s="223"/>
      <c r="H929" s="223"/>
      <c r="I929" s="223"/>
      <c r="J929" s="223"/>
      <c r="K929" s="223"/>
      <c r="L929" s="223"/>
      <c r="M929" s="223"/>
      <c r="N929" s="223"/>
      <c r="O929" s="220">
        <v>62860</v>
      </c>
      <c r="P929" s="223"/>
      <c r="Q929" s="223"/>
      <c r="R929" s="220">
        <v>55720</v>
      </c>
      <c r="S929" s="220">
        <v>55160</v>
      </c>
      <c r="T929" s="220">
        <v>48710</v>
      </c>
      <c r="U929" s="223"/>
      <c r="V929" s="220">
        <v>48080</v>
      </c>
      <c r="W929" s="220">
        <v>44690</v>
      </c>
      <c r="X929" s="223"/>
      <c r="Y929" s="2"/>
    </row>
    <row r="930" spans="2:25" ht="12.95" customHeight="1" x14ac:dyDescent="0.2">
      <c r="B930" s="221" t="s">
        <v>490</v>
      </c>
      <c r="C930" s="221" t="s">
        <v>64</v>
      </c>
      <c r="D930" s="222" t="s">
        <v>1453</v>
      </c>
      <c r="E930" s="222"/>
      <c r="F930" s="223"/>
      <c r="G930" s="223"/>
      <c r="H930" s="223"/>
      <c r="I930" s="223"/>
      <c r="J930" s="223"/>
      <c r="K930" s="223"/>
      <c r="L930" s="223"/>
      <c r="M930" s="223"/>
      <c r="N930" s="223"/>
      <c r="O930" s="220">
        <v>60670</v>
      </c>
      <c r="P930" s="223"/>
      <c r="Q930" s="223"/>
      <c r="R930" s="223"/>
      <c r="S930" s="223"/>
      <c r="T930" s="220">
        <v>50980</v>
      </c>
      <c r="U930" s="220">
        <v>48990</v>
      </c>
      <c r="V930" s="220">
        <v>40620</v>
      </c>
      <c r="W930" s="220">
        <v>40160</v>
      </c>
      <c r="X930" s="220">
        <v>39170</v>
      </c>
      <c r="Y930" s="2"/>
    </row>
    <row r="931" spans="2:25" ht="12.95" customHeight="1" x14ac:dyDescent="0.2">
      <c r="B931" s="221" t="s">
        <v>490</v>
      </c>
      <c r="C931" s="221" t="s">
        <v>64</v>
      </c>
      <c r="D931" s="222" t="s">
        <v>1455</v>
      </c>
      <c r="E931" s="222"/>
      <c r="F931" s="223"/>
      <c r="G931" s="223"/>
      <c r="H931" s="223"/>
      <c r="I931" s="223"/>
      <c r="J931" s="223"/>
      <c r="K931" s="223"/>
      <c r="L931" s="223"/>
      <c r="M931" s="223"/>
      <c r="N931" s="223"/>
      <c r="O931" s="220">
        <v>64530</v>
      </c>
      <c r="P931" s="223"/>
      <c r="Q931" s="223"/>
      <c r="R931" s="223"/>
      <c r="S931" s="220">
        <v>52950</v>
      </c>
      <c r="T931" s="220">
        <v>52690</v>
      </c>
      <c r="U931" s="220">
        <v>51460</v>
      </c>
      <c r="V931" s="220">
        <v>42670</v>
      </c>
      <c r="W931" s="220">
        <v>40560</v>
      </c>
      <c r="X931" s="220">
        <v>39570</v>
      </c>
      <c r="Y931" s="2"/>
    </row>
    <row r="932" spans="2:25" ht="12.95" customHeight="1" x14ac:dyDescent="0.2">
      <c r="B932" s="221" t="s">
        <v>1279</v>
      </c>
      <c r="C932" s="221" t="s">
        <v>64</v>
      </c>
      <c r="D932" s="222" t="s">
        <v>1453</v>
      </c>
      <c r="E932" s="222"/>
      <c r="F932" s="223"/>
      <c r="G932" s="223"/>
      <c r="H932" s="223"/>
      <c r="I932" s="223"/>
      <c r="J932" s="223"/>
      <c r="K932" s="223"/>
      <c r="L932" s="223"/>
      <c r="M932" s="223"/>
      <c r="N932" s="223"/>
      <c r="O932" s="220">
        <v>93800</v>
      </c>
      <c r="P932" s="223"/>
      <c r="Q932" s="223"/>
      <c r="R932" s="223"/>
      <c r="S932" s="220">
        <v>58890</v>
      </c>
      <c r="T932" s="223"/>
      <c r="U932" s="223"/>
      <c r="V932" s="223"/>
      <c r="W932" s="223"/>
      <c r="X932" s="220">
        <v>40240</v>
      </c>
      <c r="Y932" s="2"/>
    </row>
    <row r="933" spans="2:25" ht="12.95" customHeight="1" x14ac:dyDescent="0.2">
      <c r="B933" s="221" t="s">
        <v>1575</v>
      </c>
      <c r="C933" s="221" t="s">
        <v>64</v>
      </c>
      <c r="D933" s="222" t="s">
        <v>1453</v>
      </c>
      <c r="E933" s="222"/>
      <c r="F933" s="223"/>
      <c r="G933" s="223"/>
      <c r="H933" s="223"/>
      <c r="I933" s="223"/>
      <c r="J933" s="223"/>
      <c r="K933" s="223"/>
      <c r="L933" s="223"/>
      <c r="M933" s="223"/>
      <c r="N933" s="223"/>
      <c r="O933" s="223"/>
      <c r="P933" s="223"/>
      <c r="Q933" s="220">
        <v>70930</v>
      </c>
      <c r="R933" s="223"/>
      <c r="S933" s="223"/>
      <c r="T933" s="223"/>
      <c r="U933" s="223"/>
      <c r="V933" s="223"/>
      <c r="W933" s="223"/>
      <c r="X933" s="223"/>
      <c r="Y933" s="2"/>
    </row>
    <row r="934" spans="2:25" ht="12.95" customHeight="1" x14ac:dyDescent="0.2">
      <c r="B934" s="221" t="s">
        <v>1280</v>
      </c>
      <c r="C934" s="221" t="s">
        <v>64</v>
      </c>
      <c r="D934" s="222" t="s">
        <v>1453</v>
      </c>
      <c r="E934" s="222"/>
      <c r="F934" s="223"/>
      <c r="G934" s="223"/>
      <c r="H934" s="223"/>
      <c r="I934" s="223"/>
      <c r="J934" s="223"/>
      <c r="K934" s="223"/>
      <c r="L934" s="223"/>
      <c r="M934" s="223"/>
      <c r="N934" s="223"/>
      <c r="O934" s="223"/>
      <c r="P934" s="223"/>
      <c r="Q934" s="223"/>
      <c r="R934" s="223"/>
      <c r="S934" s="223"/>
      <c r="T934" s="223"/>
      <c r="U934" s="220">
        <v>61210</v>
      </c>
      <c r="V934" s="220">
        <v>58210</v>
      </c>
      <c r="W934" s="223"/>
      <c r="X934" s="223"/>
      <c r="Y934" s="2"/>
    </row>
    <row r="935" spans="2:25" ht="12.95" customHeight="1" x14ac:dyDescent="0.2">
      <c r="B935" s="221" t="s">
        <v>1281</v>
      </c>
      <c r="C935" s="221" t="s">
        <v>64</v>
      </c>
      <c r="D935" s="222" t="s">
        <v>1453</v>
      </c>
      <c r="E935" s="222"/>
      <c r="F935" s="223"/>
      <c r="G935" s="223"/>
      <c r="H935" s="223"/>
      <c r="I935" s="223"/>
      <c r="J935" s="223"/>
      <c r="K935" s="223"/>
      <c r="L935" s="223"/>
      <c r="M935" s="223"/>
      <c r="N935" s="223"/>
      <c r="O935" s="220">
        <v>75630</v>
      </c>
      <c r="P935" s="220">
        <v>74950</v>
      </c>
      <c r="Q935" s="220">
        <v>72620</v>
      </c>
      <c r="R935" s="220">
        <v>65060</v>
      </c>
      <c r="S935" s="223"/>
      <c r="T935" s="220">
        <v>58210</v>
      </c>
      <c r="U935" s="220">
        <v>57920</v>
      </c>
      <c r="V935" s="220">
        <v>52590</v>
      </c>
      <c r="W935" s="220">
        <v>45800</v>
      </c>
      <c r="X935" s="223"/>
      <c r="Y935" s="2"/>
    </row>
    <row r="936" spans="2:25" ht="12.95" customHeight="1" x14ac:dyDescent="0.2">
      <c r="B936" s="221" t="s">
        <v>491</v>
      </c>
      <c r="C936" s="221" t="s">
        <v>64</v>
      </c>
      <c r="D936" s="222" t="s">
        <v>1453</v>
      </c>
      <c r="E936" s="222"/>
      <c r="F936" s="223"/>
      <c r="G936" s="223"/>
      <c r="H936" s="223"/>
      <c r="I936" s="223"/>
      <c r="J936" s="223"/>
      <c r="K936" s="223"/>
      <c r="L936" s="223"/>
      <c r="M936" s="223"/>
      <c r="N936" s="223"/>
      <c r="O936" s="220">
        <v>93760</v>
      </c>
      <c r="P936" s="220">
        <v>83180</v>
      </c>
      <c r="Q936" s="220">
        <v>77850</v>
      </c>
      <c r="R936" s="220">
        <v>75860</v>
      </c>
      <c r="S936" s="220">
        <v>74880</v>
      </c>
      <c r="T936" s="220">
        <v>62980</v>
      </c>
      <c r="U936" s="220">
        <v>57020</v>
      </c>
      <c r="V936" s="220">
        <v>51970</v>
      </c>
      <c r="W936" s="223"/>
      <c r="X936" s="223"/>
      <c r="Y936" s="2"/>
    </row>
    <row r="937" spans="2:25" ht="12.95" customHeight="1" x14ac:dyDescent="0.2">
      <c r="B937" s="221" t="s">
        <v>1282</v>
      </c>
      <c r="C937" s="221" t="s">
        <v>64</v>
      </c>
      <c r="D937" s="222" t="s">
        <v>1453</v>
      </c>
      <c r="E937" s="222"/>
      <c r="F937" s="223"/>
      <c r="G937" s="223"/>
      <c r="H937" s="223"/>
      <c r="I937" s="223"/>
      <c r="J937" s="223"/>
      <c r="K937" s="223"/>
      <c r="L937" s="223"/>
      <c r="M937" s="223"/>
      <c r="N937" s="223"/>
      <c r="O937" s="223"/>
      <c r="P937" s="223"/>
      <c r="Q937" s="223"/>
      <c r="R937" s="220">
        <v>72550</v>
      </c>
      <c r="S937" s="220">
        <v>72420</v>
      </c>
      <c r="T937" s="220">
        <v>62060</v>
      </c>
      <c r="U937" s="220">
        <v>61430</v>
      </c>
      <c r="V937" s="220">
        <v>58590</v>
      </c>
      <c r="W937" s="220">
        <v>51690</v>
      </c>
      <c r="X937" s="220">
        <v>45630</v>
      </c>
      <c r="Y937" s="2"/>
    </row>
    <row r="938" spans="2:25" ht="12.95" customHeight="1" x14ac:dyDescent="0.2">
      <c r="B938" s="221" t="s">
        <v>1283</v>
      </c>
      <c r="C938" s="221" t="s">
        <v>64</v>
      </c>
      <c r="D938" s="222" t="s">
        <v>1453</v>
      </c>
      <c r="E938" s="222"/>
      <c r="F938" s="223"/>
      <c r="G938" s="223"/>
      <c r="H938" s="223"/>
      <c r="I938" s="223"/>
      <c r="J938" s="223"/>
      <c r="K938" s="223"/>
      <c r="L938" s="223"/>
      <c r="M938" s="223"/>
      <c r="N938" s="223"/>
      <c r="O938" s="220">
        <v>75740</v>
      </c>
      <c r="P938" s="223"/>
      <c r="Q938" s="220">
        <v>72290</v>
      </c>
      <c r="R938" s="220">
        <v>61380</v>
      </c>
      <c r="S938" s="220">
        <v>59260</v>
      </c>
      <c r="T938" s="220">
        <v>58960</v>
      </c>
      <c r="U938" s="223"/>
      <c r="V938" s="223"/>
      <c r="W938" s="223"/>
      <c r="X938" s="223"/>
      <c r="Y938" s="2"/>
    </row>
    <row r="939" spans="2:25" ht="12.95" customHeight="1" x14ac:dyDescent="0.2">
      <c r="B939" s="221" t="s">
        <v>492</v>
      </c>
      <c r="C939" s="221" t="s">
        <v>64</v>
      </c>
      <c r="D939" s="222" t="s">
        <v>1453</v>
      </c>
      <c r="E939" s="222"/>
      <c r="F939" s="223"/>
      <c r="G939" s="223"/>
      <c r="H939" s="223"/>
      <c r="I939" s="223"/>
      <c r="J939" s="223"/>
      <c r="K939" s="223"/>
      <c r="L939" s="223"/>
      <c r="M939" s="223"/>
      <c r="N939" s="223"/>
      <c r="O939" s="220">
        <v>84510</v>
      </c>
      <c r="P939" s="220">
        <v>80090</v>
      </c>
      <c r="Q939" s="220">
        <v>78720</v>
      </c>
      <c r="R939" s="220">
        <v>71130</v>
      </c>
      <c r="S939" s="220">
        <v>71000</v>
      </c>
      <c r="T939" s="220">
        <v>63920</v>
      </c>
      <c r="U939" s="220">
        <v>61980</v>
      </c>
      <c r="V939" s="220">
        <v>60090</v>
      </c>
      <c r="W939" s="220">
        <v>57470</v>
      </c>
      <c r="X939" s="220">
        <v>54730</v>
      </c>
      <c r="Y939" s="2"/>
    </row>
    <row r="940" spans="2:25" ht="12.95" customHeight="1" x14ac:dyDescent="0.2">
      <c r="B940" s="221" t="s">
        <v>493</v>
      </c>
      <c r="C940" s="221" t="s">
        <v>64</v>
      </c>
      <c r="D940" s="222" t="s">
        <v>1453</v>
      </c>
      <c r="E940" s="222"/>
      <c r="F940" s="223"/>
      <c r="G940" s="223"/>
      <c r="H940" s="223"/>
      <c r="I940" s="223"/>
      <c r="J940" s="223"/>
      <c r="K940" s="223"/>
      <c r="L940" s="223"/>
      <c r="M940" s="223"/>
      <c r="N940" s="223"/>
      <c r="O940" s="223"/>
      <c r="P940" s="223"/>
      <c r="Q940" s="220">
        <v>58080</v>
      </c>
      <c r="R940" s="220">
        <v>56280</v>
      </c>
      <c r="S940" s="220">
        <v>56000</v>
      </c>
      <c r="T940" s="220">
        <v>54250</v>
      </c>
      <c r="U940" s="223"/>
      <c r="V940" s="220">
        <v>43100</v>
      </c>
      <c r="W940" s="223"/>
      <c r="X940" s="223"/>
      <c r="Y940" s="2"/>
    </row>
    <row r="941" spans="2:25" ht="12.95" customHeight="1" x14ac:dyDescent="0.2">
      <c r="B941" s="221" t="s">
        <v>1284</v>
      </c>
      <c r="C941" s="221" t="s">
        <v>64</v>
      </c>
      <c r="D941" s="222" t="s">
        <v>1453</v>
      </c>
      <c r="E941" s="222"/>
      <c r="F941" s="223"/>
      <c r="G941" s="223"/>
      <c r="H941" s="223"/>
      <c r="I941" s="223"/>
      <c r="J941" s="223"/>
      <c r="K941" s="223"/>
      <c r="L941" s="223"/>
      <c r="M941" s="223"/>
      <c r="N941" s="223"/>
      <c r="O941" s="220">
        <v>68290</v>
      </c>
      <c r="P941" s="223"/>
      <c r="Q941" s="223"/>
      <c r="R941" s="223"/>
      <c r="S941" s="223"/>
      <c r="T941" s="220">
        <v>57570</v>
      </c>
      <c r="U941" s="223"/>
      <c r="V941" s="223"/>
      <c r="W941" s="223"/>
      <c r="X941" s="223"/>
      <c r="Y941" s="2"/>
    </row>
    <row r="942" spans="2:25" ht="12.95" customHeight="1" x14ac:dyDescent="0.2">
      <c r="B942" s="221" t="s">
        <v>494</v>
      </c>
      <c r="C942" s="221" t="s">
        <v>64</v>
      </c>
      <c r="D942" s="222" t="s">
        <v>1453</v>
      </c>
      <c r="E942" s="222"/>
      <c r="F942" s="223"/>
      <c r="G942" s="223"/>
      <c r="H942" s="223"/>
      <c r="I942" s="223"/>
      <c r="J942" s="223"/>
      <c r="K942" s="223"/>
      <c r="L942" s="223"/>
      <c r="M942" s="223"/>
      <c r="N942" s="223"/>
      <c r="O942" s="220">
        <v>84490</v>
      </c>
      <c r="P942" s="220">
        <v>74070</v>
      </c>
      <c r="Q942" s="220">
        <v>72660</v>
      </c>
      <c r="R942" s="220">
        <v>71710</v>
      </c>
      <c r="S942" s="220">
        <v>69740</v>
      </c>
      <c r="T942" s="220">
        <v>60510</v>
      </c>
      <c r="U942" s="220">
        <v>57100</v>
      </c>
      <c r="V942" s="220">
        <v>54260</v>
      </c>
      <c r="W942" s="220">
        <v>48960</v>
      </c>
      <c r="X942" s="223"/>
      <c r="Y942" s="2"/>
    </row>
    <row r="943" spans="2:25" ht="12.95" customHeight="1" x14ac:dyDescent="0.2">
      <c r="B943" s="221" t="s">
        <v>495</v>
      </c>
      <c r="C943" s="221" t="s">
        <v>64</v>
      </c>
      <c r="D943" s="222" t="s">
        <v>1453</v>
      </c>
      <c r="E943" s="222"/>
      <c r="F943" s="223"/>
      <c r="G943" s="223"/>
      <c r="H943" s="223"/>
      <c r="I943" s="223"/>
      <c r="J943" s="223"/>
      <c r="K943" s="223"/>
      <c r="L943" s="223"/>
      <c r="M943" s="223"/>
      <c r="N943" s="223"/>
      <c r="O943" s="220">
        <v>91980</v>
      </c>
      <c r="P943" s="220">
        <v>79440</v>
      </c>
      <c r="Q943" s="220">
        <v>79040</v>
      </c>
      <c r="R943" s="220">
        <v>76440</v>
      </c>
      <c r="S943" s="220">
        <v>76310</v>
      </c>
      <c r="T943" s="220">
        <v>63340</v>
      </c>
      <c r="U943" s="220">
        <v>61860</v>
      </c>
      <c r="V943" s="220">
        <v>61240</v>
      </c>
      <c r="W943" s="220">
        <v>57730</v>
      </c>
      <c r="X943" s="220">
        <v>55020</v>
      </c>
      <c r="Y943" s="2"/>
    </row>
    <row r="944" spans="2:25" ht="12.95" customHeight="1" x14ac:dyDescent="0.2">
      <c r="B944" s="221" t="s">
        <v>496</v>
      </c>
      <c r="C944" s="221" t="s">
        <v>64</v>
      </c>
      <c r="D944" s="222" t="s">
        <v>1453</v>
      </c>
      <c r="E944" s="222"/>
      <c r="F944" s="223"/>
      <c r="G944" s="223"/>
      <c r="H944" s="223"/>
      <c r="I944" s="223"/>
      <c r="J944" s="223"/>
      <c r="K944" s="223"/>
      <c r="L944" s="223"/>
      <c r="M944" s="223"/>
      <c r="N944" s="223"/>
      <c r="O944" s="220">
        <v>79780</v>
      </c>
      <c r="P944" s="220">
        <v>71230</v>
      </c>
      <c r="Q944" s="223"/>
      <c r="R944" s="223"/>
      <c r="S944" s="223"/>
      <c r="T944" s="223"/>
      <c r="U944" s="223"/>
      <c r="V944" s="223"/>
      <c r="W944" s="223"/>
      <c r="X944" s="223"/>
      <c r="Y944" s="2"/>
    </row>
    <row r="945" spans="2:25" ht="12.95" customHeight="1" x14ac:dyDescent="0.2">
      <c r="B945" s="221" t="s">
        <v>497</v>
      </c>
      <c r="C945" s="221" t="s">
        <v>64</v>
      </c>
      <c r="D945" s="222" t="s">
        <v>1453</v>
      </c>
      <c r="E945" s="222"/>
      <c r="F945" s="223"/>
      <c r="G945" s="223"/>
      <c r="H945" s="223"/>
      <c r="I945" s="223"/>
      <c r="J945" s="223"/>
      <c r="K945" s="223"/>
      <c r="L945" s="223"/>
      <c r="M945" s="223"/>
      <c r="N945" s="223"/>
      <c r="O945" s="220">
        <v>87560</v>
      </c>
      <c r="P945" s="223"/>
      <c r="Q945" s="220">
        <v>80310</v>
      </c>
      <c r="R945" s="220">
        <v>74040</v>
      </c>
      <c r="S945" s="220">
        <v>72390</v>
      </c>
      <c r="T945" s="220">
        <v>66340</v>
      </c>
      <c r="U945" s="220">
        <v>57940</v>
      </c>
      <c r="V945" s="223"/>
      <c r="W945" s="220">
        <v>49870</v>
      </c>
      <c r="X945" s="223"/>
      <c r="Y945" s="2"/>
    </row>
    <row r="946" spans="2:25" ht="12.95" customHeight="1" x14ac:dyDescent="0.2">
      <c r="B946" s="221" t="s">
        <v>498</v>
      </c>
      <c r="C946" s="221" t="s">
        <v>64</v>
      </c>
      <c r="D946" s="222" t="s">
        <v>1453</v>
      </c>
      <c r="E946" s="222"/>
      <c r="F946" s="223"/>
      <c r="G946" s="223"/>
      <c r="H946" s="223"/>
      <c r="I946" s="223"/>
      <c r="J946" s="223"/>
      <c r="K946" s="223"/>
      <c r="L946" s="223"/>
      <c r="M946" s="223"/>
      <c r="N946" s="223"/>
      <c r="O946" s="223"/>
      <c r="P946" s="223"/>
      <c r="Q946" s="220">
        <v>68400</v>
      </c>
      <c r="R946" s="223"/>
      <c r="S946" s="223"/>
      <c r="T946" s="223"/>
      <c r="U946" s="220">
        <v>49700</v>
      </c>
      <c r="V946" s="220">
        <v>47930</v>
      </c>
      <c r="W946" s="220">
        <v>45570</v>
      </c>
      <c r="X946" s="220">
        <v>42460</v>
      </c>
      <c r="Y946" s="2"/>
    </row>
    <row r="947" spans="2:25" ht="12.95" customHeight="1" x14ac:dyDescent="0.2">
      <c r="B947" s="221" t="s">
        <v>499</v>
      </c>
      <c r="C947" s="221" t="s">
        <v>64</v>
      </c>
      <c r="D947" s="222" t="s">
        <v>1453</v>
      </c>
      <c r="E947" s="222"/>
      <c r="F947" s="223"/>
      <c r="G947" s="223"/>
      <c r="H947" s="223"/>
      <c r="I947" s="223"/>
      <c r="J947" s="223"/>
      <c r="K947" s="223"/>
      <c r="L947" s="223"/>
      <c r="M947" s="223"/>
      <c r="N947" s="223"/>
      <c r="O947" s="223"/>
      <c r="P947" s="223"/>
      <c r="Q947" s="223"/>
      <c r="R947" s="223"/>
      <c r="S947" s="223"/>
      <c r="T947" s="220">
        <v>77250</v>
      </c>
      <c r="U947" s="223"/>
      <c r="V947" s="220">
        <v>72910</v>
      </c>
      <c r="W947" s="220">
        <v>58970</v>
      </c>
      <c r="X947" s="220">
        <v>51830</v>
      </c>
      <c r="Y947" s="2"/>
    </row>
    <row r="948" spans="2:25" ht="12.95" customHeight="1" x14ac:dyDescent="0.2">
      <c r="B948" s="221" t="s">
        <v>500</v>
      </c>
      <c r="C948" s="221" t="s">
        <v>64</v>
      </c>
      <c r="D948" s="222" t="s">
        <v>1453</v>
      </c>
      <c r="E948" s="222"/>
      <c r="F948" s="223"/>
      <c r="G948" s="223"/>
      <c r="H948" s="223"/>
      <c r="I948" s="223"/>
      <c r="J948" s="223"/>
      <c r="K948" s="223"/>
      <c r="L948" s="223"/>
      <c r="M948" s="223"/>
      <c r="N948" s="220">
        <v>89410</v>
      </c>
      <c r="O948" s="220">
        <v>88080</v>
      </c>
      <c r="P948" s="220">
        <v>82460</v>
      </c>
      <c r="Q948" s="223"/>
      <c r="R948" s="223"/>
      <c r="S948" s="223"/>
      <c r="T948" s="223"/>
      <c r="U948" s="223"/>
      <c r="V948" s="223"/>
      <c r="W948" s="223"/>
      <c r="X948" s="223"/>
      <c r="Y948" s="2"/>
    </row>
    <row r="949" spans="2:25" ht="12.95" customHeight="1" x14ac:dyDescent="0.2">
      <c r="B949" s="221" t="s">
        <v>501</v>
      </c>
      <c r="C949" s="221" t="s">
        <v>64</v>
      </c>
      <c r="D949" s="222" t="s">
        <v>1453</v>
      </c>
      <c r="E949" s="222"/>
      <c r="F949" s="223"/>
      <c r="G949" s="223"/>
      <c r="H949" s="223"/>
      <c r="I949" s="223"/>
      <c r="J949" s="223"/>
      <c r="K949" s="223"/>
      <c r="L949" s="223"/>
      <c r="M949" s="223"/>
      <c r="N949" s="223"/>
      <c r="O949" s="223"/>
      <c r="P949" s="223"/>
      <c r="Q949" s="220">
        <v>69340</v>
      </c>
      <c r="R949" s="220">
        <v>62320</v>
      </c>
      <c r="S949" s="223"/>
      <c r="T949" s="220">
        <v>54320</v>
      </c>
      <c r="U949" s="220">
        <v>51510</v>
      </c>
      <c r="V949" s="220">
        <v>45120</v>
      </c>
      <c r="W949" s="220">
        <v>43300</v>
      </c>
      <c r="X949" s="220">
        <v>41030</v>
      </c>
      <c r="Y949" s="2"/>
    </row>
    <row r="950" spans="2:25" ht="12.95" customHeight="1" x14ac:dyDescent="0.2">
      <c r="B950" s="221" t="s">
        <v>502</v>
      </c>
      <c r="C950" s="221" t="s">
        <v>64</v>
      </c>
      <c r="D950" s="222" t="s">
        <v>1453</v>
      </c>
      <c r="E950" s="222"/>
      <c r="F950" s="223"/>
      <c r="G950" s="223"/>
      <c r="H950" s="223"/>
      <c r="I950" s="223"/>
      <c r="J950" s="223"/>
      <c r="K950" s="223"/>
      <c r="L950" s="223"/>
      <c r="M950" s="223"/>
      <c r="N950" s="223"/>
      <c r="O950" s="220">
        <v>81720</v>
      </c>
      <c r="P950" s="220">
        <v>74520</v>
      </c>
      <c r="Q950" s="220">
        <v>67720</v>
      </c>
      <c r="R950" s="220">
        <v>64770</v>
      </c>
      <c r="S950" s="220">
        <v>61680</v>
      </c>
      <c r="T950" s="220">
        <v>56500</v>
      </c>
      <c r="U950" s="220">
        <v>48270</v>
      </c>
      <c r="V950" s="220">
        <v>46920</v>
      </c>
      <c r="W950" s="220">
        <v>41580</v>
      </c>
      <c r="X950" s="223"/>
      <c r="Y950" s="2"/>
    </row>
    <row r="951" spans="2:25" ht="12.95" customHeight="1" x14ac:dyDescent="0.2">
      <c r="B951" s="221" t="s">
        <v>1285</v>
      </c>
      <c r="C951" s="221" t="s">
        <v>64</v>
      </c>
      <c r="D951" s="222" t="s">
        <v>1453</v>
      </c>
      <c r="E951" s="222"/>
      <c r="F951" s="223"/>
      <c r="G951" s="223"/>
      <c r="H951" s="223"/>
      <c r="I951" s="223"/>
      <c r="J951" s="223"/>
      <c r="K951" s="223"/>
      <c r="L951" s="223"/>
      <c r="M951" s="223"/>
      <c r="N951" s="223"/>
      <c r="O951" s="223"/>
      <c r="P951" s="223"/>
      <c r="Q951" s="223"/>
      <c r="R951" s="220">
        <v>68100</v>
      </c>
      <c r="S951" s="220">
        <v>59550</v>
      </c>
      <c r="T951" s="220">
        <v>54430</v>
      </c>
      <c r="U951" s="220">
        <v>47930</v>
      </c>
      <c r="V951" s="220">
        <v>47050</v>
      </c>
      <c r="W951" s="220">
        <v>46810</v>
      </c>
      <c r="X951" s="220">
        <v>40250</v>
      </c>
      <c r="Y951" s="2"/>
    </row>
    <row r="952" spans="2:25" ht="12.95" customHeight="1" x14ac:dyDescent="0.2">
      <c r="B952" s="221" t="s">
        <v>503</v>
      </c>
      <c r="C952" s="221" t="s">
        <v>64</v>
      </c>
      <c r="D952" s="222" t="s">
        <v>1453</v>
      </c>
      <c r="E952" s="222"/>
      <c r="F952" s="223"/>
      <c r="G952" s="223"/>
      <c r="H952" s="223"/>
      <c r="I952" s="223"/>
      <c r="J952" s="223"/>
      <c r="K952" s="223"/>
      <c r="L952" s="223"/>
      <c r="M952" s="223"/>
      <c r="N952" s="223"/>
      <c r="O952" s="220">
        <v>109890</v>
      </c>
      <c r="P952" s="220">
        <v>93770</v>
      </c>
      <c r="Q952" s="220">
        <v>91100</v>
      </c>
      <c r="R952" s="220">
        <v>86540</v>
      </c>
      <c r="S952" s="223"/>
      <c r="T952" s="223"/>
      <c r="U952" s="223"/>
      <c r="V952" s="223"/>
      <c r="W952" s="223"/>
      <c r="X952" s="223"/>
      <c r="Y952" s="2"/>
    </row>
    <row r="953" spans="2:25" ht="12.95" customHeight="1" x14ac:dyDescent="0.2">
      <c r="B953" s="221" t="s">
        <v>1286</v>
      </c>
      <c r="C953" s="221" t="s">
        <v>64</v>
      </c>
      <c r="D953" s="222" t="s">
        <v>1453</v>
      </c>
      <c r="E953" s="222"/>
      <c r="F953" s="223"/>
      <c r="G953" s="223"/>
      <c r="H953" s="223"/>
      <c r="I953" s="223"/>
      <c r="J953" s="223"/>
      <c r="K953" s="223"/>
      <c r="L953" s="223"/>
      <c r="M953" s="223"/>
      <c r="N953" s="223"/>
      <c r="O953" s="220">
        <v>85670</v>
      </c>
      <c r="P953" s="220">
        <v>75220</v>
      </c>
      <c r="Q953" s="220">
        <v>70560</v>
      </c>
      <c r="R953" s="220">
        <v>70210</v>
      </c>
      <c r="S953" s="220">
        <v>65520</v>
      </c>
      <c r="T953" s="220">
        <v>57050</v>
      </c>
      <c r="U953" s="220">
        <v>56460</v>
      </c>
      <c r="V953" s="220">
        <v>55600</v>
      </c>
      <c r="W953" s="220">
        <v>51550</v>
      </c>
      <c r="X953" s="223"/>
      <c r="Y953" s="2"/>
    </row>
    <row r="954" spans="2:25" ht="12.95" customHeight="1" x14ac:dyDescent="0.2">
      <c r="B954" s="221" t="s">
        <v>1287</v>
      </c>
      <c r="C954" s="221" t="s">
        <v>64</v>
      </c>
      <c r="D954" s="222" t="s">
        <v>1453</v>
      </c>
      <c r="E954" s="222"/>
      <c r="F954" s="223"/>
      <c r="G954" s="223"/>
      <c r="H954" s="223"/>
      <c r="I954" s="223"/>
      <c r="J954" s="223"/>
      <c r="K954" s="223"/>
      <c r="L954" s="223"/>
      <c r="M954" s="223"/>
      <c r="N954" s="223"/>
      <c r="O954" s="220">
        <v>84120</v>
      </c>
      <c r="P954" s="223"/>
      <c r="Q954" s="223"/>
      <c r="R954" s="223"/>
      <c r="S954" s="223"/>
      <c r="T954" s="223"/>
      <c r="U954" s="223"/>
      <c r="V954" s="223"/>
      <c r="W954" s="223"/>
      <c r="X954" s="223"/>
      <c r="Y954" s="2"/>
    </row>
    <row r="955" spans="2:25" ht="12.95" customHeight="1" x14ac:dyDescent="0.2">
      <c r="B955" s="221" t="s">
        <v>504</v>
      </c>
      <c r="C955" s="221" t="s">
        <v>64</v>
      </c>
      <c r="D955" s="222" t="s">
        <v>1453</v>
      </c>
      <c r="E955" s="222"/>
      <c r="F955" s="223"/>
      <c r="G955" s="223"/>
      <c r="H955" s="220">
        <v>252440</v>
      </c>
      <c r="I955" s="223"/>
      <c r="J955" s="223"/>
      <c r="K955" s="223"/>
      <c r="L955" s="223"/>
      <c r="M955" s="223"/>
      <c r="N955" s="220">
        <v>94680</v>
      </c>
      <c r="O955" s="220">
        <v>84320</v>
      </c>
      <c r="P955" s="220">
        <v>73440</v>
      </c>
      <c r="Q955" s="220">
        <v>69340</v>
      </c>
      <c r="R955" s="220">
        <v>67740</v>
      </c>
      <c r="S955" s="220">
        <v>64510</v>
      </c>
      <c r="T955" s="220">
        <v>59070</v>
      </c>
      <c r="U955" s="220">
        <v>49680</v>
      </c>
      <c r="V955" s="220">
        <v>47220</v>
      </c>
      <c r="W955" s="220">
        <v>45580</v>
      </c>
      <c r="X955" s="220">
        <v>36750</v>
      </c>
      <c r="Y955" s="2"/>
    </row>
    <row r="956" spans="2:25" ht="12.95" customHeight="1" x14ac:dyDescent="0.2">
      <c r="B956" s="221" t="s">
        <v>505</v>
      </c>
      <c r="C956" s="221" t="s">
        <v>64</v>
      </c>
      <c r="D956" s="222" t="s">
        <v>1453</v>
      </c>
      <c r="E956" s="222"/>
      <c r="F956" s="223"/>
      <c r="G956" s="223"/>
      <c r="H956" s="223"/>
      <c r="I956" s="223"/>
      <c r="J956" s="223"/>
      <c r="K956" s="223"/>
      <c r="L956" s="223"/>
      <c r="M956" s="223"/>
      <c r="N956" s="223"/>
      <c r="O956" s="220">
        <v>91290</v>
      </c>
      <c r="P956" s="220">
        <v>82080</v>
      </c>
      <c r="Q956" s="220">
        <v>81170</v>
      </c>
      <c r="R956" s="223"/>
      <c r="S956" s="223"/>
      <c r="T956" s="220">
        <v>64250</v>
      </c>
      <c r="U956" s="220">
        <v>55210</v>
      </c>
      <c r="V956" s="220">
        <v>54930</v>
      </c>
      <c r="W956" s="223"/>
      <c r="X956" s="220">
        <v>45310</v>
      </c>
      <c r="Y956" s="2"/>
    </row>
    <row r="957" spans="2:25" ht="12.95" customHeight="1" x14ac:dyDescent="0.2">
      <c r="B957" s="221" t="s">
        <v>1288</v>
      </c>
      <c r="C957" s="221" t="s">
        <v>64</v>
      </c>
      <c r="D957" s="222" t="s">
        <v>1453</v>
      </c>
      <c r="E957" s="222"/>
      <c r="F957" s="223"/>
      <c r="G957" s="223"/>
      <c r="H957" s="223"/>
      <c r="I957" s="223"/>
      <c r="J957" s="223"/>
      <c r="K957" s="223"/>
      <c r="L957" s="223"/>
      <c r="M957" s="223"/>
      <c r="N957" s="223"/>
      <c r="O957" s="223"/>
      <c r="P957" s="223"/>
      <c r="Q957" s="223"/>
      <c r="R957" s="220">
        <v>75150</v>
      </c>
      <c r="S957" s="223"/>
      <c r="T957" s="220">
        <v>57070</v>
      </c>
      <c r="U957" s="220">
        <v>54970</v>
      </c>
      <c r="V957" s="220">
        <v>50990</v>
      </c>
      <c r="W957" s="223"/>
      <c r="X957" s="223"/>
      <c r="Y957" s="2"/>
    </row>
    <row r="958" spans="2:25" ht="12.95" customHeight="1" x14ac:dyDescent="0.2">
      <c r="B958" s="221" t="s">
        <v>506</v>
      </c>
      <c r="C958" s="221" t="s">
        <v>64</v>
      </c>
      <c r="D958" s="222" t="s">
        <v>1453</v>
      </c>
      <c r="E958" s="222"/>
      <c r="F958" s="223"/>
      <c r="G958" s="223"/>
      <c r="H958" s="223"/>
      <c r="I958" s="223"/>
      <c r="J958" s="223"/>
      <c r="K958" s="223"/>
      <c r="L958" s="223"/>
      <c r="M958" s="223"/>
      <c r="N958" s="223"/>
      <c r="O958" s="223"/>
      <c r="P958" s="223"/>
      <c r="Q958" s="223"/>
      <c r="R958" s="223"/>
      <c r="S958" s="223"/>
      <c r="T958" s="220">
        <v>56950</v>
      </c>
      <c r="U958" s="223"/>
      <c r="V958" s="220">
        <v>53600</v>
      </c>
      <c r="W958" s="220">
        <v>45310</v>
      </c>
      <c r="X958" s="223"/>
      <c r="Y958" s="2"/>
    </row>
    <row r="959" spans="2:25" ht="12.95" customHeight="1" x14ac:dyDescent="0.2">
      <c r="B959" s="221" t="s">
        <v>507</v>
      </c>
      <c r="C959" s="221" t="s">
        <v>64</v>
      </c>
      <c r="D959" s="222" t="s">
        <v>1453</v>
      </c>
      <c r="E959" s="222"/>
      <c r="F959" s="223"/>
      <c r="G959" s="223"/>
      <c r="H959" s="223"/>
      <c r="I959" s="223"/>
      <c r="J959" s="223"/>
      <c r="K959" s="223"/>
      <c r="L959" s="223"/>
      <c r="M959" s="223"/>
      <c r="N959" s="223"/>
      <c r="O959" s="220">
        <v>118510</v>
      </c>
      <c r="P959" s="220">
        <v>110180</v>
      </c>
      <c r="Q959" s="220">
        <v>101850</v>
      </c>
      <c r="R959" s="220">
        <v>79420</v>
      </c>
      <c r="S959" s="220">
        <v>77980</v>
      </c>
      <c r="T959" s="220">
        <v>75550</v>
      </c>
      <c r="U959" s="223"/>
      <c r="V959" s="220">
        <v>63720</v>
      </c>
      <c r="W959" s="220">
        <v>61880</v>
      </c>
      <c r="X959" s="223"/>
      <c r="Y959" s="2"/>
    </row>
    <row r="960" spans="2:25" ht="12.95" customHeight="1" x14ac:dyDescent="0.2">
      <c r="B960" s="218" t="s">
        <v>508</v>
      </c>
      <c r="C960" s="221" t="s">
        <v>64</v>
      </c>
      <c r="D960" s="222" t="s">
        <v>1453</v>
      </c>
      <c r="E960" s="222"/>
      <c r="F960" s="225"/>
      <c r="G960" s="225"/>
      <c r="H960" s="225"/>
      <c r="I960" s="225"/>
      <c r="J960" s="225"/>
      <c r="K960" s="225"/>
      <c r="L960" s="225"/>
      <c r="M960" s="225"/>
      <c r="N960" s="225"/>
      <c r="O960" s="220">
        <v>72280</v>
      </c>
      <c r="P960" s="225"/>
      <c r="Q960" s="220">
        <v>69900</v>
      </c>
      <c r="R960" s="220">
        <v>66480</v>
      </c>
      <c r="S960" s="220">
        <v>65870</v>
      </c>
      <c r="T960" s="220">
        <v>53200</v>
      </c>
      <c r="U960" s="220">
        <v>51180</v>
      </c>
      <c r="V960" s="220">
        <v>49060</v>
      </c>
      <c r="W960" s="220">
        <v>46970</v>
      </c>
      <c r="X960" s="225"/>
      <c r="Y960" s="2"/>
    </row>
    <row r="961" spans="2:25" ht="12.95" customHeight="1" x14ac:dyDescent="0.2">
      <c r="B961" s="221" t="s">
        <v>509</v>
      </c>
      <c r="C961" s="226" t="s">
        <v>65</v>
      </c>
      <c r="D961" s="222" t="s">
        <v>1453</v>
      </c>
      <c r="E961" s="222"/>
      <c r="F961" s="223"/>
      <c r="G961" s="223"/>
      <c r="H961" s="223"/>
      <c r="I961" s="223"/>
      <c r="J961" s="223"/>
      <c r="K961" s="223"/>
      <c r="L961" s="223"/>
      <c r="M961" s="223"/>
      <c r="N961" s="223"/>
      <c r="O961" s="223"/>
      <c r="P961" s="223"/>
      <c r="Q961" s="223"/>
      <c r="R961" s="223"/>
      <c r="S961" s="220">
        <v>77800</v>
      </c>
      <c r="T961" s="220">
        <v>48390</v>
      </c>
      <c r="U961" s="223"/>
      <c r="V961" s="223"/>
      <c r="W961" s="223"/>
      <c r="X961" s="220">
        <v>40140</v>
      </c>
      <c r="Y961" s="2"/>
    </row>
    <row r="962" spans="2:25" ht="12.95" customHeight="1" x14ac:dyDescent="0.2">
      <c r="B962" s="221" t="s">
        <v>510</v>
      </c>
      <c r="C962" s="226" t="s">
        <v>65</v>
      </c>
      <c r="D962" s="222" t="s">
        <v>1453</v>
      </c>
      <c r="E962" s="222"/>
      <c r="F962" s="223"/>
      <c r="G962" s="220">
        <v>153630</v>
      </c>
      <c r="H962" s="220">
        <v>146480</v>
      </c>
      <c r="I962" s="220">
        <v>124850</v>
      </c>
      <c r="J962" s="220">
        <v>118910</v>
      </c>
      <c r="K962" s="220">
        <v>101410</v>
      </c>
      <c r="L962" s="220">
        <v>97970</v>
      </c>
      <c r="M962" s="223"/>
      <c r="N962" s="223"/>
      <c r="O962" s="220">
        <v>94090</v>
      </c>
      <c r="P962" s="223"/>
      <c r="Q962" s="223"/>
      <c r="R962" s="223"/>
      <c r="S962" s="220">
        <v>77990</v>
      </c>
      <c r="T962" s="223"/>
      <c r="U962" s="223"/>
      <c r="V962" s="223"/>
      <c r="W962" s="223"/>
      <c r="X962" s="223"/>
      <c r="Y962" s="2"/>
    </row>
    <row r="963" spans="2:25" ht="12.95" customHeight="1" x14ac:dyDescent="0.2">
      <c r="B963" s="221" t="s">
        <v>511</v>
      </c>
      <c r="C963" s="226" t="s">
        <v>65</v>
      </c>
      <c r="D963" s="222" t="s">
        <v>1453</v>
      </c>
      <c r="E963" s="222"/>
      <c r="F963" s="223"/>
      <c r="G963" s="223"/>
      <c r="H963" s="220">
        <v>140210</v>
      </c>
      <c r="I963" s="220">
        <v>122720</v>
      </c>
      <c r="J963" s="220">
        <v>116880</v>
      </c>
      <c r="K963" s="220">
        <v>103120</v>
      </c>
      <c r="L963" s="220">
        <v>96610</v>
      </c>
      <c r="M963" s="220">
        <v>94210</v>
      </c>
      <c r="N963" s="220">
        <v>88690</v>
      </c>
      <c r="O963" s="220">
        <v>72620</v>
      </c>
      <c r="P963" s="223"/>
      <c r="Q963" s="223"/>
      <c r="R963" s="223"/>
      <c r="S963" s="223"/>
      <c r="T963" s="223"/>
      <c r="U963" s="223"/>
      <c r="V963" s="223"/>
      <c r="W963" s="223"/>
      <c r="X963" s="223"/>
      <c r="Y963" s="2"/>
    </row>
    <row r="964" spans="2:25" ht="12.95" customHeight="1" x14ac:dyDescent="0.2">
      <c r="B964" s="221" t="s">
        <v>1576</v>
      </c>
      <c r="C964" s="226" t="s">
        <v>65</v>
      </c>
      <c r="D964" s="222" t="s">
        <v>1453</v>
      </c>
      <c r="E964" s="222"/>
      <c r="F964" s="223"/>
      <c r="G964" s="223"/>
      <c r="H964" s="223"/>
      <c r="I964" s="220">
        <v>165610</v>
      </c>
      <c r="J964" s="223"/>
      <c r="K964" s="223"/>
      <c r="L964" s="223"/>
      <c r="M964" s="223"/>
      <c r="N964" s="223"/>
      <c r="O964" s="223"/>
      <c r="P964" s="220">
        <v>109190</v>
      </c>
      <c r="Q964" s="223"/>
      <c r="R964" s="223"/>
      <c r="S964" s="223"/>
      <c r="T964" s="223"/>
      <c r="U964" s="223"/>
      <c r="V964" s="223"/>
      <c r="W964" s="223"/>
      <c r="X964" s="223"/>
      <c r="Y964" s="2"/>
    </row>
    <row r="965" spans="2:25" ht="12.95" customHeight="1" x14ac:dyDescent="0.2">
      <c r="B965" s="221" t="s">
        <v>512</v>
      </c>
      <c r="C965" s="226" t="s">
        <v>65</v>
      </c>
      <c r="D965" s="222" t="s">
        <v>1453</v>
      </c>
      <c r="E965" s="222"/>
      <c r="F965" s="220">
        <v>169450</v>
      </c>
      <c r="G965" s="220">
        <v>146040</v>
      </c>
      <c r="H965" s="220">
        <v>139080</v>
      </c>
      <c r="I965" s="220">
        <v>120470</v>
      </c>
      <c r="J965" s="220">
        <v>114730</v>
      </c>
      <c r="K965" s="220">
        <v>108540</v>
      </c>
      <c r="L965" s="220">
        <v>103140</v>
      </c>
      <c r="M965" s="220">
        <v>95440</v>
      </c>
      <c r="N965" s="220">
        <v>93090</v>
      </c>
      <c r="O965" s="220">
        <v>86760</v>
      </c>
      <c r="P965" s="220">
        <v>86330</v>
      </c>
      <c r="Q965" s="220">
        <v>85900</v>
      </c>
      <c r="R965" s="220">
        <v>82910</v>
      </c>
      <c r="S965" s="220">
        <v>76430</v>
      </c>
      <c r="T965" s="220">
        <v>60420</v>
      </c>
      <c r="U965" s="220">
        <v>59880</v>
      </c>
      <c r="V965" s="220">
        <v>56390</v>
      </c>
      <c r="W965" s="220">
        <v>53480</v>
      </c>
      <c r="X965" s="220">
        <v>45840</v>
      </c>
      <c r="Y965" s="2"/>
    </row>
    <row r="966" spans="2:25" ht="12.95" customHeight="1" x14ac:dyDescent="0.2">
      <c r="B966" s="221" t="s">
        <v>1289</v>
      </c>
      <c r="C966" s="226" t="s">
        <v>65</v>
      </c>
      <c r="D966" s="222" t="s">
        <v>1453</v>
      </c>
      <c r="E966" s="222"/>
      <c r="F966" s="223"/>
      <c r="G966" s="223"/>
      <c r="H966" s="223"/>
      <c r="I966" s="223"/>
      <c r="J966" s="223"/>
      <c r="K966" s="223"/>
      <c r="L966" s="223"/>
      <c r="M966" s="223"/>
      <c r="N966" s="223"/>
      <c r="O966" s="223"/>
      <c r="P966" s="223"/>
      <c r="Q966" s="223"/>
      <c r="R966" s="223"/>
      <c r="S966" s="223"/>
      <c r="T966" s="223"/>
      <c r="U966" s="223"/>
      <c r="V966" s="223"/>
      <c r="W966" s="220">
        <v>42870</v>
      </c>
      <c r="X966" s="220">
        <v>42630</v>
      </c>
      <c r="Y966" s="2"/>
    </row>
    <row r="967" spans="2:25" ht="12.95" customHeight="1" x14ac:dyDescent="0.2">
      <c r="B967" s="221" t="s">
        <v>513</v>
      </c>
      <c r="C967" s="226" t="s">
        <v>65</v>
      </c>
      <c r="D967" s="222" t="s">
        <v>1453</v>
      </c>
      <c r="E967" s="222"/>
      <c r="F967" s="220">
        <v>202450</v>
      </c>
      <c r="G967" s="220">
        <v>197880</v>
      </c>
      <c r="H967" s="220">
        <v>137980</v>
      </c>
      <c r="I967" s="223"/>
      <c r="J967" s="220">
        <v>126030</v>
      </c>
      <c r="K967" s="220">
        <v>114420</v>
      </c>
      <c r="L967" s="220">
        <v>109220</v>
      </c>
      <c r="M967" s="220">
        <v>96720</v>
      </c>
      <c r="N967" s="220">
        <v>91010</v>
      </c>
      <c r="O967" s="220">
        <v>88070</v>
      </c>
      <c r="P967" s="220">
        <v>80080</v>
      </c>
      <c r="Q967" s="220">
        <v>79840</v>
      </c>
      <c r="R967" s="220">
        <v>63850</v>
      </c>
      <c r="S967" s="220">
        <v>61710</v>
      </c>
      <c r="T967" s="220">
        <v>57650</v>
      </c>
      <c r="U967" s="220">
        <v>50680</v>
      </c>
      <c r="V967" s="220">
        <v>49600</v>
      </c>
      <c r="W967" s="220">
        <v>48260</v>
      </c>
      <c r="X967" s="220">
        <v>46290</v>
      </c>
      <c r="Y967" s="2"/>
    </row>
    <row r="968" spans="2:25" ht="12.95" customHeight="1" x14ac:dyDescent="0.2">
      <c r="B968" s="221" t="s">
        <v>1290</v>
      </c>
      <c r="C968" s="226" t="s">
        <v>65</v>
      </c>
      <c r="D968" s="222" t="s">
        <v>1453</v>
      </c>
      <c r="E968" s="222"/>
      <c r="F968" s="220">
        <v>158840</v>
      </c>
      <c r="G968" s="220">
        <v>145080</v>
      </c>
      <c r="H968" s="220">
        <v>138020</v>
      </c>
      <c r="I968" s="220">
        <v>132840</v>
      </c>
      <c r="J968" s="223"/>
      <c r="K968" s="223"/>
      <c r="L968" s="220">
        <v>118440</v>
      </c>
      <c r="M968" s="220">
        <v>100440</v>
      </c>
      <c r="N968" s="223"/>
      <c r="O968" s="223"/>
      <c r="P968" s="223"/>
      <c r="Q968" s="223"/>
      <c r="R968" s="223"/>
      <c r="S968" s="223"/>
      <c r="T968" s="220">
        <v>36110</v>
      </c>
      <c r="U968" s="223"/>
      <c r="V968" s="223"/>
      <c r="W968" s="223"/>
      <c r="X968" s="223"/>
      <c r="Y968" s="2"/>
    </row>
    <row r="969" spans="2:25" ht="12.95" customHeight="1" x14ac:dyDescent="0.2">
      <c r="B969" s="221" t="s">
        <v>1291</v>
      </c>
      <c r="C969" s="226" t="s">
        <v>65</v>
      </c>
      <c r="D969" s="222" t="s">
        <v>1453</v>
      </c>
      <c r="E969" s="222"/>
      <c r="F969" s="220">
        <v>162700</v>
      </c>
      <c r="G969" s="220">
        <v>147880</v>
      </c>
      <c r="H969" s="220">
        <v>140610</v>
      </c>
      <c r="I969" s="223"/>
      <c r="J969" s="223"/>
      <c r="K969" s="223"/>
      <c r="L969" s="223"/>
      <c r="M969" s="220">
        <v>104930</v>
      </c>
      <c r="N969" s="223"/>
      <c r="O969" s="223"/>
      <c r="P969" s="223"/>
      <c r="Q969" s="223"/>
      <c r="R969" s="223"/>
      <c r="S969" s="223"/>
      <c r="T969" s="223"/>
      <c r="U969" s="223"/>
      <c r="V969" s="223"/>
      <c r="W969" s="223"/>
      <c r="X969" s="223"/>
      <c r="Y969" s="2"/>
    </row>
    <row r="970" spans="2:25" ht="12.95" customHeight="1" x14ac:dyDescent="0.2">
      <c r="B970" s="221" t="s">
        <v>1292</v>
      </c>
      <c r="C970" s="226" t="s">
        <v>65</v>
      </c>
      <c r="D970" s="222" t="s">
        <v>1453</v>
      </c>
      <c r="E970" s="222"/>
      <c r="F970" s="223"/>
      <c r="G970" s="223"/>
      <c r="H970" s="223"/>
      <c r="I970" s="223"/>
      <c r="J970" s="223"/>
      <c r="K970" s="223"/>
      <c r="L970" s="223"/>
      <c r="M970" s="220">
        <v>97230</v>
      </c>
      <c r="N970" s="223"/>
      <c r="O970" s="223"/>
      <c r="P970" s="223"/>
      <c r="Q970" s="220">
        <v>81890</v>
      </c>
      <c r="R970" s="220">
        <v>78940</v>
      </c>
      <c r="S970" s="220">
        <v>78120</v>
      </c>
      <c r="T970" s="220">
        <v>77840</v>
      </c>
      <c r="U970" s="223"/>
      <c r="V970" s="220">
        <v>68790</v>
      </c>
      <c r="W970" s="223"/>
      <c r="X970" s="220">
        <v>58580</v>
      </c>
      <c r="Y970" s="2"/>
    </row>
    <row r="971" spans="2:25" ht="12.95" customHeight="1" x14ac:dyDescent="0.2">
      <c r="B971" s="221" t="s">
        <v>514</v>
      </c>
      <c r="C971" s="226" t="s">
        <v>65</v>
      </c>
      <c r="D971" s="222" t="s">
        <v>1453</v>
      </c>
      <c r="E971" s="222"/>
      <c r="F971" s="223"/>
      <c r="G971" s="223"/>
      <c r="H971" s="223"/>
      <c r="I971" s="223"/>
      <c r="J971" s="223"/>
      <c r="K971" s="223"/>
      <c r="L971" s="223"/>
      <c r="M971" s="223"/>
      <c r="N971" s="223"/>
      <c r="O971" s="223"/>
      <c r="P971" s="223"/>
      <c r="Q971" s="223"/>
      <c r="R971" s="223"/>
      <c r="S971" s="220">
        <v>68430</v>
      </c>
      <c r="T971" s="220">
        <v>62260</v>
      </c>
      <c r="U971" s="223"/>
      <c r="V971" s="220">
        <v>52270</v>
      </c>
      <c r="W971" s="220">
        <v>48460</v>
      </c>
      <c r="X971" s="220">
        <v>46930</v>
      </c>
      <c r="Y971" s="2"/>
    </row>
    <row r="972" spans="2:25" ht="12.95" customHeight="1" x14ac:dyDescent="0.2">
      <c r="B972" s="221" t="s">
        <v>1577</v>
      </c>
      <c r="C972" s="226" t="s">
        <v>65</v>
      </c>
      <c r="D972" s="222" t="s">
        <v>1453</v>
      </c>
      <c r="E972" s="222"/>
      <c r="F972" s="223"/>
      <c r="G972" s="223"/>
      <c r="H972" s="223"/>
      <c r="I972" s="223"/>
      <c r="J972" s="223"/>
      <c r="K972" s="223"/>
      <c r="L972" s="223"/>
      <c r="M972" s="223"/>
      <c r="N972" s="223"/>
      <c r="O972" s="223"/>
      <c r="P972" s="223"/>
      <c r="Q972" s="223"/>
      <c r="R972" s="223"/>
      <c r="S972" s="223"/>
      <c r="T972" s="223"/>
      <c r="U972" s="223"/>
      <c r="V972" s="220">
        <v>55790</v>
      </c>
      <c r="W972" s="223"/>
      <c r="X972" s="223"/>
      <c r="Y972" s="2"/>
    </row>
    <row r="973" spans="2:25" ht="12.95" customHeight="1" x14ac:dyDescent="0.2">
      <c r="B973" s="221" t="s">
        <v>515</v>
      </c>
      <c r="C973" s="226" t="s">
        <v>65</v>
      </c>
      <c r="D973" s="222" t="s">
        <v>1453</v>
      </c>
      <c r="E973" s="222"/>
      <c r="F973" s="223"/>
      <c r="G973" s="223"/>
      <c r="H973" s="223"/>
      <c r="I973" s="220">
        <v>210860</v>
      </c>
      <c r="J973" s="220">
        <v>210130</v>
      </c>
      <c r="K973" s="220">
        <v>179550</v>
      </c>
      <c r="L973" s="223"/>
      <c r="M973" s="220">
        <v>166910</v>
      </c>
      <c r="N973" s="223"/>
      <c r="O973" s="223"/>
      <c r="P973" s="223"/>
      <c r="Q973" s="223"/>
      <c r="R973" s="223"/>
      <c r="S973" s="223"/>
      <c r="T973" s="223"/>
      <c r="U973" s="223"/>
      <c r="V973" s="223"/>
      <c r="W973" s="223"/>
      <c r="X973" s="223"/>
      <c r="Y973" s="2"/>
    </row>
    <row r="974" spans="2:25" ht="12.95" customHeight="1" x14ac:dyDescent="0.2">
      <c r="B974" s="221" t="s">
        <v>1293</v>
      </c>
      <c r="C974" s="226" t="s">
        <v>65</v>
      </c>
      <c r="D974" s="222" t="s">
        <v>1453</v>
      </c>
      <c r="E974" s="222"/>
      <c r="F974" s="220">
        <v>171720</v>
      </c>
      <c r="G974" s="220">
        <v>148620</v>
      </c>
      <c r="H974" s="220">
        <v>141270</v>
      </c>
      <c r="I974" s="223"/>
      <c r="J974" s="223"/>
      <c r="K974" s="223"/>
      <c r="L974" s="223"/>
      <c r="M974" s="223"/>
      <c r="N974" s="223"/>
      <c r="O974" s="223"/>
      <c r="P974" s="223"/>
      <c r="Q974" s="223"/>
      <c r="R974" s="223"/>
      <c r="S974" s="223"/>
      <c r="T974" s="223"/>
      <c r="U974" s="223"/>
      <c r="V974" s="223"/>
      <c r="W974" s="223"/>
      <c r="X974" s="223"/>
      <c r="Y974" s="2"/>
    </row>
    <row r="975" spans="2:25" ht="12.95" customHeight="1" x14ac:dyDescent="0.2">
      <c r="B975" s="221" t="s">
        <v>1294</v>
      </c>
      <c r="C975" s="226" t="s">
        <v>65</v>
      </c>
      <c r="D975" s="222" t="s">
        <v>1453</v>
      </c>
      <c r="E975" s="222"/>
      <c r="F975" s="223"/>
      <c r="G975" s="223"/>
      <c r="H975" s="223"/>
      <c r="I975" s="223"/>
      <c r="J975" s="223"/>
      <c r="K975" s="223"/>
      <c r="L975" s="223"/>
      <c r="M975" s="220">
        <v>104720</v>
      </c>
      <c r="N975" s="220">
        <v>102950</v>
      </c>
      <c r="O975" s="223"/>
      <c r="P975" s="220">
        <v>76630</v>
      </c>
      <c r="Q975" s="220">
        <v>71930</v>
      </c>
      <c r="R975" s="223"/>
      <c r="S975" s="223"/>
      <c r="T975" s="223"/>
      <c r="U975" s="223"/>
      <c r="V975" s="223"/>
      <c r="W975" s="223"/>
      <c r="X975" s="223"/>
      <c r="Y975" s="2"/>
    </row>
    <row r="976" spans="2:25" ht="12.95" customHeight="1" x14ac:dyDescent="0.2">
      <c r="B976" s="221" t="s">
        <v>516</v>
      </c>
      <c r="C976" s="226" t="s">
        <v>65</v>
      </c>
      <c r="D976" s="222" t="s">
        <v>1453</v>
      </c>
      <c r="E976" s="222"/>
      <c r="F976" s="223"/>
      <c r="G976" s="223"/>
      <c r="H976" s="223"/>
      <c r="I976" s="223"/>
      <c r="J976" s="223"/>
      <c r="K976" s="223"/>
      <c r="L976" s="220">
        <v>154600</v>
      </c>
      <c r="M976" s="223"/>
      <c r="N976" s="223"/>
      <c r="O976" s="223"/>
      <c r="P976" s="223"/>
      <c r="Q976" s="223"/>
      <c r="R976" s="223"/>
      <c r="S976" s="223"/>
      <c r="T976" s="223"/>
      <c r="U976" s="223"/>
      <c r="V976" s="223"/>
      <c r="W976" s="223"/>
      <c r="X976" s="223"/>
      <c r="Y976" s="2"/>
    </row>
    <row r="977" spans="2:25" ht="12.95" customHeight="1" x14ac:dyDescent="0.2">
      <c r="B977" s="221" t="s">
        <v>517</v>
      </c>
      <c r="C977" s="226" t="s">
        <v>65</v>
      </c>
      <c r="D977" s="222" t="s">
        <v>1453</v>
      </c>
      <c r="E977" s="222"/>
      <c r="F977" s="223"/>
      <c r="G977" s="220">
        <v>188460</v>
      </c>
      <c r="H977" s="223"/>
      <c r="I977" s="223"/>
      <c r="J977" s="223"/>
      <c r="K977" s="223"/>
      <c r="L977" s="223"/>
      <c r="M977" s="223"/>
      <c r="N977" s="223"/>
      <c r="O977" s="223"/>
      <c r="P977" s="223"/>
      <c r="Q977" s="223"/>
      <c r="R977" s="223"/>
      <c r="S977" s="223"/>
      <c r="T977" s="223"/>
      <c r="U977" s="220">
        <v>45910</v>
      </c>
      <c r="V977" s="220">
        <v>43190</v>
      </c>
      <c r="W977" s="220">
        <v>41610</v>
      </c>
      <c r="X977" s="220">
        <v>40790</v>
      </c>
      <c r="Y977" s="2"/>
    </row>
    <row r="978" spans="2:25" ht="12.95" customHeight="1" x14ac:dyDescent="0.2">
      <c r="B978" s="221" t="s">
        <v>518</v>
      </c>
      <c r="C978" s="226" t="s">
        <v>65</v>
      </c>
      <c r="D978" s="222" t="s">
        <v>1453</v>
      </c>
      <c r="E978" s="222"/>
      <c r="F978" s="223"/>
      <c r="G978" s="223"/>
      <c r="H978" s="220">
        <v>125660</v>
      </c>
      <c r="I978" s="223"/>
      <c r="J978" s="223"/>
      <c r="K978" s="223"/>
      <c r="L978" s="223"/>
      <c r="M978" s="223"/>
      <c r="N978" s="223"/>
      <c r="O978" s="223"/>
      <c r="P978" s="220">
        <v>81650</v>
      </c>
      <c r="Q978" s="220">
        <v>81240</v>
      </c>
      <c r="R978" s="220">
        <v>69800</v>
      </c>
      <c r="S978" s="220">
        <v>65260</v>
      </c>
      <c r="T978" s="220">
        <v>62660</v>
      </c>
      <c r="U978" s="220">
        <v>61250</v>
      </c>
      <c r="V978" s="220">
        <v>56750</v>
      </c>
      <c r="W978" s="220">
        <v>52490</v>
      </c>
      <c r="X978" s="220">
        <v>50240</v>
      </c>
      <c r="Y978" s="2"/>
    </row>
    <row r="979" spans="2:25" ht="12.95" customHeight="1" x14ac:dyDescent="0.2">
      <c r="B979" s="221" t="s">
        <v>518</v>
      </c>
      <c r="C979" s="226" t="s">
        <v>65</v>
      </c>
      <c r="D979" s="222" t="s">
        <v>1455</v>
      </c>
      <c r="E979" s="222"/>
      <c r="F979" s="223"/>
      <c r="G979" s="223"/>
      <c r="H979" s="223"/>
      <c r="I979" s="223"/>
      <c r="J979" s="223"/>
      <c r="K979" s="223"/>
      <c r="L979" s="223"/>
      <c r="M979" s="223"/>
      <c r="N979" s="223"/>
      <c r="O979" s="223"/>
      <c r="P979" s="223"/>
      <c r="Q979" s="223"/>
      <c r="R979" s="223"/>
      <c r="S979" s="223"/>
      <c r="T979" s="223"/>
      <c r="U979" s="223"/>
      <c r="V979" s="223"/>
      <c r="W979" s="220">
        <v>52490</v>
      </c>
      <c r="X979" s="223"/>
      <c r="Y979" s="2"/>
    </row>
    <row r="980" spans="2:25" ht="12.95" customHeight="1" x14ac:dyDescent="0.2">
      <c r="B980" s="221" t="s">
        <v>1295</v>
      </c>
      <c r="C980" s="226" t="s">
        <v>65</v>
      </c>
      <c r="D980" s="222" t="s">
        <v>1453</v>
      </c>
      <c r="E980" s="222"/>
      <c r="F980" s="223"/>
      <c r="G980" s="223"/>
      <c r="H980" s="223"/>
      <c r="I980" s="223"/>
      <c r="J980" s="223"/>
      <c r="K980" s="223"/>
      <c r="L980" s="223"/>
      <c r="M980" s="223"/>
      <c r="N980" s="223"/>
      <c r="O980" s="223"/>
      <c r="P980" s="223"/>
      <c r="Q980" s="220">
        <v>69190</v>
      </c>
      <c r="R980" s="220">
        <v>66090</v>
      </c>
      <c r="S980" s="220">
        <v>62110</v>
      </c>
      <c r="T980" s="220">
        <v>59470</v>
      </c>
      <c r="U980" s="223"/>
      <c r="V980" s="220">
        <v>48140</v>
      </c>
      <c r="W980" s="223"/>
      <c r="X980" s="223"/>
      <c r="Y980" s="2"/>
    </row>
    <row r="981" spans="2:25" ht="12.95" customHeight="1" x14ac:dyDescent="0.2">
      <c r="B981" s="221" t="s">
        <v>519</v>
      </c>
      <c r="C981" s="226" t="s">
        <v>65</v>
      </c>
      <c r="D981" s="222" t="s">
        <v>1453</v>
      </c>
      <c r="E981" s="222"/>
      <c r="F981" s="223"/>
      <c r="G981" s="223"/>
      <c r="H981" s="223"/>
      <c r="I981" s="220">
        <v>141060</v>
      </c>
      <c r="J981" s="220">
        <v>137760</v>
      </c>
      <c r="K981" s="220">
        <v>127870</v>
      </c>
      <c r="L981" s="220">
        <v>124670</v>
      </c>
      <c r="M981" s="220">
        <v>113170</v>
      </c>
      <c r="N981" s="220">
        <v>108090</v>
      </c>
      <c r="O981" s="220">
        <v>103140</v>
      </c>
      <c r="P981" s="220">
        <v>101140</v>
      </c>
      <c r="Q981" s="220">
        <v>98220</v>
      </c>
      <c r="R981" s="220">
        <v>87770</v>
      </c>
      <c r="S981" s="220">
        <v>78720</v>
      </c>
      <c r="T981" s="220">
        <v>74810</v>
      </c>
      <c r="U981" s="223"/>
      <c r="V981" s="220">
        <v>63580</v>
      </c>
      <c r="W981" s="220">
        <v>59070</v>
      </c>
      <c r="X981" s="220">
        <v>56340</v>
      </c>
      <c r="Y981" s="2"/>
    </row>
    <row r="982" spans="2:25" ht="12.95" customHeight="1" x14ac:dyDescent="0.2">
      <c r="B982" s="221" t="s">
        <v>1296</v>
      </c>
      <c r="C982" s="226" t="s">
        <v>65</v>
      </c>
      <c r="D982" s="222" t="s">
        <v>1453</v>
      </c>
      <c r="E982" s="222"/>
      <c r="F982" s="223"/>
      <c r="G982" s="223"/>
      <c r="H982" s="223"/>
      <c r="I982" s="223"/>
      <c r="J982" s="220">
        <v>132970</v>
      </c>
      <c r="K982" s="223"/>
      <c r="L982" s="223"/>
      <c r="M982" s="223"/>
      <c r="N982" s="223"/>
      <c r="O982" s="223"/>
      <c r="P982" s="223"/>
      <c r="Q982" s="223"/>
      <c r="R982" s="223"/>
      <c r="S982" s="223"/>
      <c r="T982" s="223"/>
      <c r="U982" s="223"/>
      <c r="V982" s="223"/>
      <c r="W982" s="223"/>
      <c r="X982" s="223"/>
      <c r="Y982" s="2"/>
    </row>
    <row r="983" spans="2:25" ht="12.95" customHeight="1" x14ac:dyDescent="0.2">
      <c r="B983" s="221" t="s">
        <v>1297</v>
      </c>
      <c r="C983" s="226" t="s">
        <v>65</v>
      </c>
      <c r="D983" s="222" t="s">
        <v>1453</v>
      </c>
      <c r="E983" s="222"/>
      <c r="F983" s="223"/>
      <c r="G983" s="223"/>
      <c r="H983" s="223"/>
      <c r="I983" s="220">
        <v>134870</v>
      </c>
      <c r="J983" s="223"/>
      <c r="K983" s="223"/>
      <c r="L983" s="223"/>
      <c r="M983" s="223"/>
      <c r="N983" s="223"/>
      <c r="O983" s="223"/>
      <c r="P983" s="223"/>
      <c r="Q983" s="223"/>
      <c r="R983" s="223"/>
      <c r="S983" s="223"/>
      <c r="T983" s="223"/>
      <c r="U983" s="223"/>
      <c r="V983" s="223"/>
      <c r="W983" s="223"/>
      <c r="X983" s="223"/>
      <c r="Y983" s="2"/>
    </row>
    <row r="984" spans="2:25" ht="12.95" customHeight="1" x14ac:dyDescent="0.2">
      <c r="B984" s="221" t="s">
        <v>520</v>
      </c>
      <c r="C984" s="226" t="s">
        <v>65</v>
      </c>
      <c r="D984" s="222" t="s">
        <v>1453</v>
      </c>
      <c r="E984" s="222"/>
      <c r="F984" s="223"/>
      <c r="G984" s="223"/>
      <c r="H984" s="223"/>
      <c r="I984" s="223"/>
      <c r="J984" s="223"/>
      <c r="K984" s="223"/>
      <c r="L984" s="223"/>
      <c r="M984" s="223"/>
      <c r="N984" s="220">
        <v>162350</v>
      </c>
      <c r="O984" s="220">
        <v>143310</v>
      </c>
      <c r="P984" s="220">
        <v>132720</v>
      </c>
      <c r="Q984" s="220">
        <v>97690</v>
      </c>
      <c r="R984" s="220">
        <v>85690</v>
      </c>
      <c r="S984" s="223"/>
      <c r="T984" s="223"/>
      <c r="U984" s="223"/>
      <c r="V984" s="223"/>
      <c r="W984" s="223"/>
      <c r="X984" s="223"/>
      <c r="Y984" s="2"/>
    </row>
    <row r="985" spans="2:25" ht="12.95" customHeight="1" x14ac:dyDescent="0.2">
      <c r="B985" s="221" t="s">
        <v>521</v>
      </c>
      <c r="C985" s="226" t="s">
        <v>65</v>
      </c>
      <c r="D985" s="222" t="s">
        <v>1453</v>
      </c>
      <c r="E985" s="222"/>
      <c r="F985" s="223"/>
      <c r="G985" s="223"/>
      <c r="H985" s="223"/>
      <c r="I985" s="223"/>
      <c r="J985" s="223"/>
      <c r="K985" s="223"/>
      <c r="L985" s="223"/>
      <c r="M985" s="220">
        <v>97790</v>
      </c>
      <c r="N985" s="220">
        <v>96870</v>
      </c>
      <c r="O985" s="220">
        <v>93410</v>
      </c>
      <c r="P985" s="220">
        <v>85790</v>
      </c>
      <c r="Q985" s="220">
        <v>78790</v>
      </c>
      <c r="R985" s="223"/>
      <c r="S985" s="223"/>
      <c r="T985" s="223"/>
      <c r="U985" s="223"/>
      <c r="V985" s="223"/>
      <c r="W985" s="223"/>
      <c r="X985" s="223"/>
      <c r="Y985" s="2"/>
    </row>
    <row r="986" spans="2:25" ht="12.95" customHeight="1" x14ac:dyDescent="0.2">
      <c r="B986" s="221" t="s">
        <v>522</v>
      </c>
      <c r="C986" s="226" t="s">
        <v>65</v>
      </c>
      <c r="D986" s="222" t="s">
        <v>1453</v>
      </c>
      <c r="E986" s="222"/>
      <c r="F986" s="223"/>
      <c r="G986" s="223"/>
      <c r="H986" s="223"/>
      <c r="I986" s="223"/>
      <c r="J986" s="223"/>
      <c r="K986" s="223"/>
      <c r="L986" s="223"/>
      <c r="M986" s="220">
        <v>124180</v>
      </c>
      <c r="N986" s="220">
        <v>121390</v>
      </c>
      <c r="O986" s="220">
        <v>108460</v>
      </c>
      <c r="P986" s="220">
        <v>98980</v>
      </c>
      <c r="Q986" s="220">
        <v>97970</v>
      </c>
      <c r="R986" s="220">
        <v>85770</v>
      </c>
      <c r="S986" s="220">
        <v>74360</v>
      </c>
      <c r="T986" s="220">
        <v>73990</v>
      </c>
      <c r="U986" s="223"/>
      <c r="V986" s="223"/>
      <c r="W986" s="223"/>
      <c r="X986" s="223"/>
      <c r="Y986" s="2"/>
    </row>
    <row r="987" spans="2:25" ht="12.95" customHeight="1" x14ac:dyDescent="0.2">
      <c r="B987" s="221" t="s">
        <v>523</v>
      </c>
      <c r="C987" s="226" t="s">
        <v>65</v>
      </c>
      <c r="D987" s="222" t="s">
        <v>1453</v>
      </c>
      <c r="E987" s="222"/>
      <c r="F987" s="223"/>
      <c r="G987" s="223"/>
      <c r="H987" s="223"/>
      <c r="I987" s="223"/>
      <c r="J987" s="223"/>
      <c r="K987" s="223"/>
      <c r="L987" s="223"/>
      <c r="M987" s="223"/>
      <c r="N987" s="220">
        <v>116030</v>
      </c>
      <c r="O987" s="220">
        <v>114850</v>
      </c>
      <c r="P987" s="220">
        <v>82180</v>
      </c>
      <c r="Q987" s="220">
        <v>64320</v>
      </c>
      <c r="R987" s="223"/>
      <c r="S987" s="223"/>
      <c r="T987" s="223"/>
      <c r="U987" s="223"/>
      <c r="V987" s="223"/>
      <c r="W987" s="223"/>
      <c r="X987" s="223"/>
      <c r="Y987" s="2"/>
    </row>
    <row r="988" spans="2:25" ht="12.95" customHeight="1" x14ac:dyDescent="0.2">
      <c r="B988" s="221" t="s">
        <v>524</v>
      </c>
      <c r="C988" s="226" t="s">
        <v>65</v>
      </c>
      <c r="D988" s="222" t="s">
        <v>1453</v>
      </c>
      <c r="E988" s="222"/>
      <c r="F988" s="223"/>
      <c r="G988" s="223"/>
      <c r="H988" s="223"/>
      <c r="I988" s="223"/>
      <c r="J988" s="223"/>
      <c r="K988" s="223"/>
      <c r="L988" s="223"/>
      <c r="M988" s="223"/>
      <c r="N988" s="220">
        <v>88130</v>
      </c>
      <c r="O988" s="220">
        <v>85980</v>
      </c>
      <c r="P988" s="220">
        <v>84610</v>
      </c>
      <c r="Q988" s="220">
        <v>83570</v>
      </c>
      <c r="R988" s="220">
        <v>79960</v>
      </c>
      <c r="S988" s="220">
        <v>64510</v>
      </c>
      <c r="T988" s="220">
        <v>63690</v>
      </c>
      <c r="U988" s="220">
        <v>53510</v>
      </c>
      <c r="V988" s="220">
        <v>47480</v>
      </c>
      <c r="W988" s="220">
        <v>45680</v>
      </c>
      <c r="X988" s="220">
        <v>43430</v>
      </c>
      <c r="Y988" s="2"/>
    </row>
    <row r="989" spans="2:25" ht="12.95" customHeight="1" x14ac:dyDescent="0.2">
      <c r="B989" s="221" t="s">
        <v>1578</v>
      </c>
      <c r="C989" s="226" t="s">
        <v>65</v>
      </c>
      <c r="D989" s="222" t="s">
        <v>1453</v>
      </c>
      <c r="E989" s="222"/>
      <c r="F989" s="220">
        <v>216950</v>
      </c>
      <c r="G989" s="223"/>
      <c r="H989" s="223"/>
      <c r="I989" s="223"/>
      <c r="J989" s="223"/>
      <c r="K989" s="223"/>
      <c r="L989" s="223"/>
      <c r="M989" s="223"/>
      <c r="N989" s="223"/>
      <c r="O989" s="223"/>
      <c r="P989" s="223"/>
      <c r="Q989" s="223"/>
      <c r="R989" s="223"/>
      <c r="S989" s="223"/>
      <c r="T989" s="223"/>
      <c r="U989" s="223"/>
      <c r="V989" s="223"/>
      <c r="W989" s="223"/>
      <c r="X989" s="223"/>
      <c r="Y989" s="2"/>
    </row>
    <row r="990" spans="2:25" ht="12.95" customHeight="1" x14ac:dyDescent="0.2">
      <c r="B990" s="221" t="s">
        <v>1579</v>
      </c>
      <c r="C990" s="226" t="s">
        <v>65</v>
      </c>
      <c r="D990" s="222" t="s">
        <v>1453</v>
      </c>
      <c r="E990" s="222"/>
      <c r="F990" s="220">
        <v>220240</v>
      </c>
      <c r="G990" s="223"/>
      <c r="H990" s="223"/>
      <c r="I990" s="223"/>
      <c r="J990" s="223"/>
      <c r="K990" s="223"/>
      <c r="L990" s="223"/>
      <c r="M990" s="223"/>
      <c r="N990" s="223"/>
      <c r="O990" s="223"/>
      <c r="P990" s="223"/>
      <c r="Q990" s="223"/>
      <c r="R990" s="223"/>
      <c r="S990" s="223"/>
      <c r="T990" s="223"/>
      <c r="U990" s="223"/>
      <c r="V990" s="223"/>
      <c r="W990" s="223"/>
      <c r="X990" s="223"/>
      <c r="Y990" s="2"/>
    </row>
    <row r="991" spans="2:25" ht="12.95" customHeight="1" x14ac:dyDescent="0.2">
      <c r="B991" s="221" t="s">
        <v>1298</v>
      </c>
      <c r="C991" s="226" t="s">
        <v>65</v>
      </c>
      <c r="D991" s="222" t="s">
        <v>1453</v>
      </c>
      <c r="E991" s="222"/>
      <c r="F991" s="220">
        <v>225480</v>
      </c>
      <c r="G991" s="220">
        <v>207680</v>
      </c>
      <c r="H991" s="220">
        <v>197790</v>
      </c>
      <c r="I991" s="223"/>
      <c r="J991" s="223"/>
      <c r="K991" s="223"/>
      <c r="L991" s="223"/>
      <c r="M991" s="223"/>
      <c r="N991" s="220">
        <v>128620</v>
      </c>
      <c r="O991" s="220">
        <v>126020</v>
      </c>
      <c r="P991" s="220">
        <v>117630</v>
      </c>
      <c r="Q991" s="220">
        <v>115140</v>
      </c>
      <c r="R991" s="223"/>
      <c r="S991" s="223"/>
      <c r="T991" s="223"/>
      <c r="U991" s="223"/>
      <c r="V991" s="223"/>
      <c r="W991" s="223"/>
      <c r="X991" s="223"/>
      <c r="Y991" s="2"/>
    </row>
    <row r="992" spans="2:25" ht="12.95" customHeight="1" x14ac:dyDescent="0.2">
      <c r="B992" s="221" t="s">
        <v>525</v>
      </c>
      <c r="C992" s="226" t="s">
        <v>65</v>
      </c>
      <c r="D992" s="222" t="s">
        <v>1453</v>
      </c>
      <c r="E992" s="222"/>
      <c r="F992" s="220">
        <v>225480</v>
      </c>
      <c r="G992" s="220">
        <v>207680</v>
      </c>
      <c r="H992" s="220">
        <v>197790</v>
      </c>
      <c r="I992" s="220">
        <v>179960</v>
      </c>
      <c r="J992" s="220">
        <v>154970</v>
      </c>
      <c r="K992" s="220">
        <v>147060</v>
      </c>
      <c r="L992" s="220">
        <v>140190</v>
      </c>
      <c r="M992" s="220">
        <v>136860</v>
      </c>
      <c r="N992" s="220">
        <v>128620</v>
      </c>
      <c r="O992" s="220">
        <v>126020</v>
      </c>
      <c r="P992" s="220">
        <v>117630</v>
      </c>
      <c r="Q992" s="220">
        <v>115140</v>
      </c>
      <c r="R992" s="220">
        <v>112370</v>
      </c>
      <c r="S992" s="220">
        <v>92170</v>
      </c>
      <c r="T992" s="220">
        <v>89920</v>
      </c>
      <c r="U992" s="220">
        <v>82920</v>
      </c>
      <c r="V992" s="220">
        <v>76240</v>
      </c>
      <c r="W992" s="223"/>
      <c r="X992" s="220">
        <v>62820</v>
      </c>
      <c r="Y992" s="2"/>
    </row>
    <row r="993" spans="2:25" ht="12.95" customHeight="1" x14ac:dyDescent="0.2">
      <c r="B993" s="221" t="s">
        <v>1580</v>
      </c>
      <c r="C993" s="226" t="s">
        <v>65</v>
      </c>
      <c r="D993" s="222" t="s">
        <v>1453</v>
      </c>
      <c r="E993" s="222"/>
      <c r="F993" s="220">
        <v>219840</v>
      </c>
      <c r="G993" s="220">
        <v>205640</v>
      </c>
      <c r="H993" s="223"/>
      <c r="I993" s="223"/>
      <c r="J993" s="223"/>
      <c r="K993" s="223"/>
      <c r="L993" s="223"/>
      <c r="M993" s="223"/>
      <c r="N993" s="223"/>
      <c r="O993" s="223"/>
      <c r="P993" s="223"/>
      <c r="Q993" s="223"/>
      <c r="R993" s="223"/>
      <c r="S993" s="223"/>
      <c r="T993" s="223"/>
      <c r="U993" s="223"/>
      <c r="V993" s="223"/>
      <c r="W993" s="223"/>
      <c r="X993" s="223"/>
      <c r="Y993" s="2"/>
    </row>
    <row r="994" spans="2:25" ht="12.95" customHeight="1" x14ac:dyDescent="0.2">
      <c r="B994" s="221" t="s">
        <v>1581</v>
      </c>
      <c r="C994" s="226" t="s">
        <v>65</v>
      </c>
      <c r="D994" s="222" t="s">
        <v>1453</v>
      </c>
      <c r="E994" s="222"/>
      <c r="F994" s="223"/>
      <c r="G994" s="220">
        <v>207740</v>
      </c>
      <c r="H994" s="223"/>
      <c r="I994" s="223"/>
      <c r="J994" s="223"/>
      <c r="K994" s="223"/>
      <c r="L994" s="223"/>
      <c r="M994" s="223"/>
      <c r="N994" s="223"/>
      <c r="O994" s="223"/>
      <c r="P994" s="223"/>
      <c r="Q994" s="223"/>
      <c r="R994" s="223"/>
      <c r="S994" s="223"/>
      <c r="T994" s="223"/>
      <c r="U994" s="223"/>
      <c r="V994" s="223"/>
      <c r="W994" s="223"/>
      <c r="X994" s="223"/>
      <c r="Y994" s="2"/>
    </row>
    <row r="995" spans="2:25" ht="12.95" customHeight="1" x14ac:dyDescent="0.2">
      <c r="B995" s="221" t="s">
        <v>1582</v>
      </c>
      <c r="C995" s="226" t="s">
        <v>65</v>
      </c>
      <c r="D995" s="222" t="s">
        <v>1453</v>
      </c>
      <c r="E995" s="222"/>
      <c r="F995" s="220">
        <v>200630</v>
      </c>
      <c r="G995" s="220">
        <v>189340</v>
      </c>
      <c r="H995" s="223"/>
      <c r="I995" s="223"/>
      <c r="J995" s="223"/>
      <c r="K995" s="223"/>
      <c r="L995" s="223"/>
      <c r="M995" s="223"/>
      <c r="N995" s="223"/>
      <c r="O995" s="223"/>
      <c r="P995" s="223"/>
      <c r="Q995" s="223"/>
      <c r="R995" s="223"/>
      <c r="S995" s="223"/>
      <c r="T995" s="223"/>
      <c r="U995" s="223"/>
      <c r="V995" s="223"/>
      <c r="W995" s="223"/>
      <c r="X995" s="223"/>
      <c r="Y995" s="2"/>
    </row>
    <row r="996" spans="2:25" ht="12.95" customHeight="1" x14ac:dyDescent="0.2">
      <c r="B996" s="221" t="s">
        <v>1583</v>
      </c>
      <c r="C996" s="226" t="s">
        <v>65</v>
      </c>
      <c r="D996" s="222" t="s">
        <v>1453</v>
      </c>
      <c r="E996" s="222"/>
      <c r="F996" s="220">
        <v>195290</v>
      </c>
      <c r="G996" s="220">
        <v>188760</v>
      </c>
      <c r="H996" s="223"/>
      <c r="I996" s="223"/>
      <c r="J996" s="223"/>
      <c r="K996" s="223"/>
      <c r="L996" s="223"/>
      <c r="M996" s="223"/>
      <c r="N996" s="223"/>
      <c r="O996" s="223"/>
      <c r="P996" s="223"/>
      <c r="Q996" s="223"/>
      <c r="R996" s="223"/>
      <c r="S996" s="223"/>
      <c r="T996" s="223"/>
      <c r="U996" s="223"/>
      <c r="V996" s="223"/>
      <c r="W996" s="223"/>
      <c r="X996" s="223"/>
      <c r="Y996" s="2"/>
    </row>
    <row r="997" spans="2:25" ht="12.95" customHeight="1" x14ac:dyDescent="0.2">
      <c r="B997" s="221" t="s">
        <v>1299</v>
      </c>
      <c r="C997" s="226" t="s">
        <v>65</v>
      </c>
      <c r="D997" s="222" t="s">
        <v>1453</v>
      </c>
      <c r="E997" s="222"/>
      <c r="F997" s="220">
        <v>207720</v>
      </c>
      <c r="G997" s="220">
        <v>202640</v>
      </c>
      <c r="H997" s="220">
        <v>192540</v>
      </c>
      <c r="I997" s="223"/>
      <c r="J997" s="223"/>
      <c r="K997" s="223"/>
      <c r="L997" s="223"/>
      <c r="M997" s="223"/>
      <c r="N997" s="223"/>
      <c r="O997" s="223"/>
      <c r="P997" s="223"/>
      <c r="Q997" s="223"/>
      <c r="R997" s="223"/>
      <c r="S997" s="223"/>
      <c r="T997" s="223"/>
      <c r="U997" s="223"/>
      <c r="V997" s="223"/>
      <c r="W997" s="223"/>
      <c r="X997" s="223"/>
      <c r="Y997" s="2"/>
    </row>
    <row r="998" spans="2:25" ht="12.95" customHeight="1" x14ac:dyDescent="0.2">
      <c r="B998" s="221" t="s">
        <v>1584</v>
      </c>
      <c r="C998" s="226" t="s">
        <v>65</v>
      </c>
      <c r="D998" s="222" t="s">
        <v>1453</v>
      </c>
      <c r="E998" s="222"/>
      <c r="F998" s="223"/>
      <c r="G998" s="220">
        <v>189970</v>
      </c>
      <c r="H998" s="223"/>
      <c r="I998" s="223"/>
      <c r="J998" s="223"/>
      <c r="K998" s="223"/>
      <c r="L998" s="223"/>
      <c r="M998" s="223"/>
      <c r="N998" s="223"/>
      <c r="O998" s="223"/>
      <c r="P998" s="223"/>
      <c r="Q998" s="223"/>
      <c r="R998" s="223"/>
      <c r="S998" s="223"/>
      <c r="T998" s="223"/>
      <c r="U998" s="223"/>
      <c r="V998" s="223"/>
      <c r="W998" s="223"/>
      <c r="X998" s="223"/>
      <c r="Y998" s="2"/>
    </row>
    <row r="999" spans="2:25" ht="12.95" customHeight="1" x14ac:dyDescent="0.2">
      <c r="B999" s="221" t="s">
        <v>526</v>
      </c>
      <c r="C999" s="226" t="s">
        <v>65</v>
      </c>
      <c r="D999" s="222" t="s">
        <v>1453</v>
      </c>
      <c r="E999" s="222"/>
      <c r="F999" s="220">
        <v>173860</v>
      </c>
      <c r="G999" s="220">
        <v>171020</v>
      </c>
      <c r="H999" s="220">
        <v>156500</v>
      </c>
      <c r="I999" s="220">
        <v>149250</v>
      </c>
      <c r="J999" s="220">
        <v>139240</v>
      </c>
      <c r="K999" s="220">
        <v>129060</v>
      </c>
      <c r="L999" s="220">
        <v>124400</v>
      </c>
      <c r="M999" s="220">
        <v>113740</v>
      </c>
      <c r="N999" s="220">
        <v>108320</v>
      </c>
      <c r="O999" s="220">
        <v>104770</v>
      </c>
      <c r="P999" s="220">
        <v>101620</v>
      </c>
      <c r="Q999" s="220">
        <v>101120</v>
      </c>
      <c r="R999" s="220">
        <v>98330</v>
      </c>
      <c r="S999" s="220">
        <v>95930</v>
      </c>
      <c r="T999" s="220">
        <v>80120</v>
      </c>
      <c r="U999" s="223"/>
      <c r="V999" s="223"/>
      <c r="W999" s="223"/>
      <c r="X999" s="223"/>
      <c r="Y999" s="2"/>
    </row>
    <row r="1000" spans="2:25" ht="12.95" customHeight="1" x14ac:dyDescent="0.2">
      <c r="B1000" s="221" t="s">
        <v>1300</v>
      </c>
      <c r="C1000" s="226" t="s">
        <v>65</v>
      </c>
      <c r="D1000" s="222" t="s">
        <v>1453</v>
      </c>
      <c r="E1000" s="222"/>
      <c r="F1000" s="220">
        <v>172720</v>
      </c>
      <c r="G1000" s="220">
        <v>169730</v>
      </c>
      <c r="H1000" s="220">
        <v>152440</v>
      </c>
      <c r="I1000" s="223"/>
      <c r="J1000" s="223"/>
      <c r="K1000" s="220">
        <v>136560</v>
      </c>
      <c r="L1000" s="223"/>
      <c r="M1000" s="223"/>
      <c r="N1000" s="223"/>
      <c r="O1000" s="223"/>
      <c r="P1000" s="223"/>
      <c r="Q1000" s="223"/>
      <c r="R1000" s="223"/>
      <c r="S1000" s="223"/>
      <c r="T1000" s="223"/>
      <c r="U1000" s="223"/>
      <c r="V1000" s="223"/>
      <c r="W1000" s="223"/>
      <c r="X1000" s="223"/>
      <c r="Y1000" s="2"/>
    </row>
    <row r="1001" spans="2:25" ht="12.95" customHeight="1" x14ac:dyDescent="0.2">
      <c r="B1001" s="221" t="s">
        <v>527</v>
      </c>
      <c r="C1001" s="226" t="s">
        <v>65</v>
      </c>
      <c r="D1001" s="222" t="s">
        <v>1453</v>
      </c>
      <c r="E1001" s="222"/>
      <c r="F1001" s="220">
        <v>229990</v>
      </c>
      <c r="G1001" s="220">
        <v>215260</v>
      </c>
      <c r="H1001" s="220">
        <v>210420</v>
      </c>
      <c r="I1001" s="220">
        <v>203910</v>
      </c>
      <c r="J1001" s="220">
        <v>198210</v>
      </c>
      <c r="K1001" s="220">
        <v>179690</v>
      </c>
      <c r="L1001" s="220">
        <v>174820</v>
      </c>
      <c r="M1001" s="220">
        <v>169360</v>
      </c>
      <c r="N1001" s="220">
        <v>132180</v>
      </c>
      <c r="O1001" s="220">
        <v>131300</v>
      </c>
      <c r="P1001" s="220">
        <v>120720</v>
      </c>
      <c r="Q1001" s="220">
        <v>95250</v>
      </c>
      <c r="R1001" s="223"/>
      <c r="S1001" s="223"/>
      <c r="T1001" s="223"/>
      <c r="U1001" s="223"/>
      <c r="V1001" s="223"/>
      <c r="W1001" s="223"/>
      <c r="X1001" s="223"/>
      <c r="Y1001" s="2"/>
    </row>
    <row r="1002" spans="2:25" ht="12.95" customHeight="1" x14ac:dyDescent="0.2">
      <c r="B1002" s="221" t="s">
        <v>528</v>
      </c>
      <c r="C1002" s="226" t="s">
        <v>65</v>
      </c>
      <c r="D1002" s="222" t="s">
        <v>1453</v>
      </c>
      <c r="E1002" s="222"/>
      <c r="F1002" s="223"/>
      <c r="G1002" s="223"/>
      <c r="H1002" s="223"/>
      <c r="I1002" s="223"/>
      <c r="J1002" s="223"/>
      <c r="K1002" s="223"/>
      <c r="L1002" s="223"/>
      <c r="M1002" s="220">
        <v>118130</v>
      </c>
      <c r="N1002" s="220">
        <v>105190</v>
      </c>
      <c r="O1002" s="220">
        <v>100190</v>
      </c>
      <c r="P1002" s="220">
        <v>92110</v>
      </c>
      <c r="Q1002" s="220">
        <v>85240</v>
      </c>
      <c r="R1002" s="220">
        <v>66970</v>
      </c>
      <c r="S1002" s="220">
        <v>65540</v>
      </c>
      <c r="T1002" s="220">
        <v>64890</v>
      </c>
      <c r="U1002" s="220">
        <v>55100</v>
      </c>
      <c r="V1002" s="220">
        <v>51230</v>
      </c>
      <c r="W1002" s="220">
        <v>50880</v>
      </c>
      <c r="X1002" s="220">
        <v>47560</v>
      </c>
      <c r="Y1002" s="2"/>
    </row>
    <row r="1003" spans="2:25" ht="12.95" customHeight="1" x14ac:dyDescent="0.2">
      <c r="B1003" s="221" t="s">
        <v>1301</v>
      </c>
      <c r="C1003" s="226" t="s">
        <v>65</v>
      </c>
      <c r="D1003" s="222" t="s">
        <v>1453</v>
      </c>
      <c r="E1003" s="222"/>
      <c r="F1003" s="220">
        <v>168940</v>
      </c>
      <c r="G1003" s="220">
        <v>160890</v>
      </c>
      <c r="H1003" s="220">
        <v>149630</v>
      </c>
      <c r="I1003" s="223"/>
      <c r="J1003" s="223"/>
      <c r="K1003" s="223"/>
      <c r="L1003" s="223"/>
      <c r="M1003" s="223"/>
      <c r="N1003" s="223"/>
      <c r="O1003" s="223"/>
      <c r="P1003" s="223"/>
      <c r="Q1003" s="223"/>
      <c r="R1003" s="223"/>
      <c r="S1003" s="223"/>
      <c r="T1003" s="223"/>
      <c r="U1003" s="223"/>
      <c r="V1003" s="223"/>
      <c r="W1003" s="223"/>
      <c r="X1003" s="223"/>
      <c r="Y1003" s="2"/>
    </row>
    <row r="1004" spans="2:25" ht="12.95" customHeight="1" x14ac:dyDescent="0.2">
      <c r="B1004" s="221" t="s">
        <v>1302</v>
      </c>
      <c r="C1004" s="226" t="s">
        <v>65</v>
      </c>
      <c r="D1004" s="222" t="s">
        <v>1453</v>
      </c>
      <c r="E1004" s="222"/>
      <c r="F1004" s="220">
        <v>170780</v>
      </c>
      <c r="G1004" s="220">
        <v>167020</v>
      </c>
      <c r="H1004" s="223"/>
      <c r="I1004" s="223"/>
      <c r="J1004" s="223"/>
      <c r="K1004" s="223"/>
      <c r="L1004" s="223"/>
      <c r="M1004" s="223"/>
      <c r="N1004" s="223"/>
      <c r="O1004" s="223"/>
      <c r="P1004" s="223"/>
      <c r="Q1004" s="223"/>
      <c r="R1004" s="223"/>
      <c r="S1004" s="223"/>
      <c r="T1004" s="223"/>
      <c r="U1004" s="223"/>
      <c r="V1004" s="223"/>
      <c r="W1004" s="223"/>
      <c r="X1004" s="223"/>
      <c r="Y1004" s="2"/>
    </row>
    <row r="1005" spans="2:25" ht="12.95" customHeight="1" x14ac:dyDescent="0.2">
      <c r="B1005" s="221" t="s">
        <v>1303</v>
      </c>
      <c r="C1005" s="226" t="s">
        <v>65</v>
      </c>
      <c r="D1005" s="222" t="s">
        <v>1453</v>
      </c>
      <c r="E1005" s="222"/>
      <c r="F1005" s="220">
        <v>370070</v>
      </c>
      <c r="G1005" s="220">
        <v>301420</v>
      </c>
      <c r="H1005" s="220">
        <v>287070</v>
      </c>
      <c r="I1005" s="223"/>
      <c r="J1005" s="223"/>
      <c r="K1005" s="223"/>
      <c r="L1005" s="223"/>
      <c r="M1005" s="223"/>
      <c r="N1005" s="223"/>
      <c r="O1005" s="223"/>
      <c r="P1005" s="223"/>
      <c r="Q1005" s="223"/>
      <c r="R1005" s="223"/>
      <c r="S1005" s="223"/>
      <c r="T1005" s="223"/>
      <c r="U1005" s="223"/>
      <c r="V1005" s="223"/>
      <c r="W1005" s="223"/>
      <c r="X1005" s="223"/>
      <c r="Y1005" s="2"/>
    </row>
    <row r="1006" spans="2:25" ht="12.95" customHeight="1" x14ac:dyDescent="0.2">
      <c r="B1006" s="221" t="s">
        <v>1304</v>
      </c>
      <c r="C1006" s="226" t="s">
        <v>65</v>
      </c>
      <c r="D1006" s="222" t="s">
        <v>1455</v>
      </c>
      <c r="E1006" s="222"/>
      <c r="F1006" s="223"/>
      <c r="G1006" s="220">
        <v>291190</v>
      </c>
      <c r="H1006" s="223"/>
      <c r="I1006" s="223"/>
      <c r="J1006" s="223"/>
      <c r="K1006" s="223"/>
      <c r="L1006" s="223"/>
      <c r="M1006" s="223"/>
      <c r="N1006" s="223"/>
      <c r="O1006" s="223"/>
      <c r="P1006" s="223"/>
      <c r="Q1006" s="223"/>
      <c r="R1006" s="223"/>
      <c r="S1006" s="223"/>
      <c r="T1006" s="223"/>
      <c r="U1006" s="223"/>
      <c r="V1006" s="223"/>
      <c r="W1006" s="223"/>
      <c r="X1006" s="223"/>
      <c r="Y1006" s="2"/>
    </row>
    <row r="1007" spans="2:25" ht="12.95" customHeight="1" x14ac:dyDescent="0.2">
      <c r="B1007" s="221" t="s">
        <v>1304</v>
      </c>
      <c r="C1007" s="226" t="s">
        <v>65</v>
      </c>
      <c r="D1007" s="222" t="s">
        <v>1453</v>
      </c>
      <c r="E1007" s="222"/>
      <c r="F1007" s="220">
        <v>305750</v>
      </c>
      <c r="G1007" s="220">
        <v>291190</v>
      </c>
      <c r="H1007" s="220">
        <v>275410</v>
      </c>
      <c r="I1007" s="223"/>
      <c r="J1007" s="223"/>
      <c r="K1007" s="223"/>
      <c r="L1007" s="223"/>
      <c r="M1007" s="223"/>
      <c r="N1007" s="223"/>
      <c r="O1007" s="223"/>
      <c r="P1007" s="223"/>
      <c r="Q1007" s="223"/>
      <c r="R1007" s="223"/>
      <c r="S1007" s="223"/>
      <c r="T1007" s="223"/>
      <c r="U1007" s="223"/>
      <c r="V1007" s="223"/>
      <c r="W1007" s="223"/>
      <c r="X1007" s="223"/>
      <c r="Y1007" s="2"/>
    </row>
    <row r="1008" spans="2:25" ht="12.95" customHeight="1" x14ac:dyDescent="0.2">
      <c r="B1008" s="221" t="s">
        <v>1305</v>
      </c>
      <c r="C1008" s="226" t="s">
        <v>65</v>
      </c>
      <c r="D1008" s="222" t="s">
        <v>1453</v>
      </c>
      <c r="E1008" s="222"/>
      <c r="F1008" s="220">
        <v>287170</v>
      </c>
      <c r="G1008" s="220">
        <v>273500</v>
      </c>
      <c r="H1008" s="220">
        <v>257660</v>
      </c>
      <c r="I1008" s="223"/>
      <c r="J1008" s="223"/>
      <c r="K1008" s="223"/>
      <c r="L1008" s="223"/>
      <c r="M1008" s="223"/>
      <c r="N1008" s="223"/>
      <c r="O1008" s="223"/>
      <c r="P1008" s="223"/>
      <c r="Q1008" s="223"/>
      <c r="R1008" s="223"/>
      <c r="S1008" s="223"/>
      <c r="T1008" s="223"/>
      <c r="U1008" s="223"/>
      <c r="V1008" s="223"/>
      <c r="W1008" s="223"/>
      <c r="X1008" s="223"/>
      <c r="Y1008" s="2"/>
    </row>
    <row r="1009" spans="2:25" ht="12.95" customHeight="1" x14ac:dyDescent="0.2">
      <c r="B1009" s="221" t="s">
        <v>529</v>
      </c>
      <c r="C1009" s="226" t="s">
        <v>65</v>
      </c>
      <c r="D1009" s="222" t="s">
        <v>1453</v>
      </c>
      <c r="E1009" s="222"/>
      <c r="F1009" s="223"/>
      <c r="G1009" s="223"/>
      <c r="H1009" s="223"/>
      <c r="I1009" s="220">
        <v>176790</v>
      </c>
      <c r="J1009" s="220">
        <v>164110</v>
      </c>
      <c r="K1009" s="220">
        <v>155070</v>
      </c>
      <c r="L1009" s="220">
        <v>147690</v>
      </c>
      <c r="M1009" s="220">
        <v>140820</v>
      </c>
      <c r="N1009" s="220">
        <v>133840</v>
      </c>
      <c r="O1009" s="223"/>
      <c r="P1009" s="223"/>
      <c r="Q1009" s="220">
        <v>94830</v>
      </c>
      <c r="R1009" s="220">
        <v>88480</v>
      </c>
      <c r="S1009" s="223"/>
      <c r="T1009" s="223"/>
      <c r="U1009" s="223"/>
      <c r="V1009" s="223"/>
      <c r="W1009" s="223"/>
      <c r="X1009" s="223"/>
      <c r="Y1009" s="2"/>
    </row>
    <row r="1010" spans="2:25" ht="12.95" customHeight="1" x14ac:dyDescent="0.2">
      <c r="B1010" s="221" t="s">
        <v>1306</v>
      </c>
      <c r="C1010" s="226" t="s">
        <v>65</v>
      </c>
      <c r="D1010" s="222" t="s">
        <v>1453</v>
      </c>
      <c r="E1010" s="222"/>
      <c r="F1010" s="220">
        <v>204660</v>
      </c>
      <c r="G1010" s="220">
        <v>191460</v>
      </c>
      <c r="H1010" s="220">
        <v>182340</v>
      </c>
      <c r="I1010" s="223"/>
      <c r="J1010" s="223"/>
      <c r="K1010" s="223"/>
      <c r="L1010" s="223"/>
      <c r="M1010" s="223"/>
      <c r="N1010" s="223"/>
      <c r="O1010" s="223"/>
      <c r="P1010" s="223"/>
      <c r="Q1010" s="223"/>
      <c r="R1010" s="223"/>
      <c r="S1010" s="223"/>
      <c r="T1010" s="223"/>
      <c r="U1010" s="223"/>
      <c r="V1010" s="223"/>
      <c r="W1010" s="223"/>
      <c r="X1010" s="223"/>
      <c r="Y1010" s="2"/>
    </row>
    <row r="1011" spans="2:25" ht="12.95" customHeight="1" x14ac:dyDescent="0.2">
      <c r="B1011" s="221" t="s">
        <v>1585</v>
      </c>
      <c r="C1011" s="226" t="s">
        <v>65</v>
      </c>
      <c r="D1011" s="222" t="s">
        <v>1453</v>
      </c>
      <c r="E1011" s="222"/>
      <c r="F1011" s="223"/>
      <c r="G1011" s="220">
        <v>170410</v>
      </c>
      <c r="H1011" s="223"/>
      <c r="I1011" s="223"/>
      <c r="J1011" s="223"/>
      <c r="K1011" s="223"/>
      <c r="L1011" s="223"/>
      <c r="M1011" s="223"/>
      <c r="N1011" s="223"/>
      <c r="O1011" s="223"/>
      <c r="P1011" s="223"/>
      <c r="Q1011" s="223"/>
      <c r="R1011" s="223"/>
      <c r="S1011" s="223"/>
      <c r="T1011" s="223"/>
      <c r="U1011" s="223"/>
      <c r="V1011" s="223"/>
      <c r="W1011" s="223"/>
      <c r="X1011" s="223"/>
      <c r="Y1011" s="2"/>
    </row>
    <row r="1012" spans="2:25" ht="12.95" customHeight="1" x14ac:dyDescent="0.2">
      <c r="B1012" s="221" t="s">
        <v>1307</v>
      </c>
      <c r="C1012" s="226" t="s">
        <v>65</v>
      </c>
      <c r="D1012" s="222" t="s">
        <v>1453</v>
      </c>
      <c r="E1012" s="222"/>
      <c r="F1012" s="223"/>
      <c r="G1012" s="220">
        <v>189480</v>
      </c>
      <c r="H1012" s="220">
        <v>180900</v>
      </c>
      <c r="I1012" s="223"/>
      <c r="J1012" s="223"/>
      <c r="K1012" s="223"/>
      <c r="L1012" s="223"/>
      <c r="M1012" s="223"/>
      <c r="N1012" s="223"/>
      <c r="O1012" s="223"/>
      <c r="P1012" s="223"/>
      <c r="Q1012" s="223"/>
      <c r="R1012" s="223"/>
      <c r="S1012" s="223"/>
      <c r="T1012" s="223"/>
      <c r="U1012" s="223"/>
      <c r="V1012" s="223"/>
      <c r="W1012" s="223"/>
      <c r="X1012" s="223"/>
      <c r="Y1012" s="2"/>
    </row>
    <row r="1013" spans="2:25" ht="12.95" customHeight="1" x14ac:dyDescent="0.2">
      <c r="B1013" s="221" t="s">
        <v>1308</v>
      </c>
      <c r="C1013" s="226" t="s">
        <v>65</v>
      </c>
      <c r="D1013" s="222" t="s">
        <v>1453</v>
      </c>
      <c r="E1013" s="222"/>
      <c r="F1013" s="223"/>
      <c r="G1013" s="223"/>
      <c r="H1013" s="223"/>
      <c r="I1013" s="220">
        <v>173640</v>
      </c>
      <c r="J1013" s="220">
        <v>167910</v>
      </c>
      <c r="K1013" s="223"/>
      <c r="L1013" s="223"/>
      <c r="M1013" s="223"/>
      <c r="N1013" s="223"/>
      <c r="O1013" s="223"/>
      <c r="P1013" s="223"/>
      <c r="Q1013" s="223"/>
      <c r="R1013" s="223"/>
      <c r="S1013" s="223"/>
      <c r="T1013" s="223"/>
      <c r="U1013" s="223"/>
      <c r="V1013" s="223"/>
      <c r="W1013" s="223"/>
      <c r="X1013" s="223"/>
      <c r="Y1013" s="2"/>
    </row>
    <row r="1014" spans="2:25" ht="12.95" customHeight="1" x14ac:dyDescent="0.2">
      <c r="B1014" s="221" t="s">
        <v>1309</v>
      </c>
      <c r="C1014" s="226" t="s">
        <v>65</v>
      </c>
      <c r="D1014" s="222" t="s">
        <v>1453</v>
      </c>
      <c r="E1014" s="222"/>
      <c r="F1014" s="223"/>
      <c r="G1014" s="223"/>
      <c r="H1014" s="223"/>
      <c r="I1014" s="223"/>
      <c r="J1014" s="220">
        <v>170620</v>
      </c>
      <c r="K1014" s="220">
        <v>159580</v>
      </c>
      <c r="L1014" s="223"/>
      <c r="M1014" s="223"/>
      <c r="N1014" s="223"/>
      <c r="O1014" s="223"/>
      <c r="P1014" s="223"/>
      <c r="Q1014" s="223"/>
      <c r="R1014" s="223"/>
      <c r="S1014" s="223"/>
      <c r="T1014" s="223"/>
      <c r="U1014" s="223"/>
      <c r="V1014" s="223"/>
      <c r="W1014" s="223"/>
      <c r="X1014" s="223"/>
      <c r="Y1014" s="2"/>
    </row>
    <row r="1015" spans="2:25" ht="12.95" customHeight="1" x14ac:dyDescent="0.2">
      <c r="B1015" s="221" t="s">
        <v>1310</v>
      </c>
      <c r="C1015" s="226" t="s">
        <v>65</v>
      </c>
      <c r="D1015" s="222" t="s">
        <v>1453</v>
      </c>
      <c r="E1015" s="222"/>
      <c r="F1015" s="223"/>
      <c r="G1015" s="223"/>
      <c r="H1015" s="220">
        <v>179380</v>
      </c>
      <c r="I1015" s="220">
        <v>171270</v>
      </c>
      <c r="J1015" s="223"/>
      <c r="K1015" s="220">
        <v>156880</v>
      </c>
      <c r="L1015" s="223"/>
      <c r="M1015" s="223"/>
      <c r="N1015" s="223"/>
      <c r="O1015" s="223"/>
      <c r="P1015" s="223"/>
      <c r="Q1015" s="223"/>
      <c r="R1015" s="223"/>
      <c r="S1015" s="223"/>
      <c r="T1015" s="223"/>
      <c r="U1015" s="223"/>
      <c r="V1015" s="223"/>
      <c r="W1015" s="223"/>
      <c r="X1015" s="223"/>
      <c r="Y1015" s="2"/>
    </row>
    <row r="1016" spans="2:25" ht="12.95" customHeight="1" x14ac:dyDescent="0.2">
      <c r="B1016" s="221" t="s">
        <v>530</v>
      </c>
      <c r="C1016" s="226" t="s">
        <v>65</v>
      </c>
      <c r="D1016" s="222" t="s">
        <v>1453</v>
      </c>
      <c r="E1016" s="222"/>
      <c r="F1016" s="223"/>
      <c r="G1016" s="223"/>
      <c r="H1016" s="223"/>
      <c r="I1016" s="220">
        <v>173210</v>
      </c>
      <c r="J1016" s="220">
        <v>158640</v>
      </c>
      <c r="K1016" s="220">
        <v>152450</v>
      </c>
      <c r="L1016" s="220">
        <v>151690</v>
      </c>
      <c r="M1016" s="223"/>
      <c r="N1016" s="223"/>
      <c r="O1016" s="223"/>
      <c r="P1016" s="223"/>
      <c r="Q1016" s="223"/>
      <c r="R1016" s="223"/>
      <c r="S1016" s="223"/>
      <c r="T1016" s="223"/>
      <c r="U1016" s="223"/>
      <c r="V1016" s="223"/>
      <c r="W1016" s="223"/>
      <c r="X1016" s="223"/>
      <c r="Y1016" s="2"/>
    </row>
    <row r="1017" spans="2:25" ht="12.95" customHeight="1" x14ac:dyDescent="0.2">
      <c r="B1017" s="221" t="s">
        <v>1311</v>
      </c>
      <c r="C1017" s="226" t="s">
        <v>65</v>
      </c>
      <c r="D1017" s="222" t="s">
        <v>1453</v>
      </c>
      <c r="E1017" s="222"/>
      <c r="F1017" s="223"/>
      <c r="G1017" s="223"/>
      <c r="H1017" s="223"/>
      <c r="I1017" s="220">
        <v>163610</v>
      </c>
      <c r="J1017" s="220">
        <v>160060</v>
      </c>
      <c r="K1017" s="220">
        <v>148930</v>
      </c>
      <c r="L1017" s="223"/>
      <c r="M1017" s="223"/>
      <c r="N1017" s="223"/>
      <c r="O1017" s="223"/>
      <c r="P1017" s="223"/>
      <c r="Q1017" s="223"/>
      <c r="R1017" s="223"/>
      <c r="S1017" s="223"/>
      <c r="T1017" s="223"/>
      <c r="U1017" s="223"/>
      <c r="V1017" s="223"/>
      <c r="W1017" s="223"/>
      <c r="X1017" s="223"/>
      <c r="Y1017" s="2"/>
    </row>
    <row r="1018" spans="2:25" ht="12.95" customHeight="1" x14ac:dyDescent="0.2">
      <c r="B1018" s="221" t="s">
        <v>1312</v>
      </c>
      <c r="C1018" s="226" t="s">
        <v>65</v>
      </c>
      <c r="D1018" s="222" t="s">
        <v>1453</v>
      </c>
      <c r="E1018" s="222"/>
      <c r="F1018" s="223"/>
      <c r="G1018" s="220">
        <v>165960</v>
      </c>
      <c r="H1018" s="220">
        <v>160230</v>
      </c>
      <c r="I1018" s="223"/>
      <c r="J1018" s="223"/>
      <c r="K1018" s="223"/>
      <c r="L1018" s="223"/>
      <c r="M1018" s="223"/>
      <c r="N1018" s="223"/>
      <c r="O1018" s="223"/>
      <c r="P1018" s="223"/>
      <c r="Q1018" s="223"/>
      <c r="R1018" s="223"/>
      <c r="S1018" s="223"/>
      <c r="T1018" s="223"/>
      <c r="U1018" s="223"/>
      <c r="V1018" s="223"/>
      <c r="W1018" s="223"/>
      <c r="X1018" s="223"/>
      <c r="Y1018" s="2"/>
    </row>
    <row r="1019" spans="2:25" ht="12.95" customHeight="1" x14ac:dyDescent="0.2">
      <c r="B1019" s="221" t="s">
        <v>1313</v>
      </c>
      <c r="C1019" s="226" t="s">
        <v>65</v>
      </c>
      <c r="D1019" s="222" t="s">
        <v>1453</v>
      </c>
      <c r="E1019" s="222"/>
      <c r="F1019" s="223"/>
      <c r="G1019" s="220">
        <v>166500</v>
      </c>
      <c r="H1019" s="220">
        <v>162290</v>
      </c>
      <c r="I1019" s="223"/>
      <c r="J1019" s="223"/>
      <c r="K1019" s="223"/>
      <c r="L1019" s="223"/>
      <c r="M1019" s="223"/>
      <c r="N1019" s="223"/>
      <c r="O1019" s="223"/>
      <c r="P1019" s="223"/>
      <c r="Q1019" s="223"/>
      <c r="R1019" s="223"/>
      <c r="S1019" s="223"/>
      <c r="T1019" s="223"/>
      <c r="U1019" s="223"/>
      <c r="V1019" s="223"/>
      <c r="W1019" s="223"/>
      <c r="X1019" s="223"/>
      <c r="Y1019" s="2"/>
    </row>
    <row r="1020" spans="2:25" ht="12.95" customHeight="1" x14ac:dyDescent="0.2">
      <c r="B1020" s="221" t="s">
        <v>1314</v>
      </c>
      <c r="C1020" s="226" t="s">
        <v>65</v>
      </c>
      <c r="D1020" s="222" t="s">
        <v>1453</v>
      </c>
      <c r="E1020" s="222"/>
      <c r="F1020" s="223"/>
      <c r="G1020" s="220">
        <v>169760</v>
      </c>
      <c r="H1020" s="223"/>
      <c r="I1020" s="223"/>
      <c r="J1020" s="223"/>
      <c r="K1020" s="223"/>
      <c r="L1020" s="223"/>
      <c r="M1020" s="223"/>
      <c r="N1020" s="223"/>
      <c r="O1020" s="223"/>
      <c r="P1020" s="220">
        <v>113730</v>
      </c>
      <c r="Q1020" s="223"/>
      <c r="R1020" s="223"/>
      <c r="S1020" s="223"/>
      <c r="T1020" s="223"/>
      <c r="U1020" s="223"/>
      <c r="V1020" s="223"/>
      <c r="W1020" s="223"/>
      <c r="X1020" s="223"/>
      <c r="Y1020" s="2"/>
    </row>
    <row r="1021" spans="2:25" ht="12.95" customHeight="1" x14ac:dyDescent="0.2">
      <c r="B1021" s="221" t="s">
        <v>1315</v>
      </c>
      <c r="C1021" s="226" t="s">
        <v>65</v>
      </c>
      <c r="D1021" s="222" t="s">
        <v>1453</v>
      </c>
      <c r="E1021" s="222"/>
      <c r="F1021" s="223"/>
      <c r="G1021" s="223"/>
      <c r="H1021" s="220">
        <v>183330</v>
      </c>
      <c r="I1021" s="220">
        <v>174750</v>
      </c>
      <c r="J1021" s="220">
        <v>163800</v>
      </c>
      <c r="K1021" s="220">
        <v>158100</v>
      </c>
      <c r="L1021" s="223"/>
      <c r="M1021" s="223"/>
      <c r="N1021" s="223"/>
      <c r="O1021" s="223"/>
      <c r="P1021" s="223"/>
      <c r="Q1021" s="223"/>
      <c r="R1021" s="223"/>
      <c r="S1021" s="223"/>
      <c r="T1021" s="223"/>
      <c r="U1021" s="223"/>
      <c r="V1021" s="223"/>
      <c r="W1021" s="223"/>
      <c r="X1021" s="223"/>
      <c r="Y1021" s="2"/>
    </row>
    <row r="1022" spans="2:25" ht="12.95" customHeight="1" x14ac:dyDescent="0.2">
      <c r="B1022" s="221" t="s">
        <v>1316</v>
      </c>
      <c r="C1022" s="226" t="s">
        <v>65</v>
      </c>
      <c r="D1022" s="222" t="s">
        <v>1453</v>
      </c>
      <c r="E1022" s="222"/>
      <c r="F1022" s="223"/>
      <c r="G1022" s="223"/>
      <c r="H1022" s="220">
        <v>176860</v>
      </c>
      <c r="I1022" s="220">
        <v>165400</v>
      </c>
      <c r="J1022" s="220">
        <v>155490</v>
      </c>
      <c r="K1022" s="220">
        <v>154430</v>
      </c>
      <c r="L1022" s="220">
        <v>144560</v>
      </c>
      <c r="M1022" s="223"/>
      <c r="N1022" s="223"/>
      <c r="O1022" s="223"/>
      <c r="P1022" s="223"/>
      <c r="Q1022" s="223"/>
      <c r="R1022" s="223"/>
      <c r="S1022" s="223"/>
      <c r="T1022" s="223"/>
      <c r="U1022" s="223"/>
      <c r="V1022" s="223"/>
      <c r="W1022" s="223"/>
      <c r="X1022" s="223"/>
      <c r="Y1022" s="2"/>
    </row>
    <row r="1023" spans="2:25" ht="12.95" customHeight="1" x14ac:dyDescent="0.2">
      <c r="B1023" s="221" t="s">
        <v>531</v>
      </c>
      <c r="C1023" s="226" t="s">
        <v>65</v>
      </c>
      <c r="D1023" s="222" t="s">
        <v>1453</v>
      </c>
      <c r="E1023" s="222"/>
      <c r="F1023" s="223"/>
      <c r="G1023" s="220">
        <v>201710</v>
      </c>
      <c r="H1023" s="223"/>
      <c r="I1023" s="220">
        <v>185990</v>
      </c>
      <c r="J1023" s="220">
        <v>179010</v>
      </c>
      <c r="K1023" s="220">
        <v>171150</v>
      </c>
      <c r="L1023" s="220">
        <v>165770</v>
      </c>
      <c r="M1023" s="220">
        <v>160500</v>
      </c>
      <c r="N1023" s="223"/>
      <c r="O1023" s="223"/>
      <c r="P1023" s="223"/>
      <c r="Q1023" s="223"/>
      <c r="R1023" s="223"/>
      <c r="S1023" s="223"/>
      <c r="T1023" s="223"/>
      <c r="U1023" s="223"/>
      <c r="V1023" s="223"/>
      <c r="W1023" s="223"/>
      <c r="X1023" s="223"/>
      <c r="Y1023" s="2"/>
    </row>
    <row r="1024" spans="2:25" ht="12.95" customHeight="1" x14ac:dyDescent="0.2">
      <c r="B1024" s="221" t="s">
        <v>532</v>
      </c>
      <c r="C1024" s="226" t="s">
        <v>65</v>
      </c>
      <c r="D1024" s="222" t="s">
        <v>1453</v>
      </c>
      <c r="E1024" s="222"/>
      <c r="F1024" s="220">
        <v>220070</v>
      </c>
      <c r="G1024" s="220">
        <v>197800</v>
      </c>
      <c r="H1024" s="220">
        <v>189670</v>
      </c>
      <c r="I1024" s="220">
        <v>179500</v>
      </c>
      <c r="J1024" s="220">
        <v>172710</v>
      </c>
      <c r="K1024" s="220">
        <v>171150</v>
      </c>
      <c r="L1024" s="220">
        <v>165770</v>
      </c>
      <c r="M1024" s="220">
        <v>159700</v>
      </c>
      <c r="N1024" s="220">
        <v>142830</v>
      </c>
      <c r="O1024" s="220">
        <v>132740</v>
      </c>
      <c r="P1024" s="220">
        <v>123960</v>
      </c>
      <c r="Q1024" s="220">
        <v>107680</v>
      </c>
      <c r="R1024" s="223"/>
      <c r="S1024" s="223"/>
      <c r="T1024" s="223"/>
      <c r="U1024" s="223"/>
      <c r="V1024" s="223"/>
      <c r="W1024" s="223"/>
      <c r="X1024" s="223"/>
      <c r="Y1024" s="2"/>
    </row>
    <row r="1025" spans="2:25" ht="12.95" customHeight="1" x14ac:dyDescent="0.2">
      <c r="B1025" s="221" t="s">
        <v>533</v>
      </c>
      <c r="C1025" s="226" t="s">
        <v>65</v>
      </c>
      <c r="D1025" s="222" t="s">
        <v>1453</v>
      </c>
      <c r="E1025" s="222"/>
      <c r="F1025" s="223"/>
      <c r="G1025" s="220">
        <v>191540</v>
      </c>
      <c r="H1025" s="220">
        <v>189870</v>
      </c>
      <c r="I1025" s="220">
        <v>188920</v>
      </c>
      <c r="J1025" s="220">
        <v>180070</v>
      </c>
      <c r="K1025" s="220">
        <v>171150</v>
      </c>
      <c r="L1025" s="220">
        <v>166610</v>
      </c>
      <c r="M1025" s="220">
        <v>160500</v>
      </c>
      <c r="N1025" s="220">
        <v>149060</v>
      </c>
      <c r="O1025" s="220">
        <v>133410</v>
      </c>
      <c r="P1025" s="220">
        <v>124580</v>
      </c>
      <c r="Q1025" s="220">
        <v>117800</v>
      </c>
      <c r="R1025" s="220">
        <v>117280</v>
      </c>
      <c r="S1025" s="220">
        <v>111420</v>
      </c>
      <c r="T1025" s="220">
        <v>105850</v>
      </c>
      <c r="U1025" s="220">
        <v>99980</v>
      </c>
      <c r="V1025" s="220">
        <v>84000</v>
      </c>
      <c r="W1025" s="223"/>
      <c r="X1025" s="223"/>
      <c r="Y1025" s="2"/>
    </row>
    <row r="1026" spans="2:25" ht="12.95" customHeight="1" x14ac:dyDescent="0.2">
      <c r="B1026" s="221" t="s">
        <v>1317</v>
      </c>
      <c r="C1026" s="226" t="s">
        <v>65</v>
      </c>
      <c r="D1026" s="222" t="s">
        <v>1453</v>
      </c>
      <c r="E1026" s="222"/>
      <c r="F1026" s="220">
        <v>191110</v>
      </c>
      <c r="G1026" s="220">
        <v>180730</v>
      </c>
      <c r="H1026" s="220">
        <v>175570</v>
      </c>
      <c r="I1026" s="220">
        <v>173020</v>
      </c>
      <c r="J1026" s="223"/>
      <c r="K1026" s="223"/>
      <c r="L1026" s="223"/>
      <c r="M1026" s="223"/>
      <c r="N1026" s="223"/>
      <c r="O1026" s="223"/>
      <c r="P1026" s="223"/>
      <c r="Q1026" s="223"/>
      <c r="R1026" s="223"/>
      <c r="S1026" s="223"/>
      <c r="T1026" s="223"/>
      <c r="U1026" s="223"/>
      <c r="V1026" s="223"/>
      <c r="W1026" s="223"/>
      <c r="X1026" s="223"/>
      <c r="Y1026" s="2"/>
    </row>
    <row r="1027" spans="2:25" ht="12.95" customHeight="1" x14ac:dyDescent="0.2">
      <c r="B1027" s="221" t="s">
        <v>534</v>
      </c>
      <c r="C1027" s="226" t="s">
        <v>65</v>
      </c>
      <c r="D1027" s="222" t="s">
        <v>1455</v>
      </c>
      <c r="E1027" s="222"/>
      <c r="F1027" s="223"/>
      <c r="G1027" s="223"/>
      <c r="H1027" s="223"/>
      <c r="I1027" s="223"/>
      <c r="J1027" s="223"/>
      <c r="K1027" s="220">
        <v>124610</v>
      </c>
      <c r="L1027" s="223"/>
      <c r="M1027" s="220">
        <v>112610</v>
      </c>
      <c r="N1027" s="223"/>
      <c r="O1027" s="223"/>
      <c r="P1027" s="223"/>
      <c r="Q1027" s="223"/>
      <c r="R1027" s="223"/>
      <c r="S1027" s="223"/>
      <c r="T1027" s="223"/>
      <c r="U1027" s="223"/>
      <c r="V1027" s="223"/>
      <c r="W1027" s="223"/>
      <c r="X1027" s="223"/>
      <c r="Y1027" s="2"/>
    </row>
    <row r="1028" spans="2:25" ht="12.95" customHeight="1" x14ac:dyDescent="0.2">
      <c r="B1028" s="221" t="s">
        <v>534</v>
      </c>
      <c r="C1028" s="226" t="s">
        <v>65</v>
      </c>
      <c r="D1028" s="222" t="s">
        <v>1453</v>
      </c>
      <c r="E1028" s="222"/>
      <c r="F1028" s="223"/>
      <c r="G1028" s="223"/>
      <c r="H1028" s="223"/>
      <c r="I1028" s="220">
        <v>173270</v>
      </c>
      <c r="J1028" s="220">
        <v>165970</v>
      </c>
      <c r="K1028" s="220">
        <v>131970</v>
      </c>
      <c r="L1028" s="220">
        <v>121550</v>
      </c>
      <c r="M1028" s="220">
        <v>119270</v>
      </c>
      <c r="N1028" s="220">
        <v>115890</v>
      </c>
      <c r="O1028" s="220">
        <v>111810</v>
      </c>
      <c r="P1028" s="220">
        <v>105640</v>
      </c>
      <c r="Q1028" s="220">
        <v>96390</v>
      </c>
      <c r="R1028" s="220">
        <v>81100</v>
      </c>
      <c r="S1028" s="223"/>
      <c r="T1028" s="223"/>
      <c r="U1028" s="223"/>
      <c r="V1028" s="220">
        <v>63160</v>
      </c>
      <c r="W1028" s="223"/>
      <c r="X1028" s="223"/>
      <c r="Y1028" s="2"/>
    </row>
    <row r="1029" spans="2:25" ht="12.95" customHeight="1" x14ac:dyDescent="0.2">
      <c r="B1029" s="221" t="s">
        <v>535</v>
      </c>
      <c r="C1029" s="226" t="s">
        <v>65</v>
      </c>
      <c r="D1029" s="222" t="s">
        <v>1453</v>
      </c>
      <c r="E1029" s="222"/>
      <c r="F1029" s="223"/>
      <c r="G1029" s="220">
        <v>140250</v>
      </c>
      <c r="H1029" s="223"/>
      <c r="I1029" s="223"/>
      <c r="J1029" s="223"/>
      <c r="K1029" s="223"/>
      <c r="L1029" s="220">
        <v>109920</v>
      </c>
      <c r="M1029" s="220">
        <v>104900</v>
      </c>
      <c r="N1029" s="223"/>
      <c r="O1029" s="220">
        <v>98160</v>
      </c>
      <c r="P1029" s="220">
        <v>88170</v>
      </c>
      <c r="Q1029" s="220">
        <v>87730</v>
      </c>
      <c r="R1029" s="223"/>
      <c r="S1029" s="220">
        <v>81120</v>
      </c>
      <c r="T1029" s="223"/>
      <c r="U1029" s="223"/>
      <c r="V1029" s="220">
        <v>60000</v>
      </c>
      <c r="W1029" s="220">
        <v>49260</v>
      </c>
      <c r="X1029" s="220">
        <v>46700</v>
      </c>
      <c r="Y1029" s="2"/>
    </row>
    <row r="1030" spans="2:25" ht="12.95" customHeight="1" x14ac:dyDescent="0.2">
      <c r="B1030" s="221" t="s">
        <v>536</v>
      </c>
      <c r="C1030" s="226" t="s">
        <v>65</v>
      </c>
      <c r="D1030" s="222" t="s">
        <v>1455</v>
      </c>
      <c r="E1030" s="222"/>
      <c r="F1030" s="220">
        <v>193340</v>
      </c>
      <c r="G1030" s="220">
        <v>181860</v>
      </c>
      <c r="H1030" s="220">
        <v>177530</v>
      </c>
      <c r="I1030" s="220">
        <v>168650</v>
      </c>
      <c r="J1030" s="223"/>
      <c r="K1030" s="223"/>
      <c r="L1030" s="223"/>
      <c r="M1030" s="223"/>
      <c r="N1030" s="223"/>
      <c r="O1030" s="223"/>
      <c r="P1030" s="223"/>
      <c r="Q1030" s="223"/>
      <c r="R1030" s="223"/>
      <c r="S1030" s="223"/>
      <c r="T1030" s="223"/>
      <c r="U1030" s="223"/>
      <c r="V1030" s="223"/>
      <c r="W1030" s="223"/>
      <c r="X1030" s="223"/>
      <c r="Y1030" s="2"/>
    </row>
    <row r="1031" spans="2:25" ht="12.95" customHeight="1" x14ac:dyDescent="0.2">
      <c r="B1031" s="221" t="s">
        <v>536</v>
      </c>
      <c r="C1031" s="226" t="s">
        <v>65</v>
      </c>
      <c r="D1031" s="222" t="s">
        <v>1453</v>
      </c>
      <c r="E1031" s="222"/>
      <c r="F1031" s="220">
        <v>193340</v>
      </c>
      <c r="G1031" s="220">
        <v>181860</v>
      </c>
      <c r="H1031" s="220">
        <v>177530</v>
      </c>
      <c r="I1031" s="220">
        <v>167630</v>
      </c>
      <c r="J1031" s="223"/>
      <c r="K1031" s="223"/>
      <c r="L1031" s="223"/>
      <c r="M1031" s="223"/>
      <c r="N1031" s="223"/>
      <c r="O1031" s="223"/>
      <c r="P1031" s="223"/>
      <c r="Q1031" s="223"/>
      <c r="R1031" s="223"/>
      <c r="S1031" s="223"/>
      <c r="T1031" s="223"/>
      <c r="U1031" s="223"/>
      <c r="V1031" s="223"/>
      <c r="W1031" s="223"/>
      <c r="X1031" s="223"/>
      <c r="Y1031" s="2"/>
    </row>
    <row r="1032" spans="2:25" ht="12.95" customHeight="1" x14ac:dyDescent="0.2">
      <c r="B1032" s="221" t="s">
        <v>1586</v>
      </c>
      <c r="C1032" s="226" t="s">
        <v>65</v>
      </c>
      <c r="D1032" s="222" t="s">
        <v>1453</v>
      </c>
      <c r="E1032" s="222"/>
      <c r="F1032" s="220">
        <v>203630</v>
      </c>
      <c r="G1032" s="223"/>
      <c r="H1032" s="223"/>
      <c r="I1032" s="223"/>
      <c r="J1032" s="223"/>
      <c r="K1032" s="223"/>
      <c r="L1032" s="223"/>
      <c r="M1032" s="223"/>
      <c r="N1032" s="223"/>
      <c r="O1032" s="223"/>
      <c r="P1032" s="223"/>
      <c r="Q1032" s="223"/>
      <c r="R1032" s="223"/>
      <c r="S1032" s="223"/>
      <c r="T1032" s="223"/>
      <c r="U1032" s="223"/>
      <c r="V1032" s="223"/>
      <c r="W1032" s="223"/>
      <c r="X1032" s="223"/>
      <c r="Y1032" s="2"/>
    </row>
    <row r="1033" spans="2:25" ht="12.95" customHeight="1" x14ac:dyDescent="0.2">
      <c r="B1033" s="221" t="s">
        <v>537</v>
      </c>
      <c r="C1033" s="226" t="s">
        <v>65</v>
      </c>
      <c r="D1033" s="222" t="s">
        <v>1453</v>
      </c>
      <c r="E1033" s="222"/>
      <c r="F1033" s="220">
        <v>195430</v>
      </c>
      <c r="G1033" s="220">
        <v>193320</v>
      </c>
      <c r="H1033" s="220">
        <v>192010</v>
      </c>
      <c r="I1033" s="220">
        <v>191060</v>
      </c>
      <c r="J1033" s="220">
        <v>179910</v>
      </c>
      <c r="K1033" s="220">
        <v>170300</v>
      </c>
      <c r="L1033" s="220">
        <v>155920</v>
      </c>
      <c r="M1033" s="220">
        <v>155640</v>
      </c>
      <c r="N1033" s="220">
        <v>139770</v>
      </c>
      <c r="O1033" s="220">
        <v>133410</v>
      </c>
      <c r="P1033" s="220">
        <v>123960</v>
      </c>
      <c r="Q1033" s="220">
        <v>97190</v>
      </c>
      <c r="R1033" s="220">
        <v>92610</v>
      </c>
      <c r="S1033" s="220">
        <v>80820</v>
      </c>
      <c r="T1033" s="220">
        <v>78070</v>
      </c>
      <c r="U1033" s="223"/>
      <c r="V1033" s="223"/>
      <c r="W1033" s="223"/>
      <c r="X1033" s="223"/>
      <c r="Y1033" s="2"/>
    </row>
    <row r="1034" spans="2:25" ht="12.95" customHeight="1" x14ac:dyDescent="0.2">
      <c r="B1034" s="221" t="s">
        <v>538</v>
      </c>
      <c r="C1034" s="226" t="s">
        <v>65</v>
      </c>
      <c r="D1034" s="222" t="s">
        <v>1453</v>
      </c>
      <c r="E1034" s="222"/>
      <c r="F1034" s="220">
        <v>226200</v>
      </c>
      <c r="G1034" s="220">
        <v>221690</v>
      </c>
      <c r="H1034" s="220">
        <v>214610</v>
      </c>
      <c r="I1034" s="220">
        <v>183210</v>
      </c>
      <c r="J1034" s="220">
        <v>179010</v>
      </c>
      <c r="K1034" s="220">
        <v>170300</v>
      </c>
      <c r="L1034" s="220">
        <v>159140</v>
      </c>
      <c r="M1034" s="220">
        <v>153310</v>
      </c>
      <c r="N1034" s="220">
        <v>139560</v>
      </c>
      <c r="O1034" s="220">
        <v>133410</v>
      </c>
      <c r="P1034" s="220">
        <v>123960</v>
      </c>
      <c r="Q1034" s="220">
        <v>96590</v>
      </c>
      <c r="R1034" s="220">
        <v>91990</v>
      </c>
      <c r="S1034" s="220">
        <v>84220</v>
      </c>
      <c r="T1034" s="220">
        <v>69240</v>
      </c>
      <c r="U1034" s="220">
        <v>66940</v>
      </c>
      <c r="V1034" s="220">
        <v>66900</v>
      </c>
      <c r="W1034" s="220">
        <v>56430</v>
      </c>
      <c r="X1034" s="220">
        <v>54560</v>
      </c>
      <c r="Y1034" s="2"/>
    </row>
    <row r="1035" spans="2:25" ht="12.95" customHeight="1" x14ac:dyDescent="0.2">
      <c r="B1035" s="221" t="s">
        <v>1318</v>
      </c>
      <c r="C1035" s="226" t="s">
        <v>65</v>
      </c>
      <c r="D1035" s="222" t="s">
        <v>1453</v>
      </c>
      <c r="E1035" s="222"/>
      <c r="F1035" s="220">
        <v>180380</v>
      </c>
      <c r="G1035" s="220">
        <v>171790</v>
      </c>
      <c r="H1035" s="220">
        <v>164620</v>
      </c>
      <c r="I1035" s="223"/>
      <c r="J1035" s="223"/>
      <c r="K1035" s="223"/>
      <c r="L1035" s="223"/>
      <c r="M1035" s="223"/>
      <c r="N1035" s="223"/>
      <c r="O1035" s="223"/>
      <c r="P1035" s="223"/>
      <c r="Q1035" s="223"/>
      <c r="R1035" s="223"/>
      <c r="S1035" s="223"/>
      <c r="T1035" s="223"/>
      <c r="U1035" s="223"/>
      <c r="V1035" s="223"/>
      <c r="W1035" s="223"/>
      <c r="X1035" s="223"/>
      <c r="Y1035" s="2"/>
    </row>
    <row r="1036" spans="2:25" ht="12.95" customHeight="1" x14ac:dyDescent="0.2">
      <c r="B1036" s="221" t="s">
        <v>1319</v>
      </c>
      <c r="C1036" s="226" t="s">
        <v>65</v>
      </c>
      <c r="D1036" s="222" t="s">
        <v>1453</v>
      </c>
      <c r="E1036" s="222"/>
      <c r="F1036" s="223"/>
      <c r="G1036" s="220">
        <v>172680</v>
      </c>
      <c r="H1036" s="223"/>
      <c r="I1036" s="223"/>
      <c r="J1036" s="223"/>
      <c r="K1036" s="223"/>
      <c r="L1036" s="223"/>
      <c r="M1036" s="223"/>
      <c r="N1036" s="223"/>
      <c r="O1036" s="223"/>
      <c r="P1036" s="223"/>
      <c r="Q1036" s="223"/>
      <c r="R1036" s="223"/>
      <c r="S1036" s="223"/>
      <c r="T1036" s="223"/>
      <c r="U1036" s="223"/>
      <c r="V1036" s="223"/>
      <c r="W1036" s="223"/>
      <c r="X1036" s="223"/>
      <c r="Y1036" s="2"/>
    </row>
    <row r="1037" spans="2:25" ht="12.95" customHeight="1" x14ac:dyDescent="0.2">
      <c r="B1037" s="221" t="s">
        <v>1587</v>
      </c>
      <c r="C1037" s="226" t="s">
        <v>65</v>
      </c>
      <c r="D1037" s="222" t="s">
        <v>1453</v>
      </c>
      <c r="E1037" s="222"/>
      <c r="F1037" s="223"/>
      <c r="G1037" s="220">
        <v>219100</v>
      </c>
      <c r="H1037" s="220">
        <v>211010</v>
      </c>
      <c r="I1037" s="223"/>
      <c r="J1037" s="223"/>
      <c r="K1037" s="223"/>
      <c r="L1037" s="223"/>
      <c r="M1037" s="223"/>
      <c r="N1037" s="223"/>
      <c r="O1037" s="223"/>
      <c r="P1037" s="223"/>
      <c r="Q1037" s="223"/>
      <c r="R1037" s="223"/>
      <c r="S1037" s="223"/>
      <c r="T1037" s="223"/>
      <c r="U1037" s="223"/>
      <c r="V1037" s="223"/>
      <c r="W1037" s="223"/>
      <c r="X1037" s="223"/>
      <c r="Y1037" s="2"/>
    </row>
    <row r="1038" spans="2:25" ht="12.95" customHeight="1" x14ac:dyDescent="0.2">
      <c r="B1038" s="221" t="s">
        <v>1320</v>
      </c>
      <c r="C1038" s="226" t="s">
        <v>65</v>
      </c>
      <c r="D1038" s="222" t="s">
        <v>1453</v>
      </c>
      <c r="E1038" s="222"/>
      <c r="F1038" s="220">
        <v>230270</v>
      </c>
      <c r="G1038" s="223"/>
      <c r="H1038" s="220">
        <v>221110</v>
      </c>
      <c r="I1038" s="223"/>
      <c r="J1038" s="223"/>
      <c r="K1038" s="223"/>
      <c r="L1038" s="223"/>
      <c r="M1038" s="223"/>
      <c r="N1038" s="223"/>
      <c r="O1038" s="223"/>
      <c r="P1038" s="223"/>
      <c r="Q1038" s="223"/>
      <c r="R1038" s="223"/>
      <c r="S1038" s="223"/>
      <c r="T1038" s="223"/>
      <c r="U1038" s="223"/>
      <c r="V1038" s="223"/>
      <c r="W1038" s="223"/>
      <c r="X1038" s="223"/>
      <c r="Y1038" s="2"/>
    </row>
    <row r="1039" spans="2:25" ht="12.95" customHeight="1" x14ac:dyDescent="0.2">
      <c r="B1039" s="221" t="s">
        <v>1588</v>
      </c>
      <c r="C1039" s="226" t="s">
        <v>65</v>
      </c>
      <c r="D1039" s="222" t="s">
        <v>1453</v>
      </c>
      <c r="E1039" s="222"/>
      <c r="F1039" s="223"/>
      <c r="G1039" s="220">
        <v>223920</v>
      </c>
      <c r="H1039" s="220">
        <v>213250</v>
      </c>
      <c r="I1039" s="223"/>
      <c r="J1039" s="223"/>
      <c r="K1039" s="223"/>
      <c r="L1039" s="223"/>
      <c r="M1039" s="223"/>
      <c r="N1039" s="223"/>
      <c r="O1039" s="223"/>
      <c r="P1039" s="223"/>
      <c r="Q1039" s="223"/>
      <c r="R1039" s="223"/>
      <c r="S1039" s="223"/>
      <c r="T1039" s="223"/>
      <c r="U1039" s="223"/>
      <c r="V1039" s="223"/>
      <c r="W1039" s="223"/>
      <c r="X1039" s="223"/>
      <c r="Y1039" s="2"/>
    </row>
    <row r="1040" spans="2:25" ht="12.95" customHeight="1" x14ac:dyDescent="0.2">
      <c r="B1040" s="221" t="s">
        <v>1321</v>
      </c>
      <c r="C1040" s="226" t="s">
        <v>65</v>
      </c>
      <c r="D1040" s="222" t="s">
        <v>1453</v>
      </c>
      <c r="E1040" s="222"/>
      <c r="F1040" s="223"/>
      <c r="G1040" s="223"/>
      <c r="H1040" s="220">
        <v>221670</v>
      </c>
      <c r="I1040" s="223"/>
      <c r="J1040" s="223"/>
      <c r="K1040" s="223"/>
      <c r="L1040" s="223"/>
      <c r="M1040" s="223"/>
      <c r="N1040" s="223"/>
      <c r="O1040" s="223"/>
      <c r="P1040" s="223"/>
      <c r="Q1040" s="223"/>
      <c r="R1040" s="223"/>
      <c r="S1040" s="223"/>
      <c r="T1040" s="223"/>
      <c r="U1040" s="223"/>
      <c r="V1040" s="223"/>
      <c r="W1040" s="223"/>
      <c r="X1040" s="223"/>
      <c r="Y1040" s="2"/>
    </row>
    <row r="1041" spans="2:25" ht="12.95" customHeight="1" x14ac:dyDescent="0.2">
      <c r="B1041" s="221" t="s">
        <v>1322</v>
      </c>
      <c r="C1041" s="226" t="s">
        <v>65</v>
      </c>
      <c r="D1041" s="222" t="s">
        <v>1453</v>
      </c>
      <c r="E1041" s="222"/>
      <c r="F1041" s="220">
        <v>247740</v>
      </c>
      <c r="G1041" s="220">
        <v>236470</v>
      </c>
      <c r="H1041" s="220">
        <v>226500</v>
      </c>
      <c r="I1041" s="223"/>
      <c r="J1041" s="223"/>
      <c r="K1041" s="223"/>
      <c r="L1041" s="223"/>
      <c r="M1041" s="223"/>
      <c r="N1041" s="223"/>
      <c r="O1041" s="223"/>
      <c r="P1041" s="223"/>
      <c r="Q1041" s="220">
        <v>101080</v>
      </c>
      <c r="R1041" s="223"/>
      <c r="S1041" s="223"/>
      <c r="T1041" s="223"/>
      <c r="U1041" s="223"/>
      <c r="V1041" s="223"/>
      <c r="W1041" s="223"/>
      <c r="X1041" s="223"/>
      <c r="Y1041" s="2"/>
    </row>
    <row r="1042" spans="2:25" ht="12.95" customHeight="1" x14ac:dyDescent="0.2">
      <c r="B1042" s="221" t="s">
        <v>1323</v>
      </c>
      <c r="C1042" s="226" t="s">
        <v>65</v>
      </c>
      <c r="D1042" s="222" t="s">
        <v>1453</v>
      </c>
      <c r="E1042" s="222"/>
      <c r="F1042" s="220">
        <v>243520</v>
      </c>
      <c r="G1042" s="220">
        <v>240400</v>
      </c>
      <c r="H1042" s="220">
        <v>228950</v>
      </c>
      <c r="I1042" s="223"/>
      <c r="J1042" s="223"/>
      <c r="K1042" s="223"/>
      <c r="L1042" s="223"/>
      <c r="M1042" s="223"/>
      <c r="N1042" s="223"/>
      <c r="O1042" s="223"/>
      <c r="P1042" s="223"/>
      <c r="Q1042" s="223"/>
      <c r="R1042" s="223"/>
      <c r="S1042" s="223"/>
      <c r="T1042" s="223"/>
      <c r="U1042" s="223"/>
      <c r="V1042" s="223"/>
      <c r="W1042" s="223"/>
      <c r="X1042" s="223"/>
    </row>
    <row r="1043" spans="2:25" ht="12.95" customHeight="1" x14ac:dyDescent="0.2">
      <c r="B1043" s="221" t="s">
        <v>539</v>
      </c>
      <c r="C1043" s="226" t="s">
        <v>65</v>
      </c>
      <c r="D1043" s="222" t="s">
        <v>1453</v>
      </c>
      <c r="E1043" s="222"/>
      <c r="F1043" s="220">
        <v>172190</v>
      </c>
      <c r="G1043" s="220">
        <v>163990</v>
      </c>
      <c r="H1043" s="220">
        <v>156180</v>
      </c>
      <c r="I1043" s="220">
        <v>147720</v>
      </c>
      <c r="J1043" s="220">
        <v>142250</v>
      </c>
      <c r="K1043" s="220">
        <v>131830</v>
      </c>
      <c r="L1043" s="220">
        <v>118050</v>
      </c>
      <c r="M1043" s="223"/>
      <c r="N1043" s="223"/>
      <c r="O1043" s="223"/>
      <c r="P1043" s="223"/>
      <c r="Q1043" s="223"/>
      <c r="R1043" s="223"/>
      <c r="S1043" s="223"/>
      <c r="T1043" s="223"/>
      <c r="U1043" s="223"/>
      <c r="V1043" s="223"/>
      <c r="W1043" s="223"/>
      <c r="X1043" s="223"/>
    </row>
    <row r="1044" spans="2:25" ht="12.95" customHeight="1" x14ac:dyDescent="0.2">
      <c r="B1044" s="221" t="s">
        <v>540</v>
      </c>
      <c r="C1044" s="226" t="s">
        <v>65</v>
      </c>
      <c r="D1044" s="222" t="s">
        <v>1453</v>
      </c>
      <c r="E1044" s="222"/>
      <c r="F1044" s="223"/>
      <c r="G1044" s="223"/>
      <c r="H1044" s="223"/>
      <c r="I1044" s="220">
        <v>157570</v>
      </c>
      <c r="J1044" s="223"/>
      <c r="K1044" s="223"/>
      <c r="L1044" s="223"/>
      <c r="M1044" s="223"/>
      <c r="N1044" s="223"/>
      <c r="O1044" s="223"/>
      <c r="P1044" s="223"/>
      <c r="Q1044" s="223"/>
      <c r="R1044" s="223"/>
      <c r="S1044" s="223"/>
      <c r="T1044" s="223"/>
      <c r="U1044" s="223"/>
      <c r="V1044" s="220">
        <v>47320</v>
      </c>
      <c r="W1044" s="223"/>
      <c r="X1044" s="220">
        <v>47090</v>
      </c>
    </row>
    <row r="1045" spans="2:25" ht="12.95" customHeight="1" x14ac:dyDescent="0.2">
      <c r="B1045" s="221" t="s">
        <v>1589</v>
      </c>
      <c r="C1045" s="226" t="s">
        <v>65</v>
      </c>
      <c r="D1045" s="222" t="s">
        <v>1453</v>
      </c>
      <c r="E1045" s="222"/>
      <c r="F1045" s="220">
        <v>174190</v>
      </c>
      <c r="G1045" s="223"/>
      <c r="H1045" s="223"/>
      <c r="I1045" s="223"/>
      <c r="J1045" s="223"/>
      <c r="K1045" s="223"/>
      <c r="L1045" s="223"/>
      <c r="M1045" s="223"/>
      <c r="N1045" s="223"/>
      <c r="O1045" s="223"/>
      <c r="P1045" s="223"/>
      <c r="Q1045" s="223"/>
      <c r="R1045" s="223"/>
      <c r="S1045" s="223"/>
      <c r="T1045" s="223"/>
      <c r="U1045" s="223"/>
      <c r="V1045" s="223"/>
      <c r="W1045" s="223"/>
      <c r="X1045" s="223"/>
    </row>
    <row r="1046" spans="2:25" ht="12.95" customHeight="1" x14ac:dyDescent="0.2">
      <c r="B1046" s="221" t="s">
        <v>1324</v>
      </c>
      <c r="C1046" s="226" t="s">
        <v>65</v>
      </c>
      <c r="D1046" s="222" t="s">
        <v>1453</v>
      </c>
      <c r="E1046" s="222"/>
      <c r="F1046" s="220">
        <v>194400</v>
      </c>
      <c r="G1046" s="220">
        <v>180230</v>
      </c>
      <c r="H1046" s="220">
        <v>175680</v>
      </c>
      <c r="I1046" s="223"/>
      <c r="J1046" s="223"/>
      <c r="K1046" s="223"/>
      <c r="L1046" s="223"/>
      <c r="M1046" s="223"/>
      <c r="N1046" s="223"/>
      <c r="O1046" s="223"/>
      <c r="P1046" s="223"/>
      <c r="Q1046" s="223"/>
      <c r="R1046" s="223"/>
      <c r="S1046" s="223"/>
      <c r="T1046" s="223"/>
      <c r="U1046" s="223"/>
      <c r="V1046" s="223"/>
      <c r="W1046" s="223"/>
      <c r="X1046" s="223"/>
    </row>
    <row r="1047" spans="2:25" ht="12.95" customHeight="1" x14ac:dyDescent="0.2">
      <c r="B1047" s="221" t="s">
        <v>541</v>
      </c>
      <c r="C1047" s="226" t="s">
        <v>65</v>
      </c>
      <c r="D1047" s="222" t="s">
        <v>1453</v>
      </c>
      <c r="E1047" s="222"/>
      <c r="F1047" s="223"/>
      <c r="G1047" s="223"/>
      <c r="H1047" s="223"/>
      <c r="I1047" s="223"/>
      <c r="J1047" s="223"/>
      <c r="K1047" s="223"/>
      <c r="L1047" s="223"/>
      <c r="M1047" s="223"/>
      <c r="N1047" s="220">
        <v>116970</v>
      </c>
      <c r="O1047" s="220">
        <v>112730</v>
      </c>
      <c r="P1047" s="220">
        <v>96310</v>
      </c>
      <c r="Q1047" s="220">
        <v>92870</v>
      </c>
      <c r="R1047" s="220">
        <v>81600</v>
      </c>
      <c r="S1047" s="220">
        <v>78000</v>
      </c>
      <c r="T1047" s="220">
        <v>71910</v>
      </c>
      <c r="U1047" s="220">
        <v>60010</v>
      </c>
      <c r="V1047" s="220">
        <v>56880</v>
      </c>
      <c r="W1047" s="223"/>
      <c r="X1047" s="220">
        <v>49990</v>
      </c>
    </row>
    <row r="1048" spans="2:25" ht="12.95" customHeight="1" x14ac:dyDescent="0.2">
      <c r="B1048" s="221" t="s">
        <v>1325</v>
      </c>
      <c r="C1048" s="226" t="s">
        <v>65</v>
      </c>
      <c r="D1048" s="222" t="s">
        <v>1453</v>
      </c>
      <c r="E1048" s="222"/>
      <c r="F1048" s="223"/>
      <c r="G1048" s="223"/>
      <c r="H1048" s="223"/>
      <c r="I1048" s="223"/>
      <c r="J1048" s="223"/>
      <c r="K1048" s="223"/>
      <c r="L1048" s="223"/>
      <c r="M1048" s="223"/>
      <c r="N1048" s="223"/>
      <c r="O1048" s="220">
        <v>99580</v>
      </c>
      <c r="P1048" s="223"/>
      <c r="Q1048" s="223"/>
      <c r="R1048" s="220">
        <v>86800</v>
      </c>
      <c r="S1048" s="223"/>
      <c r="T1048" s="223"/>
      <c r="U1048" s="223"/>
      <c r="V1048" s="223"/>
      <c r="W1048" s="223"/>
      <c r="X1048" s="223"/>
    </row>
    <row r="1049" spans="2:25" ht="12.95" customHeight="1" x14ac:dyDescent="0.2">
      <c r="B1049" s="221" t="s">
        <v>542</v>
      </c>
      <c r="C1049" s="226" t="s">
        <v>65</v>
      </c>
      <c r="D1049" s="222" t="s">
        <v>1453</v>
      </c>
      <c r="E1049" s="222"/>
      <c r="F1049" s="220">
        <v>170950</v>
      </c>
      <c r="G1049" s="220">
        <v>162810</v>
      </c>
      <c r="H1049" s="220">
        <v>156270</v>
      </c>
      <c r="I1049" s="220">
        <v>122570</v>
      </c>
      <c r="J1049" s="220">
        <v>116930</v>
      </c>
      <c r="K1049" s="220">
        <v>111790</v>
      </c>
      <c r="L1049" s="220">
        <v>105850</v>
      </c>
      <c r="M1049" s="220">
        <v>98070</v>
      </c>
      <c r="N1049" s="220">
        <v>93410</v>
      </c>
      <c r="O1049" s="220">
        <v>88960</v>
      </c>
      <c r="P1049" s="220">
        <v>80500</v>
      </c>
      <c r="Q1049" s="220">
        <v>79340</v>
      </c>
      <c r="R1049" s="220">
        <v>76350</v>
      </c>
      <c r="S1049" s="220">
        <v>66040</v>
      </c>
      <c r="T1049" s="220">
        <v>59170</v>
      </c>
      <c r="U1049" s="220">
        <v>57830</v>
      </c>
      <c r="V1049" s="220">
        <v>49300</v>
      </c>
      <c r="W1049" s="220">
        <v>47490</v>
      </c>
      <c r="X1049" s="220">
        <v>43040</v>
      </c>
    </row>
    <row r="1050" spans="2:25" ht="12.95" customHeight="1" x14ac:dyDescent="0.2">
      <c r="B1050" s="221" t="s">
        <v>543</v>
      </c>
      <c r="C1050" s="226" t="s">
        <v>65</v>
      </c>
      <c r="D1050" s="222" t="s">
        <v>1453</v>
      </c>
      <c r="E1050" s="222"/>
      <c r="F1050" s="223"/>
      <c r="G1050" s="223"/>
      <c r="H1050" s="223"/>
      <c r="I1050" s="223"/>
      <c r="J1050" s="223"/>
      <c r="K1050" s="223"/>
      <c r="L1050" s="223"/>
      <c r="M1050" s="223"/>
      <c r="N1050" s="223"/>
      <c r="O1050" s="223"/>
      <c r="P1050" s="223"/>
      <c r="Q1050" s="223"/>
      <c r="R1050" s="223"/>
      <c r="S1050" s="223"/>
      <c r="T1050" s="220">
        <v>71760</v>
      </c>
      <c r="U1050" s="220">
        <v>58930</v>
      </c>
      <c r="V1050" s="220">
        <v>56210</v>
      </c>
      <c r="W1050" s="220">
        <v>51950</v>
      </c>
      <c r="X1050" s="223"/>
    </row>
    <row r="1051" spans="2:25" ht="12.95" customHeight="1" x14ac:dyDescent="0.2">
      <c r="B1051" s="221" t="s">
        <v>544</v>
      </c>
      <c r="C1051" s="226" t="s">
        <v>65</v>
      </c>
      <c r="D1051" s="222" t="s">
        <v>1453</v>
      </c>
      <c r="E1051" s="222"/>
      <c r="F1051" s="223"/>
      <c r="G1051" s="223"/>
      <c r="H1051" s="223"/>
      <c r="I1051" s="220">
        <v>128500</v>
      </c>
      <c r="J1051" s="220">
        <v>121640</v>
      </c>
      <c r="K1051" s="220">
        <v>113500</v>
      </c>
      <c r="L1051" s="220">
        <v>108700</v>
      </c>
      <c r="M1051" s="220">
        <v>101040</v>
      </c>
      <c r="N1051" s="220">
        <v>96230</v>
      </c>
      <c r="O1051" s="220">
        <v>91650</v>
      </c>
      <c r="P1051" s="220">
        <v>81210</v>
      </c>
      <c r="Q1051" s="220">
        <v>74800</v>
      </c>
      <c r="R1051" s="220">
        <v>73080</v>
      </c>
      <c r="S1051" s="220">
        <v>72660</v>
      </c>
      <c r="T1051" s="220">
        <v>66670</v>
      </c>
      <c r="U1051" s="220">
        <v>66340</v>
      </c>
      <c r="V1051" s="223"/>
      <c r="W1051" s="223"/>
      <c r="X1051" s="220">
        <v>46820</v>
      </c>
    </row>
    <row r="1052" spans="2:25" ht="12.95" customHeight="1" x14ac:dyDescent="0.2">
      <c r="B1052" s="221" t="s">
        <v>545</v>
      </c>
      <c r="C1052" s="226" t="s">
        <v>65</v>
      </c>
      <c r="D1052" s="222" t="s">
        <v>1453</v>
      </c>
      <c r="E1052" s="222"/>
      <c r="F1052" s="220">
        <v>197440</v>
      </c>
      <c r="G1052" s="220">
        <v>189080</v>
      </c>
      <c r="H1052" s="220">
        <v>178530</v>
      </c>
      <c r="I1052" s="220">
        <v>150920</v>
      </c>
      <c r="J1052" s="220">
        <v>145410</v>
      </c>
      <c r="K1052" s="220">
        <v>137370</v>
      </c>
      <c r="L1052" s="220">
        <v>121290</v>
      </c>
      <c r="M1052" s="220">
        <v>112500</v>
      </c>
      <c r="N1052" s="220">
        <v>107900</v>
      </c>
      <c r="O1052" s="220">
        <v>107840</v>
      </c>
      <c r="P1052" s="220">
        <v>93770</v>
      </c>
      <c r="Q1052" s="220">
        <v>89550</v>
      </c>
      <c r="R1052" s="220">
        <v>84710</v>
      </c>
      <c r="S1052" s="220">
        <v>78210</v>
      </c>
      <c r="T1052" s="220">
        <v>77820</v>
      </c>
      <c r="U1052" s="220">
        <v>69610</v>
      </c>
      <c r="V1052" s="223"/>
      <c r="W1052" s="220">
        <v>55520</v>
      </c>
      <c r="X1052" s="223"/>
    </row>
    <row r="1053" spans="2:25" ht="12.95" customHeight="1" x14ac:dyDescent="0.2">
      <c r="B1053" s="221" t="s">
        <v>1326</v>
      </c>
      <c r="C1053" s="226" t="s">
        <v>65</v>
      </c>
      <c r="D1053" s="222" t="s">
        <v>1453</v>
      </c>
      <c r="E1053" s="222"/>
      <c r="F1053" s="220">
        <v>171800</v>
      </c>
      <c r="G1053" s="220">
        <v>163620</v>
      </c>
      <c r="H1053" s="220">
        <v>155210</v>
      </c>
      <c r="I1053" s="223"/>
      <c r="J1053" s="223"/>
      <c r="K1053" s="223"/>
      <c r="L1053" s="223"/>
      <c r="M1053" s="223"/>
      <c r="N1053" s="223"/>
      <c r="O1053" s="223"/>
      <c r="P1053" s="223"/>
      <c r="Q1053" s="223"/>
      <c r="R1053" s="223"/>
      <c r="S1053" s="223"/>
      <c r="T1053" s="223"/>
      <c r="U1053" s="223"/>
      <c r="V1053" s="223"/>
      <c r="W1053" s="223"/>
      <c r="X1053" s="223"/>
    </row>
    <row r="1054" spans="2:25" ht="12.95" customHeight="1" x14ac:dyDescent="0.2">
      <c r="B1054" s="221" t="s">
        <v>1327</v>
      </c>
      <c r="C1054" s="226" t="s">
        <v>65</v>
      </c>
      <c r="D1054" s="222" t="s">
        <v>1453</v>
      </c>
      <c r="E1054" s="222"/>
      <c r="F1054" s="223"/>
      <c r="G1054" s="220">
        <v>164700</v>
      </c>
      <c r="H1054" s="220">
        <v>157580</v>
      </c>
      <c r="I1054" s="223"/>
      <c r="J1054" s="223"/>
      <c r="K1054" s="223"/>
      <c r="L1054" s="223"/>
      <c r="M1054" s="223"/>
      <c r="N1054" s="223"/>
      <c r="O1054" s="223"/>
      <c r="P1054" s="223"/>
      <c r="Q1054" s="223"/>
      <c r="R1054" s="223"/>
      <c r="S1054" s="223"/>
      <c r="T1054" s="223"/>
      <c r="U1054" s="223"/>
      <c r="V1054" s="223"/>
      <c r="W1054" s="223"/>
      <c r="X1054" s="223"/>
    </row>
    <row r="1055" spans="2:25" ht="12.95" customHeight="1" x14ac:dyDescent="0.2">
      <c r="B1055" s="221" t="s">
        <v>1328</v>
      </c>
      <c r="C1055" s="226" t="s">
        <v>65</v>
      </c>
      <c r="D1055" s="222" t="s">
        <v>1453</v>
      </c>
      <c r="E1055" s="222"/>
      <c r="F1055" s="220">
        <v>175430</v>
      </c>
      <c r="G1055" s="220">
        <v>167080</v>
      </c>
      <c r="H1055" s="220">
        <v>160110</v>
      </c>
      <c r="I1055" s="223"/>
      <c r="J1055" s="223"/>
      <c r="K1055" s="223"/>
      <c r="L1055" s="223"/>
      <c r="M1055" s="223"/>
      <c r="N1055" s="223"/>
      <c r="O1055" s="223"/>
      <c r="P1055" s="223"/>
      <c r="Q1055" s="223"/>
      <c r="R1055" s="223"/>
      <c r="S1055" s="223"/>
      <c r="T1055" s="223"/>
      <c r="U1055" s="223"/>
      <c r="V1055" s="223"/>
      <c r="W1055" s="223"/>
      <c r="X1055" s="223"/>
    </row>
    <row r="1056" spans="2:25" ht="12.95" customHeight="1" x14ac:dyDescent="0.2">
      <c r="B1056" s="221" t="s">
        <v>1329</v>
      </c>
      <c r="C1056" s="226" t="s">
        <v>65</v>
      </c>
      <c r="D1056" s="222" t="s">
        <v>1453</v>
      </c>
      <c r="E1056" s="222"/>
      <c r="F1056" s="220">
        <v>170780</v>
      </c>
      <c r="G1056" s="220">
        <v>164840</v>
      </c>
      <c r="H1056" s="223"/>
      <c r="I1056" s="223"/>
      <c r="J1056" s="223"/>
      <c r="K1056" s="223"/>
      <c r="L1056" s="223"/>
      <c r="M1056" s="223"/>
      <c r="N1056" s="223"/>
      <c r="O1056" s="223"/>
      <c r="P1056" s="223"/>
      <c r="Q1056" s="223"/>
      <c r="R1056" s="223"/>
      <c r="S1056" s="223"/>
      <c r="T1056" s="223"/>
      <c r="U1056" s="223"/>
      <c r="V1056" s="223"/>
      <c r="W1056" s="223"/>
      <c r="X1056" s="223"/>
    </row>
    <row r="1057" spans="2:24" ht="12.95" customHeight="1" x14ac:dyDescent="0.2">
      <c r="B1057" s="221" t="s">
        <v>1330</v>
      </c>
      <c r="C1057" s="226" t="s">
        <v>65</v>
      </c>
      <c r="D1057" s="222" t="s">
        <v>1453</v>
      </c>
      <c r="E1057" s="222"/>
      <c r="F1057" s="220">
        <v>167700</v>
      </c>
      <c r="G1057" s="220">
        <v>163730</v>
      </c>
      <c r="H1057" s="220">
        <v>155610</v>
      </c>
      <c r="I1057" s="223"/>
      <c r="J1057" s="223"/>
      <c r="K1057" s="223"/>
      <c r="L1057" s="223"/>
      <c r="M1057" s="223"/>
      <c r="N1057" s="223"/>
      <c r="O1057" s="223"/>
      <c r="P1057" s="223"/>
      <c r="Q1057" s="223"/>
      <c r="R1057" s="223"/>
      <c r="S1057" s="223"/>
      <c r="T1057" s="223"/>
      <c r="U1057" s="223"/>
      <c r="V1057" s="223"/>
      <c r="W1057" s="223"/>
      <c r="X1057" s="223"/>
    </row>
    <row r="1058" spans="2:24" ht="12.95" customHeight="1" x14ac:dyDescent="0.2">
      <c r="B1058" s="221" t="s">
        <v>1331</v>
      </c>
      <c r="C1058" s="226" t="s">
        <v>65</v>
      </c>
      <c r="D1058" s="222" t="s">
        <v>1453</v>
      </c>
      <c r="E1058" s="222"/>
      <c r="F1058" s="220">
        <v>168140</v>
      </c>
      <c r="G1058" s="220">
        <v>163920</v>
      </c>
      <c r="H1058" s="220">
        <v>154330</v>
      </c>
      <c r="I1058" s="223"/>
      <c r="J1058" s="223"/>
      <c r="K1058" s="223"/>
      <c r="L1058" s="223"/>
      <c r="M1058" s="223"/>
      <c r="N1058" s="223"/>
      <c r="O1058" s="223"/>
      <c r="P1058" s="223"/>
      <c r="Q1058" s="223"/>
      <c r="R1058" s="223"/>
      <c r="S1058" s="223"/>
      <c r="T1058" s="223"/>
      <c r="U1058" s="223"/>
      <c r="V1058" s="223"/>
      <c r="W1058" s="223"/>
      <c r="X1058" s="223"/>
    </row>
    <row r="1059" spans="2:24" ht="12.95" customHeight="1" x14ac:dyDescent="0.2">
      <c r="B1059" s="221" t="s">
        <v>546</v>
      </c>
      <c r="C1059" s="226" t="s">
        <v>65</v>
      </c>
      <c r="D1059" s="222" t="s">
        <v>1453</v>
      </c>
      <c r="E1059" s="222"/>
      <c r="F1059" s="220">
        <v>174920</v>
      </c>
      <c r="G1059" s="220">
        <v>166420</v>
      </c>
      <c r="H1059" s="220">
        <v>163080</v>
      </c>
      <c r="I1059" s="223"/>
      <c r="J1059" s="223"/>
      <c r="K1059" s="223"/>
      <c r="L1059" s="223"/>
      <c r="M1059" s="223"/>
      <c r="N1059" s="223"/>
      <c r="O1059" s="223"/>
      <c r="P1059" s="223"/>
      <c r="Q1059" s="223"/>
      <c r="R1059" s="223"/>
      <c r="S1059" s="223"/>
      <c r="T1059" s="223"/>
      <c r="U1059" s="223"/>
      <c r="V1059" s="223"/>
      <c r="W1059" s="223"/>
      <c r="X1059" s="223"/>
    </row>
    <row r="1060" spans="2:24" ht="12.95" customHeight="1" x14ac:dyDescent="0.2">
      <c r="B1060" s="221" t="s">
        <v>1332</v>
      </c>
      <c r="C1060" s="226" t="s">
        <v>65</v>
      </c>
      <c r="D1060" s="222" t="s">
        <v>1453</v>
      </c>
      <c r="E1060" s="222"/>
      <c r="F1060" s="220">
        <v>173130</v>
      </c>
      <c r="G1060" s="220">
        <v>164950</v>
      </c>
      <c r="H1060" s="220">
        <v>157100</v>
      </c>
      <c r="I1060" s="220">
        <v>131230</v>
      </c>
      <c r="J1060" s="223"/>
      <c r="K1060" s="223"/>
      <c r="L1060" s="223"/>
      <c r="M1060" s="223"/>
      <c r="N1060" s="223"/>
      <c r="O1060" s="223"/>
      <c r="P1060" s="223"/>
      <c r="Q1060" s="223"/>
      <c r="R1060" s="223"/>
      <c r="S1060" s="223"/>
      <c r="T1060" s="223"/>
      <c r="U1060" s="223"/>
      <c r="V1060" s="223"/>
      <c r="W1060" s="223"/>
      <c r="X1060" s="223"/>
    </row>
    <row r="1061" spans="2:24" ht="12.95" customHeight="1" x14ac:dyDescent="0.2">
      <c r="B1061" s="221" t="s">
        <v>1333</v>
      </c>
      <c r="C1061" s="226" t="s">
        <v>65</v>
      </c>
      <c r="D1061" s="222" t="s">
        <v>1453</v>
      </c>
      <c r="E1061" s="222"/>
      <c r="F1061" s="220">
        <v>194100</v>
      </c>
      <c r="G1061" s="220">
        <v>184880</v>
      </c>
      <c r="H1061" s="223"/>
      <c r="I1061" s="223"/>
      <c r="J1061" s="223"/>
      <c r="K1061" s="223"/>
      <c r="L1061" s="223"/>
      <c r="M1061" s="223"/>
      <c r="N1061" s="223"/>
      <c r="O1061" s="223"/>
      <c r="P1061" s="223"/>
      <c r="Q1061" s="223"/>
      <c r="R1061" s="223"/>
      <c r="S1061" s="223"/>
      <c r="T1061" s="223"/>
      <c r="U1061" s="223"/>
      <c r="V1061" s="223"/>
      <c r="W1061" s="223"/>
      <c r="X1061" s="223"/>
    </row>
    <row r="1062" spans="2:24" ht="12.95" customHeight="1" x14ac:dyDescent="0.2">
      <c r="B1062" s="221" t="s">
        <v>1334</v>
      </c>
      <c r="C1062" s="226" t="s">
        <v>65</v>
      </c>
      <c r="D1062" s="222" t="s">
        <v>1453</v>
      </c>
      <c r="E1062" s="222"/>
      <c r="F1062" s="220">
        <v>198600</v>
      </c>
      <c r="G1062" s="220">
        <v>187290</v>
      </c>
      <c r="H1062" s="223"/>
      <c r="I1062" s="223"/>
      <c r="J1062" s="223"/>
      <c r="K1062" s="223"/>
      <c r="L1062" s="223"/>
      <c r="M1062" s="223"/>
      <c r="N1062" s="223"/>
      <c r="O1062" s="223"/>
      <c r="P1062" s="223"/>
      <c r="Q1062" s="223"/>
      <c r="R1062" s="223"/>
      <c r="S1062" s="223"/>
      <c r="T1062" s="223"/>
      <c r="U1062" s="223"/>
      <c r="V1062" s="223"/>
      <c r="W1062" s="223"/>
      <c r="X1062" s="223"/>
    </row>
    <row r="1063" spans="2:24" ht="12.95" customHeight="1" x14ac:dyDescent="0.2">
      <c r="B1063" s="221" t="s">
        <v>1590</v>
      </c>
      <c r="C1063" s="226" t="s">
        <v>65</v>
      </c>
      <c r="D1063" s="222" t="s">
        <v>1453</v>
      </c>
      <c r="E1063" s="222"/>
      <c r="F1063" s="220">
        <v>168730</v>
      </c>
      <c r="G1063" s="220">
        <v>162710</v>
      </c>
      <c r="H1063" s="223"/>
      <c r="I1063" s="223"/>
      <c r="J1063" s="223"/>
      <c r="K1063" s="223"/>
      <c r="L1063" s="223"/>
      <c r="M1063" s="223"/>
      <c r="N1063" s="223"/>
      <c r="O1063" s="223"/>
      <c r="P1063" s="223"/>
      <c r="Q1063" s="223"/>
      <c r="R1063" s="223"/>
      <c r="S1063" s="223"/>
      <c r="T1063" s="223"/>
      <c r="U1063" s="223"/>
      <c r="V1063" s="223"/>
      <c r="W1063" s="223"/>
      <c r="X1063" s="223"/>
    </row>
    <row r="1064" spans="2:24" ht="12.95" customHeight="1" x14ac:dyDescent="0.2">
      <c r="B1064" s="221" t="s">
        <v>1591</v>
      </c>
      <c r="C1064" s="226" t="s">
        <v>65</v>
      </c>
      <c r="D1064" s="222" t="s">
        <v>1453</v>
      </c>
      <c r="E1064" s="222"/>
      <c r="F1064" s="220">
        <v>167160</v>
      </c>
      <c r="G1064" s="220">
        <v>154360</v>
      </c>
      <c r="H1064" s="223"/>
      <c r="I1064" s="223"/>
      <c r="J1064" s="223"/>
      <c r="K1064" s="223"/>
      <c r="L1064" s="223"/>
      <c r="M1064" s="223"/>
      <c r="N1064" s="223"/>
      <c r="O1064" s="223"/>
      <c r="P1064" s="223"/>
      <c r="Q1064" s="223"/>
      <c r="R1064" s="223"/>
      <c r="S1064" s="223"/>
      <c r="T1064" s="223"/>
      <c r="U1064" s="223"/>
      <c r="V1064" s="223"/>
      <c r="W1064" s="223"/>
      <c r="X1064" s="223"/>
    </row>
    <row r="1065" spans="2:24" ht="12.95" customHeight="1" x14ac:dyDescent="0.2">
      <c r="B1065" s="221" t="s">
        <v>1335</v>
      </c>
      <c r="C1065" s="226" t="s">
        <v>65</v>
      </c>
      <c r="D1065" s="222" t="s">
        <v>1453</v>
      </c>
      <c r="E1065" s="222"/>
      <c r="F1065" s="223"/>
      <c r="G1065" s="220">
        <v>134870</v>
      </c>
      <c r="H1065" s="223"/>
      <c r="I1065" s="220">
        <v>126900</v>
      </c>
      <c r="J1065" s="220">
        <v>121780</v>
      </c>
      <c r="K1065" s="223"/>
      <c r="L1065" s="223"/>
      <c r="M1065" s="223"/>
      <c r="N1065" s="223"/>
      <c r="O1065" s="223"/>
      <c r="P1065" s="223"/>
      <c r="Q1065" s="223"/>
      <c r="R1065" s="223"/>
      <c r="S1065" s="223"/>
      <c r="T1065" s="223"/>
      <c r="U1065" s="223"/>
      <c r="V1065" s="223"/>
      <c r="W1065" s="223"/>
      <c r="X1065" s="223"/>
    </row>
    <row r="1066" spans="2:24" ht="12.95" customHeight="1" x14ac:dyDescent="0.2">
      <c r="B1066" s="221" t="s">
        <v>1336</v>
      </c>
      <c r="C1066" s="226" t="s">
        <v>65</v>
      </c>
      <c r="D1066" s="222" t="s">
        <v>1453</v>
      </c>
      <c r="E1066" s="222"/>
      <c r="F1066" s="220">
        <v>171850</v>
      </c>
      <c r="G1066" s="220">
        <v>163590</v>
      </c>
      <c r="H1066" s="220">
        <v>162780</v>
      </c>
      <c r="I1066" s="223"/>
      <c r="J1066" s="223"/>
      <c r="K1066" s="223"/>
      <c r="L1066" s="223"/>
      <c r="M1066" s="223"/>
      <c r="N1066" s="223"/>
      <c r="O1066" s="223"/>
      <c r="P1066" s="223"/>
      <c r="Q1066" s="223"/>
      <c r="R1066" s="223"/>
      <c r="S1066" s="223"/>
      <c r="T1066" s="223"/>
      <c r="U1066" s="223"/>
      <c r="V1066" s="223"/>
      <c r="W1066" s="223"/>
      <c r="X1066" s="223"/>
    </row>
    <row r="1067" spans="2:24" ht="12.95" customHeight="1" x14ac:dyDescent="0.2">
      <c r="B1067" s="221" t="s">
        <v>1337</v>
      </c>
      <c r="C1067" s="226" t="s">
        <v>65</v>
      </c>
      <c r="D1067" s="222" t="s">
        <v>1453</v>
      </c>
      <c r="E1067" s="222"/>
      <c r="F1067" s="223"/>
      <c r="G1067" s="223"/>
      <c r="H1067" s="220">
        <v>161460</v>
      </c>
      <c r="I1067" s="220">
        <v>132420</v>
      </c>
      <c r="J1067" s="223"/>
      <c r="K1067" s="223"/>
      <c r="L1067" s="223"/>
      <c r="M1067" s="223"/>
      <c r="N1067" s="223"/>
      <c r="O1067" s="223"/>
      <c r="P1067" s="223"/>
      <c r="Q1067" s="223"/>
      <c r="R1067" s="223"/>
      <c r="S1067" s="223"/>
      <c r="T1067" s="223"/>
      <c r="U1067" s="223"/>
      <c r="V1067" s="223"/>
      <c r="W1067" s="223"/>
      <c r="X1067" s="223"/>
    </row>
    <row r="1068" spans="2:24" ht="12.95" customHeight="1" x14ac:dyDescent="0.2">
      <c r="B1068" s="221" t="s">
        <v>1338</v>
      </c>
      <c r="C1068" s="226" t="s">
        <v>65</v>
      </c>
      <c r="D1068" s="222" t="s">
        <v>1453</v>
      </c>
      <c r="E1068" s="222"/>
      <c r="F1068" s="223"/>
      <c r="G1068" s="223"/>
      <c r="H1068" s="220">
        <v>151590</v>
      </c>
      <c r="I1068" s="220">
        <v>141970</v>
      </c>
      <c r="J1068" s="223"/>
      <c r="K1068" s="223"/>
      <c r="L1068" s="223"/>
      <c r="M1068" s="223"/>
      <c r="N1068" s="223"/>
      <c r="O1068" s="223"/>
      <c r="P1068" s="223"/>
      <c r="Q1068" s="223"/>
      <c r="R1068" s="223"/>
      <c r="S1068" s="223"/>
      <c r="T1068" s="223"/>
      <c r="U1068" s="223"/>
      <c r="V1068" s="223"/>
      <c r="W1068" s="223"/>
      <c r="X1068" s="223"/>
    </row>
    <row r="1069" spans="2:24" ht="12.95" customHeight="1" x14ac:dyDescent="0.2">
      <c r="B1069" s="221" t="s">
        <v>1592</v>
      </c>
      <c r="C1069" s="226" t="s">
        <v>65</v>
      </c>
      <c r="D1069" s="222" t="s">
        <v>1453</v>
      </c>
      <c r="E1069" s="222"/>
      <c r="F1069" s="223"/>
      <c r="G1069" s="223"/>
      <c r="H1069" s="220">
        <v>133730</v>
      </c>
      <c r="I1069" s="220">
        <v>131330</v>
      </c>
      <c r="J1069" s="223"/>
      <c r="K1069" s="220">
        <v>111640</v>
      </c>
      <c r="L1069" s="223"/>
      <c r="M1069" s="223"/>
      <c r="N1069" s="223"/>
      <c r="O1069" s="223"/>
      <c r="P1069" s="223"/>
      <c r="Q1069" s="223"/>
      <c r="R1069" s="223"/>
      <c r="S1069" s="223"/>
      <c r="T1069" s="223"/>
      <c r="U1069" s="223"/>
      <c r="V1069" s="223"/>
      <c r="W1069" s="223"/>
      <c r="X1069" s="223"/>
    </row>
    <row r="1070" spans="2:24" ht="12.95" customHeight="1" x14ac:dyDescent="0.2">
      <c r="B1070" s="221" t="s">
        <v>1339</v>
      </c>
      <c r="C1070" s="226" t="s">
        <v>65</v>
      </c>
      <c r="D1070" s="222" t="s">
        <v>1453</v>
      </c>
      <c r="E1070" s="222"/>
      <c r="F1070" s="225"/>
      <c r="G1070" s="220">
        <v>174430</v>
      </c>
      <c r="H1070" s="220">
        <v>166130</v>
      </c>
      <c r="I1070" s="225"/>
      <c r="J1070" s="225"/>
      <c r="K1070" s="225"/>
      <c r="L1070" s="225"/>
      <c r="M1070" s="225"/>
      <c r="N1070" s="225"/>
      <c r="O1070" s="225"/>
      <c r="P1070" s="225"/>
      <c r="Q1070" s="225"/>
      <c r="R1070" s="225"/>
      <c r="S1070" s="225"/>
      <c r="T1070" s="225"/>
      <c r="U1070" s="225"/>
      <c r="V1070" s="225"/>
      <c r="W1070" s="225"/>
      <c r="X1070" s="225"/>
    </row>
    <row r="1071" spans="2:24" ht="12.95" customHeight="1" x14ac:dyDescent="0.2">
      <c r="B1071" s="221" t="s">
        <v>1593</v>
      </c>
      <c r="C1071" s="228" t="s">
        <v>557</v>
      </c>
      <c r="D1071" s="222" t="s">
        <v>1453</v>
      </c>
      <c r="E1071" s="222"/>
      <c r="F1071" s="223"/>
      <c r="G1071" s="223"/>
      <c r="H1071" s="223"/>
      <c r="I1071" s="223"/>
      <c r="J1071" s="220">
        <v>585760</v>
      </c>
      <c r="K1071" s="223"/>
      <c r="L1071" s="223"/>
      <c r="M1071" s="223"/>
      <c r="N1071" s="223"/>
      <c r="O1071" s="223"/>
      <c r="P1071" s="223"/>
      <c r="Q1071" s="223"/>
      <c r="R1071" s="223"/>
      <c r="S1071" s="223"/>
      <c r="T1071" s="223"/>
      <c r="U1071" s="223"/>
      <c r="V1071" s="223"/>
      <c r="W1071" s="223"/>
      <c r="X1071" s="223"/>
    </row>
    <row r="1072" spans="2:24" ht="12.95" customHeight="1" x14ac:dyDescent="0.2">
      <c r="B1072" s="221" t="s">
        <v>1594</v>
      </c>
      <c r="C1072" s="228" t="s">
        <v>557</v>
      </c>
      <c r="D1072" s="222" t="s">
        <v>1453</v>
      </c>
      <c r="E1072" s="222"/>
      <c r="F1072" s="223"/>
      <c r="G1072" s="223"/>
      <c r="H1072" s="223"/>
      <c r="I1072" s="223"/>
      <c r="J1072" s="220">
        <v>515380</v>
      </c>
      <c r="K1072" s="223"/>
      <c r="L1072" s="223"/>
      <c r="M1072" s="223"/>
      <c r="N1072" s="223"/>
      <c r="O1072" s="223"/>
      <c r="P1072" s="223"/>
      <c r="Q1072" s="223"/>
      <c r="R1072" s="223"/>
      <c r="S1072" s="223"/>
      <c r="T1072" s="223"/>
      <c r="U1072" s="223"/>
      <c r="V1072" s="223"/>
      <c r="W1072" s="223"/>
      <c r="X1072" s="223"/>
    </row>
    <row r="1073" spans="2:24" ht="12.95" customHeight="1" x14ac:dyDescent="0.2">
      <c r="B1073" s="221" t="s">
        <v>1595</v>
      </c>
      <c r="C1073" s="228" t="s">
        <v>557</v>
      </c>
      <c r="D1073" s="222" t="s">
        <v>1453</v>
      </c>
      <c r="E1073" s="222"/>
      <c r="F1073" s="223"/>
      <c r="G1073" s="223"/>
      <c r="H1073" s="223"/>
      <c r="I1073" s="223"/>
      <c r="J1073" s="223"/>
      <c r="K1073" s="223"/>
      <c r="L1073" s="223"/>
      <c r="M1073" s="223"/>
      <c r="N1073" s="223"/>
      <c r="O1073" s="223"/>
      <c r="P1073" s="220">
        <v>507900</v>
      </c>
      <c r="Q1073" s="223"/>
      <c r="R1073" s="223"/>
      <c r="S1073" s="223"/>
      <c r="T1073" s="223"/>
      <c r="U1073" s="223"/>
      <c r="V1073" s="223"/>
      <c r="W1073" s="223"/>
      <c r="X1073" s="223"/>
    </row>
    <row r="1074" spans="2:24" ht="12.95" customHeight="1" x14ac:dyDescent="0.2">
      <c r="B1074" s="221" t="s">
        <v>1596</v>
      </c>
      <c r="C1074" s="228" t="s">
        <v>557</v>
      </c>
      <c r="D1074" s="222" t="s">
        <v>1453</v>
      </c>
      <c r="E1074" s="222"/>
      <c r="F1074" s="223"/>
      <c r="G1074" s="223"/>
      <c r="H1074" s="223"/>
      <c r="I1074" s="223"/>
      <c r="J1074" s="223"/>
      <c r="K1074" s="223"/>
      <c r="L1074" s="223"/>
      <c r="M1074" s="223"/>
      <c r="N1074" s="223"/>
      <c r="O1074" s="223"/>
      <c r="P1074" s="223"/>
      <c r="Q1074" s="223"/>
      <c r="R1074" s="223"/>
      <c r="S1074" s="220">
        <v>413550</v>
      </c>
      <c r="T1074" s="223"/>
      <c r="U1074" s="220">
        <v>243900</v>
      </c>
      <c r="V1074" s="223"/>
      <c r="W1074" s="223"/>
      <c r="X1074" s="220">
        <v>210820</v>
      </c>
    </row>
    <row r="1075" spans="2:24" ht="12.95" customHeight="1" x14ac:dyDescent="0.2">
      <c r="B1075" s="221" t="s">
        <v>1597</v>
      </c>
      <c r="C1075" s="228" t="s">
        <v>557</v>
      </c>
      <c r="D1075" s="222" t="s">
        <v>1453</v>
      </c>
      <c r="E1075" s="222"/>
      <c r="F1075" s="223"/>
      <c r="G1075" s="223"/>
      <c r="H1075" s="223"/>
      <c r="I1075" s="223"/>
      <c r="J1075" s="223"/>
      <c r="K1075" s="223"/>
      <c r="L1075" s="223"/>
      <c r="M1075" s="223"/>
      <c r="N1075" s="223"/>
      <c r="O1075" s="223"/>
      <c r="P1075" s="223"/>
      <c r="Q1075" s="223"/>
      <c r="R1075" s="223"/>
      <c r="S1075" s="223"/>
      <c r="T1075" s="223"/>
      <c r="U1075" s="223"/>
      <c r="V1075" s="223"/>
      <c r="W1075" s="220">
        <v>148250</v>
      </c>
      <c r="X1075" s="223"/>
    </row>
    <row r="1076" spans="2:24" ht="12.95" customHeight="1" x14ac:dyDescent="0.2">
      <c r="B1076" s="221" t="s">
        <v>1340</v>
      </c>
      <c r="C1076" s="228" t="s">
        <v>557</v>
      </c>
      <c r="D1076" s="222" t="s">
        <v>1453</v>
      </c>
      <c r="E1076" s="222"/>
      <c r="F1076" s="223"/>
      <c r="G1076" s="223"/>
      <c r="H1076" s="223"/>
      <c r="I1076" s="223"/>
      <c r="J1076" s="223"/>
      <c r="K1076" s="223"/>
      <c r="L1076" s="223"/>
      <c r="M1076" s="223"/>
      <c r="N1076" s="223"/>
      <c r="O1076" s="223"/>
      <c r="P1076" s="223"/>
      <c r="Q1076" s="223"/>
      <c r="R1076" s="223"/>
      <c r="S1076" s="223"/>
      <c r="T1076" s="223"/>
      <c r="U1076" s="223"/>
      <c r="V1076" s="220">
        <v>145890</v>
      </c>
      <c r="W1076" s="220">
        <v>139880</v>
      </c>
      <c r="X1076" s="223"/>
    </row>
    <row r="1077" spans="2:24" ht="12.95" customHeight="1" x14ac:dyDescent="0.2">
      <c r="B1077" s="221" t="s">
        <v>1341</v>
      </c>
      <c r="C1077" s="228" t="s">
        <v>557</v>
      </c>
      <c r="D1077" s="222" t="s">
        <v>1453</v>
      </c>
      <c r="E1077" s="222"/>
      <c r="F1077" s="223"/>
      <c r="G1077" s="223"/>
      <c r="H1077" s="223"/>
      <c r="I1077" s="223"/>
      <c r="J1077" s="223"/>
      <c r="K1077" s="223"/>
      <c r="L1077" s="223"/>
      <c r="M1077" s="223"/>
      <c r="N1077" s="223"/>
      <c r="O1077" s="223"/>
      <c r="P1077" s="223"/>
      <c r="Q1077" s="223"/>
      <c r="R1077" s="220">
        <v>241750</v>
      </c>
      <c r="S1077" s="223"/>
      <c r="T1077" s="223"/>
      <c r="U1077" s="223"/>
      <c r="V1077" s="223"/>
      <c r="W1077" s="223"/>
      <c r="X1077" s="223"/>
    </row>
    <row r="1078" spans="2:24" ht="12.95" customHeight="1" x14ac:dyDescent="0.2">
      <c r="B1078" s="221" t="s">
        <v>547</v>
      </c>
      <c r="C1078" s="228" t="s">
        <v>557</v>
      </c>
      <c r="D1078" s="222" t="s">
        <v>1453</v>
      </c>
      <c r="E1078" s="222"/>
      <c r="F1078" s="223"/>
      <c r="G1078" s="223"/>
      <c r="H1078" s="223"/>
      <c r="I1078" s="223"/>
      <c r="J1078" s="223"/>
      <c r="K1078" s="223"/>
      <c r="L1078" s="223"/>
      <c r="M1078" s="223"/>
      <c r="N1078" s="223"/>
      <c r="O1078" s="223"/>
      <c r="P1078" s="223"/>
      <c r="Q1078" s="223"/>
      <c r="R1078" s="223"/>
      <c r="S1078" s="223"/>
      <c r="T1078" s="223"/>
      <c r="U1078" s="220">
        <v>265190</v>
      </c>
      <c r="V1078" s="220">
        <v>248440</v>
      </c>
      <c r="W1078" s="220">
        <v>239300</v>
      </c>
      <c r="X1078" s="220">
        <v>220780</v>
      </c>
    </row>
    <row r="1079" spans="2:24" ht="12.95" customHeight="1" x14ac:dyDescent="0.2">
      <c r="B1079" s="221" t="s">
        <v>548</v>
      </c>
      <c r="C1079" s="228" t="s">
        <v>557</v>
      </c>
      <c r="D1079" s="222" t="s">
        <v>1453</v>
      </c>
      <c r="E1079" s="222"/>
      <c r="F1079" s="223"/>
      <c r="G1079" s="223"/>
      <c r="H1079" s="223"/>
      <c r="I1079" s="223"/>
      <c r="J1079" s="223"/>
      <c r="K1079" s="223"/>
      <c r="L1079" s="223"/>
      <c r="M1079" s="223"/>
      <c r="N1079" s="223"/>
      <c r="O1079" s="223"/>
      <c r="P1079" s="223"/>
      <c r="Q1079" s="223"/>
      <c r="R1079" s="220">
        <v>239450</v>
      </c>
      <c r="S1079" s="220">
        <v>228850</v>
      </c>
      <c r="T1079" s="220">
        <v>227880</v>
      </c>
      <c r="U1079" s="220">
        <v>203790</v>
      </c>
      <c r="V1079" s="220">
        <v>191260</v>
      </c>
      <c r="W1079" s="220">
        <v>179200</v>
      </c>
      <c r="X1079" s="220">
        <v>169420</v>
      </c>
    </row>
    <row r="1080" spans="2:24" ht="12.95" customHeight="1" x14ac:dyDescent="0.2">
      <c r="B1080" s="221" t="s">
        <v>1342</v>
      </c>
      <c r="C1080" s="228" t="s">
        <v>557</v>
      </c>
      <c r="D1080" s="222" t="s">
        <v>1453</v>
      </c>
      <c r="E1080" s="222"/>
      <c r="F1080" s="223"/>
      <c r="G1080" s="223"/>
      <c r="H1080" s="223"/>
      <c r="I1080" s="223"/>
      <c r="J1080" s="223"/>
      <c r="K1080" s="223"/>
      <c r="L1080" s="223"/>
      <c r="M1080" s="223"/>
      <c r="N1080" s="223"/>
      <c r="O1080" s="223"/>
      <c r="P1080" s="223"/>
      <c r="Q1080" s="223"/>
      <c r="R1080" s="223"/>
      <c r="S1080" s="223"/>
      <c r="T1080" s="223"/>
      <c r="U1080" s="223"/>
      <c r="V1080" s="220">
        <v>119850</v>
      </c>
      <c r="W1080" s="220">
        <v>117480</v>
      </c>
      <c r="X1080" s="223"/>
    </row>
    <row r="1081" spans="2:24" ht="12.95" customHeight="1" x14ac:dyDescent="0.2">
      <c r="B1081" s="221" t="s">
        <v>549</v>
      </c>
      <c r="C1081" s="228" t="s">
        <v>557</v>
      </c>
      <c r="D1081" s="222" t="s">
        <v>1453</v>
      </c>
      <c r="E1081" s="222"/>
      <c r="F1081" s="223"/>
      <c r="G1081" s="223"/>
      <c r="H1081" s="223"/>
      <c r="I1081" s="223"/>
      <c r="J1081" s="223"/>
      <c r="K1081" s="223"/>
      <c r="L1081" s="223"/>
      <c r="M1081" s="223"/>
      <c r="N1081" s="223"/>
      <c r="O1081" s="223"/>
      <c r="P1081" s="223"/>
      <c r="Q1081" s="223"/>
      <c r="R1081" s="223"/>
      <c r="S1081" s="223"/>
      <c r="T1081" s="223"/>
      <c r="U1081" s="223"/>
      <c r="V1081" s="223"/>
      <c r="W1081" s="220">
        <v>178300</v>
      </c>
      <c r="X1081" s="220">
        <v>167350</v>
      </c>
    </row>
    <row r="1082" spans="2:24" ht="12.95" customHeight="1" x14ac:dyDescent="0.2">
      <c r="B1082" s="221" t="s">
        <v>1343</v>
      </c>
      <c r="C1082" s="228" t="s">
        <v>557</v>
      </c>
      <c r="D1082" s="222" t="s">
        <v>1453</v>
      </c>
      <c r="E1082" s="222"/>
      <c r="F1082" s="223"/>
      <c r="G1082" s="223"/>
      <c r="H1082" s="223"/>
      <c r="I1082" s="223"/>
      <c r="J1082" s="223"/>
      <c r="K1082" s="223"/>
      <c r="L1082" s="223"/>
      <c r="M1082" s="223"/>
      <c r="N1082" s="223"/>
      <c r="O1082" s="223"/>
      <c r="P1082" s="223"/>
      <c r="Q1082" s="223"/>
      <c r="R1082" s="223"/>
      <c r="S1082" s="223"/>
      <c r="T1082" s="223"/>
      <c r="U1082" s="220">
        <v>133670</v>
      </c>
      <c r="V1082" s="220">
        <v>129710</v>
      </c>
      <c r="W1082" s="223"/>
      <c r="X1082" s="223"/>
    </row>
    <row r="1083" spans="2:24" ht="12.95" customHeight="1" x14ac:dyDescent="0.2">
      <c r="B1083" s="221" t="s">
        <v>550</v>
      </c>
      <c r="C1083" s="228" t="s">
        <v>557</v>
      </c>
      <c r="D1083" s="222" t="s">
        <v>1453</v>
      </c>
      <c r="E1083" s="222"/>
      <c r="F1083" s="223"/>
      <c r="G1083" s="223"/>
      <c r="H1083" s="220">
        <v>688860</v>
      </c>
      <c r="I1083" s="220">
        <v>643700</v>
      </c>
      <c r="J1083" s="220">
        <v>586150</v>
      </c>
      <c r="K1083" s="220">
        <v>552670</v>
      </c>
      <c r="L1083" s="223"/>
      <c r="M1083" s="223"/>
      <c r="N1083" s="223"/>
      <c r="O1083" s="223"/>
      <c r="P1083" s="223"/>
      <c r="Q1083" s="223"/>
      <c r="R1083" s="223"/>
      <c r="S1083" s="223"/>
      <c r="T1083" s="223"/>
      <c r="U1083" s="223"/>
      <c r="V1083" s="223"/>
      <c r="W1083" s="223"/>
      <c r="X1083" s="223"/>
    </row>
    <row r="1084" spans="2:24" ht="12.95" customHeight="1" x14ac:dyDescent="0.2">
      <c r="B1084" s="221" t="s">
        <v>1344</v>
      </c>
      <c r="C1084" s="228" t="s">
        <v>557</v>
      </c>
      <c r="D1084" s="222" t="s">
        <v>1453</v>
      </c>
      <c r="E1084" s="222"/>
      <c r="F1084" s="223"/>
      <c r="G1084" s="220">
        <v>809710</v>
      </c>
      <c r="H1084" s="220">
        <v>673920</v>
      </c>
      <c r="I1084" s="223"/>
      <c r="J1084" s="220">
        <v>610870</v>
      </c>
      <c r="K1084" s="220">
        <v>500580</v>
      </c>
      <c r="L1084" s="220">
        <v>462590</v>
      </c>
      <c r="M1084" s="220">
        <v>433230</v>
      </c>
      <c r="N1084" s="223"/>
      <c r="O1084" s="223"/>
      <c r="P1084" s="223"/>
      <c r="Q1084" s="223"/>
      <c r="R1084" s="223"/>
      <c r="S1084" s="223"/>
      <c r="T1084" s="223"/>
      <c r="U1084" s="223"/>
      <c r="V1084" s="223"/>
      <c r="W1084" s="223"/>
      <c r="X1084" s="223"/>
    </row>
    <row r="1085" spans="2:24" ht="12.95" customHeight="1" x14ac:dyDescent="0.2">
      <c r="B1085" s="221" t="s">
        <v>1345</v>
      </c>
      <c r="C1085" s="228" t="s">
        <v>557</v>
      </c>
      <c r="D1085" s="222" t="s">
        <v>1453</v>
      </c>
      <c r="E1085" s="222"/>
      <c r="F1085" s="223"/>
      <c r="G1085" s="223"/>
      <c r="H1085" s="223"/>
      <c r="I1085" s="223"/>
      <c r="J1085" s="223"/>
      <c r="K1085" s="223"/>
      <c r="L1085" s="223"/>
      <c r="M1085" s="223"/>
      <c r="N1085" s="223"/>
      <c r="O1085" s="223"/>
      <c r="P1085" s="223"/>
      <c r="Q1085" s="223"/>
      <c r="R1085" s="220">
        <v>220250</v>
      </c>
      <c r="S1085" s="220">
        <v>213310</v>
      </c>
      <c r="T1085" s="223"/>
      <c r="U1085" s="223"/>
      <c r="V1085" s="223"/>
      <c r="W1085" s="223"/>
      <c r="X1085" s="223"/>
    </row>
    <row r="1086" spans="2:24" ht="12.95" customHeight="1" x14ac:dyDescent="0.2">
      <c r="B1086" s="221" t="s">
        <v>551</v>
      </c>
      <c r="C1086" s="228" t="s">
        <v>557</v>
      </c>
      <c r="D1086" s="222" t="s">
        <v>1453</v>
      </c>
      <c r="E1086" s="222"/>
      <c r="F1086" s="220">
        <v>739830</v>
      </c>
      <c r="G1086" s="220">
        <v>661290</v>
      </c>
      <c r="H1086" s="220">
        <v>579310</v>
      </c>
      <c r="I1086" s="220">
        <v>551740</v>
      </c>
      <c r="J1086" s="220">
        <v>503820</v>
      </c>
      <c r="K1086" s="220">
        <v>477820</v>
      </c>
      <c r="L1086" s="220">
        <v>473070</v>
      </c>
      <c r="M1086" s="220">
        <v>471760</v>
      </c>
      <c r="N1086" s="223"/>
      <c r="O1086" s="223"/>
      <c r="P1086" s="223"/>
      <c r="Q1086" s="223"/>
      <c r="R1086" s="223"/>
      <c r="S1086" s="223"/>
      <c r="T1086" s="223"/>
      <c r="U1086" s="223"/>
      <c r="V1086" s="223"/>
      <c r="W1086" s="223"/>
      <c r="X1086" s="223"/>
    </row>
    <row r="1087" spans="2:24" ht="12.95" customHeight="1" x14ac:dyDescent="0.2">
      <c r="B1087" s="221" t="s">
        <v>552</v>
      </c>
      <c r="C1087" s="228" t="s">
        <v>557</v>
      </c>
      <c r="D1087" s="222" t="s">
        <v>1453</v>
      </c>
      <c r="E1087" s="222"/>
      <c r="F1087" s="223"/>
      <c r="G1087" s="223"/>
      <c r="H1087" s="223"/>
      <c r="I1087" s="223"/>
      <c r="J1087" s="223"/>
      <c r="K1087" s="223"/>
      <c r="L1087" s="223"/>
      <c r="M1087" s="223"/>
      <c r="N1087" s="223"/>
      <c r="O1087" s="223"/>
      <c r="P1087" s="223"/>
      <c r="Q1087" s="223"/>
      <c r="R1087" s="223"/>
      <c r="S1087" s="220">
        <v>328840</v>
      </c>
      <c r="T1087" s="220">
        <v>309300</v>
      </c>
      <c r="U1087" s="220">
        <v>276300</v>
      </c>
      <c r="V1087" s="220">
        <v>265140</v>
      </c>
      <c r="W1087" s="220">
        <v>251240</v>
      </c>
      <c r="X1087" s="220">
        <v>235880</v>
      </c>
    </row>
    <row r="1088" spans="2:24" ht="12.95" customHeight="1" x14ac:dyDescent="0.2">
      <c r="B1088" s="221" t="s">
        <v>553</v>
      </c>
      <c r="C1088" s="228" t="s">
        <v>557</v>
      </c>
      <c r="D1088" s="222" t="s">
        <v>1453</v>
      </c>
      <c r="E1088" s="222"/>
      <c r="F1088" s="223"/>
      <c r="G1088" s="223"/>
      <c r="H1088" s="223"/>
      <c r="I1088" s="223"/>
      <c r="J1088" s="223"/>
      <c r="K1088" s="223"/>
      <c r="L1088" s="223"/>
      <c r="M1088" s="223"/>
      <c r="N1088" s="223"/>
      <c r="O1088" s="223"/>
      <c r="P1088" s="223"/>
      <c r="Q1088" s="223"/>
      <c r="R1088" s="223"/>
      <c r="S1088" s="223"/>
      <c r="T1088" s="223"/>
      <c r="U1088" s="223"/>
      <c r="V1088" s="220">
        <v>172230</v>
      </c>
      <c r="W1088" s="223"/>
      <c r="X1088" s="223"/>
    </row>
    <row r="1089" spans="2:24" ht="12.95" customHeight="1" x14ac:dyDescent="0.2">
      <c r="B1089" s="221" t="s">
        <v>554</v>
      </c>
      <c r="C1089" s="228" t="s">
        <v>557</v>
      </c>
      <c r="D1089" s="222" t="s">
        <v>1453</v>
      </c>
      <c r="E1089" s="222"/>
      <c r="F1089" s="220">
        <v>1221820</v>
      </c>
      <c r="G1089" s="220">
        <v>1065970</v>
      </c>
      <c r="H1089" s="220">
        <v>964760</v>
      </c>
      <c r="I1089" s="220">
        <v>910080</v>
      </c>
      <c r="J1089" s="220">
        <v>863100</v>
      </c>
      <c r="K1089" s="220">
        <v>809120</v>
      </c>
      <c r="L1089" s="220">
        <v>762120</v>
      </c>
      <c r="M1089" s="220">
        <v>724640</v>
      </c>
      <c r="N1089" s="220">
        <v>694660</v>
      </c>
      <c r="O1089" s="220">
        <v>667320</v>
      </c>
      <c r="P1089" s="220">
        <v>643690</v>
      </c>
      <c r="Q1089" s="220">
        <v>613230</v>
      </c>
      <c r="R1089" s="220">
        <v>597570</v>
      </c>
      <c r="S1089" s="220">
        <v>564660</v>
      </c>
      <c r="T1089" s="223"/>
      <c r="U1089" s="223"/>
      <c r="V1089" s="223"/>
      <c r="W1089" s="223"/>
      <c r="X1089" s="223"/>
    </row>
    <row r="1090" spans="2:24" ht="12.95" customHeight="1" x14ac:dyDescent="0.2">
      <c r="B1090" s="221" t="s">
        <v>555</v>
      </c>
      <c r="C1090" s="228" t="s">
        <v>557</v>
      </c>
      <c r="D1090" s="222" t="s">
        <v>1453</v>
      </c>
      <c r="E1090" s="222"/>
      <c r="F1090" s="220">
        <v>1122180</v>
      </c>
      <c r="G1090" s="220">
        <v>846770</v>
      </c>
      <c r="H1090" s="220">
        <v>829950</v>
      </c>
      <c r="I1090" s="220">
        <v>820620</v>
      </c>
      <c r="J1090" s="220">
        <v>781570</v>
      </c>
      <c r="K1090" s="220">
        <v>774500</v>
      </c>
      <c r="L1090" s="220">
        <v>694730</v>
      </c>
      <c r="M1090" s="220">
        <v>589390</v>
      </c>
      <c r="N1090" s="220">
        <v>549610</v>
      </c>
      <c r="O1090" s="220">
        <v>509920</v>
      </c>
      <c r="P1090" s="220">
        <v>417320</v>
      </c>
      <c r="Q1090" s="220">
        <v>377630</v>
      </c>
      <c r="R1090" s="220">
        <v>351360</v>
      </c>
      <c r="S1090" s="220">
        <v>267870</v>
      </c>
      <c r="T1090" s="223"/>
      <c r="U1090" s="223"/>
      <c r="V1090" s="223"/>
      <c r="W1090" s="223"/>
      <c r="X1090" s="223"/>
    </row>
    <row r="1091" spans="2:24" ht="12.95" customHeight="1" x14ac:dyDescent="0.2">
      <c r="B1091" s="221" t="s">
        <v>556</v>
      </c>
      <c r="C1091" s="228" t="s">
        <v>557</v>
      </c>
      <c r="D1091" s="222" t="s">
        <v>1453</v>
      </c>
      <c r="E1091" s="222"/>
      <c r="F1091" s="220">
        <v>701750</v>
      </c>
      <c r="G1091" s="220">
        <v>531400</v>
      </c>
      <c r="H1091" s="220">
        <v>506090</v>
      </c>
      <c r="I1091" s="223"/>
      <c r="J1091" s="220">
        <v>414860</v>
      </c>
      <c r="K1091" s="220">
        <v>388420</v>
      </c>
      <c r="L1091" s="220">
        <v>369920</v>
      </c>
      <c r="M1091" s="220">
        <v>354580</v>
      </c>
      <c r="N1091" s="220">
        <v>337690</v>
      </c>
      <c r="O1091" s="220">
        <v>313620</v>
      </c>
      <c r="P1091" s="220">
        <v>275880</v>
      </c>
      <c r="Q1091" s="220">
        <v>253370</v>
      </c>
      <c r="R1091" s="220">
        <v>241190</v>
      </c>
      <c r="S1091" s="220">
        <v>229650</v>
      </c>
      <c r="T1091" s="220">
        <v>202590</v>
      </c>
      <c r="U1091" s="220">
        <v>187600</v>
      </c>
      <c r="V1091" s="220">
        <v>176170</v>
      </c>
      <c r="W1091" s="220">
        <v>164740</v>
      </c>
      <c r="X1091" s="220">
        <v>153640</v>
      </c>
    </row>
    <row r="1092" spans="2:24" ht="12.95" customHeight="1" x14ac:dyDescent="0.2">
      <c r="B1092" s="221" t="s">
        <v>1346</v>
      </c>
      <c r="C1092" s="228" t="s">
        <v>557</v>
      </c>
      <c r="D1092" s="222" t="s">
        <v>1453</v>
      </c>
      <c r="E1092" s="222"/>
      <c r="F1092" s="223"/>
      <c r="G1092" s="223"/>
      <c r="H1092" s="223"/>
      <c r="I1092" s="223"/>
      <c r="J1092" s="223"/>
      <c r="K1092" s="223"/>
      <c r="L1092" s="223"/>
      <c r="M1092" s="223"/>
      <c r="N1092" s="223"/>
      <c r="O1092" s="223"/>
      <c r="P1092" s="223"/>
      <c r="Q1092" s="220">
        <v>447320</v>
      </c>
      <c r="R1092" s="223"/>
      <c r="S1092" s="220">
        <v>414270</v>
      </c>
      <c r="T1092" s="223"/>
      <c r="U1092" s="220">
        <v>298090</v>
      </c>
      <c r="V1092" s="223"/>
      <c r="W1092" s="220">
        <v>250590</v>
      </c>
      <c r="X1092" s="223"/>
    </row>
    <row r="1093" spans="2:24" ht="12.95" customHeight="1" x14ac:dyDescent="0.2">
      <c r="B1093" s="221" t="s">
        <v>558</v>
      </c>
      <c r="C1093" s="228" t="s">
        <v>557</v>
      </c>
      <c r="D1093" s="222" t="s">
        <v>1453</v>
      </c>
      <c r="E1093" s="222"/>
      <c r="F1093" s="223"/>
      <c r="G1093" s="223"/>
      <c r="H1093" s="223"/>
      <c r="I1093" s="223"/>
      <c r="J1093" s="223"/>
      <c r="K1093" s="223"/>
      <c r="L1093" s="223"/>
      <c r="M1093" s="223"/>
      <c r="N1093" s="223"/>
      <c r="O1093" s="223"/>
      <c r="P1093" s="223"/>
      <c r="Q1093" s="223"/>
      <c r="R1093" s="223"/>
      <c r="S1093" s="220">
        <v>186180</v>
      </c>
      <c r="T1093" s="223"/>
      <c r="U1093" s="223"/>
      <c r="V1093" s="223"/>
      <c r="W1093" s="220">
        <v>150360</v>
      </c>
      <c r="X1093" s="223"/>
    </row>
    <row r="1094" spans="2:24" ht="12.95" customHeight="1" x14ac:dyDescent="0.2">
      <c r="B1094" s="221" t="s">
        <v>558</v>
      </c>
      <c r="C1094" s="228" t="s">
        <v>557</v>
      </c>
      <c r="D1094" s="222" t="s">
        <v>1453</v>
      </c>
      <c r="E1094" s="222"/>
      <c r="F1094" s="223"/>
      <c r="G1094" s="223"/>
      <c r="H1094" s="223"/>
      <c r="I1094" s="223"/>
      <c r="J1094" s="223"/>
      <c r="K1094" s="223"/>
      <c r="L1094" s="223"/>
      <c r="M1094" s="223"/>
      <c r="N1094" s="223"/>
      <c r="O1094" s="220">
        <v>272640</v>
      </c>
      <c r="P1094" s="223"/>
      <c r="Q1094" s="220">
        <v>210480</v>
      </c>
      <c r="R1094" s="220">
        <v>201340</v>
      </c>
      <c r="S1094" s="223"/>
      <c r="T1094" s="223"/>
      <c r="U1094" s="223"/>
      <c r="V1094" s="223"/>
      <c r="W1094" s="223"/>
      <c r="X1094" s="223"/>
    </row>
    <row r="1095" spans="2:24" ht="12.95" customHeight="1" x14ac:dyDescent="0.2">
      <c r="B1095" s="221" t="s">
        <v>1347</v>
      </c>
      <c r="C1095" s="228" t="s">
        <v>557</v>
      </c>
      <c r="D1095" s="222" t="s">
        <v>1453</v>
      </c>
      <c r="E1095" s="222"/>
      <c r="F1095" s="223"/>
      <c r="G1095" s="223"/>
      <c r="H1095" s="223"/>
      <c r="I1095" s="223"/>
      <c r="J1095" s="223"/>
      <c r="K1095" s="223"/>
      <c r="L1095" s="223"/>
      <c r="M1095" s="223"/>
      <c r="N1095" s="223"/>
      <c r="O1095" s="223"/>
      <c r="P1095" s="223"/>
      <c r="Q1095" s="223"/>
      <c r="R1095" s="223"/>
      <c r="S1095" s="220">
        <v>249010</v>
      </c>
      <c r="T1095" s="220">
        <v>226600</v>
      </c>
      <c r="U1095" s="223"/>
      <c r="V1095" s="223"/>
      <c r="W1095" s="223"/>
      <c r="X1095" s="223"/>
    </row>
    <row r="1096" spans="2:24" ht="12.95" customHeight="1" x14ac:dyDescent="0.2">
      <c r="B1096" s="221" t="s">
        <v>1348</v>
      </c>
      <c r="C1096" s="228" t="s">
        <v>557</v>
      </c>
      <c r="D1096" s="222" t="s">
        <v>1453</v>
      </c>
      <c r="E1096" s="222"/>
      <c r="F1096" s="223"/>
      <c r="G1096" s="223"/>
      <c r="H1096" s="223"/>
      <c r="I1096" s="223"/>
      <c r="J1096" s="223"/>
      <c r="K1096" s="223"/>
      <c r="L1096" s="223"/>
      <c r="M1096" s="223"/>
      <c r="N1096" s="223"/>
      <c r="O1096" s="220">
        <v>223920</v>
      </c>
      <c r="P1096" s="223"/>
      <c r="Q1096" s="220">
        <v>212710</v>
      </c>
      <c r="R1096" s="220">
        <v>199790</v>
      </c>
      <c r="S1096" s="220">
        <v>190450</v>
      </c>
      <c r="T1096" s="220">
        <v>165080</v>
      </c>
      <c r="U1096" s="220">
        <v>152340</v>
      </c>
      <c r="V1096" s="223"/>
      <c r="W1096" s="223"/>
      <c r="X1096" s="220">
        <v>129770</v>
      </c>
    </row>
    <row r="1097" spans="2:24" ht="12.95" customHeight="1" x14ac:dyDescent="0.2">
      <c r="B1097" s="221" t="s">
        <v>1349</v>
      </c>
      <c r="C1097" s="228" t="s">
        <v>557</v>
      </c>
      <c r="D1097" s="222" t="s">
        <v>1453</v>
      </c>
      <c r="E1097" s="222"/>
      <c r="F1097" s="223"/>
      <c r="G1097" s="223"/>
      <c r="H1097" s="223"/>
      <c r="I1097" s="223"/>
      <c r="J1097" s="223"/>
      <c r="K1097" s="223"/>
      <c r="L1097" s="223"/>
      <c r="M1097" s="223"/>
      <c r="N1097" s="223"/>
      <c r="O1097" s="223"/>
      <c r="P1097" s="223"/>
      <c r="Q1097" s="223"/>
      <c r="R1097" s="223"/>
      <c r="S1097" s="223"/>
      <c r="T1097" s="223"/>
      <c r="U1097" s="223"/>
      <c r="V1097" s="223"/>
      <c r="W1097" s="220">
        <v>131140</v>
      </c>
      <c r="X1097" s="223"/>
    </row>
    <row r="1098" spans="2:24" ht="12.95" customHeight="1" x14ac:dyDescent="0.2">
      <c r="B1098" s="221" t="s">
        <v>559</v>
      </c>
      <c r="C1098" s="228" t="s">
        <v>557</v>
      </c>
      <c r="D1098" s="222" t="s">
        <v>1453</v>
      </c>
      <c r="E1098" s="222"/>
      <c r="F1098" s="223"/>
      <c r="G1098" s="223"/>
      <c r="H1098" s="223"/>
      <c r="I1098" s="223"/>
      <c r="J1098" s="223"/>
      <c r="K1098" s="223"/>
      <c r="L1098" s="223"/>
      <c r="M1098" s="223"/>
      <c r="N1098" s="223"/>
      <c r="O1098" s="223"/>
      <c r="P1098" s="223"/>
      <c r="Q1098" s="223"/>
      <c r="R1098" s="223"/>
      <c r="S1098" s="223"/>
      <c r="T1098" s="223"/>
      <c r="U1098" s="223"/>
      <c r="V1098" s="223"/>
      <c r="W1098" s="223"/>
      <c r="X1098" s="220">
        <v>145080</v>
      </c>
    </row>
    <row r="1099" spans="2:24" ht="12.95" customHeight="1" x14ac:dyDescent="0.2">
      <c r="B1099" s="221" t="s">
        <v>560</v>
      </c>
      <c r="C1099" s="228" t="s">
        <v>557</v>
      </c>
      <c r="D1099" s="222" t="s">
        <v>1453</v>
      </c>
      <c r="E1099" s="222"/>
      <c r="F1099" s="220">
        <v>491080</v>
      </c>
      <c r="G1099" s="223"/>
      <c r="H1099" s="223"/>
      <c r="I1099" s="223"/>
      <c r="J1099" s="223"/>
      <c r="K1099" s="223"/>
      <c r="L1099" s="223"/>
      <c r="M1099" s="223"/>
      <c r="N1099" s="223"/>
      <c r="O1099" s="223"/>
      <c r="P1099" s="223"/>
      <c r="Q1099" s="223"/>
      <c r="R1099" s="223"/>
      <c r="S1099" s="223"/>
      <c r="T1099" s="223"/>
      <c r="U1099" s="223"/>
      <c r="V1099" s="223"/>
      <c r="W1099" s="223"/>
      <c r="X1099" s="223"/>
    </row>
    <row r="1100" spans="2:24" ht="12.95" customHeight="1" x14ac:dyDescent="0.2">
      <c r="B1100" s="221" t="s">
        <v>560</v>
      </c>
      <c r="C1100" s="228" t="s">
        <v>557</v>
      </c>
      <c r="D1100" s="222" t="s">
        <v>1453</v>
      </c>
      <c r="E1100" s="222"/>
      <c r="F1100" s="223"/>
      <c r="G1100" s="223"/>
      <c r="H1100" s="223"/>
      <c r="I1100" s="223"/>
      <c r="J1100" s="220">
        <v>316940</v>
      </c>
      <c r="K1100" s="220">
        <v>299550</v>
      </c>
      <c r="L1100" s="220">
        <v>288430</v>
      </c>
      <c r="M1100" s="220">
        <v>271700</v>
      </c>
      <c r="N1100" s="220">
        <v>258770</v>
      </c>
      <c r="O1100" s="220">
        <v>246080</v>
      </c>
      <c r="P1100" s="220">
        <v>237310</v>
      </c>
      <c r="Q1100" s="220">
        <v>221200</v>
      </c>
      <c r="R1100" s="220">
        <v>205300</v>
      </c>
      <c r="S1100" s="220">
        <v>200190</v>
      </c>
      <c r="T1100" s="220">
        <v>174600</v>
      </c>
      <c r="U1100" s="220">
        <v>156690</v>
      </c>
      <c r="V1100" s="220">
        <v>148740</v>
      </c>
      <c r="W1100" s="220">
        <v>140570</v>
      </c>
      <c r="X1100" s="220">
        <v>132780</v>
      </c>
    </row>
    <row r="1101" spans="2:24" ht="12.95" customHeight="1" x14ac:dyDescent="0.2">
      <c r="B1101" s="221" t="s">
        <v>1598</v>
      </c>
      <c r="C1101" s="228" t="s">
        <v>557</v>
      </c>
      <c r="D1101" s="222" t="s">
        <v>1453</v>
      </c>
      <c r="E1101" s="222"/>
      <c r="F1101" s="223"/>
      <c r="G1101" s="223"/>
      <c r="H1101" s="223"/>
      <c r="I1101" s="223"/>
      <c r="J1101" s="223"/>
      <c r="K1101" s="223"/>
      <c r="L1101" s="223"/>
      <c r="M1101" s="223"/>
      <c r="N1101" s="223"/>
      <c r="O1101" s="223"/>
      <c r="P1101" s="220">
        <v>262390</v>
      </c>
      <c r="Q1101" s="223"/>
      <c r="R1101" s="223"/>
      <c r="S1101" s="220">
        <v>173390</v>
      </c>
      <c r="T1101" s="223"/>
      <c r="U1101" s="223"/>
      <c r="V1101" s="223"/>
      <c r="W1101" s="223"/>
      <c r="X1101" s="223"/>
    </row>
    <row r="1102" spans="2:24" ht="12.95" customHeight="1" x14ac:dyDescent="0.2">
      <c r="B1102" s="221" t="s">
        <v>561</v>
      </c>
      <c r="C1102" s="228" t="s">
        <v>557</v>
      </c>
      <c r="D1102" s="222" t="s">
        <v>1453</v>
      </c>
      <c r="E1102" s="222"/>
      <c r="F1102" s="223"/>
      <c r="G1102" s="223"/>
      <c r="H1102" s="223"/>
      <c r="I1102" s="223"/>
      <c r="J1102" s="223"/>
      <c r="K1102" s="223"/>
      <c r="L1102" s="223"/>
      <c r="M1102" s="223"/>
      <c r="N1102" s="223"/>
      <c r="O1102" s="223"/>
      <c r="P1102" s="223"/>
      <c r="Q1102" s="223"/>
      <c r="R1102" s="223"/>
      <c r="S1102" s="223"/>
      <c r="T1102" s="220">
        <v>204170</v>
      </c>
      <c r="U1102" s="220">
        <v>186750</v>
      </c>
      <c r="V1102" s="220">
        <v>177240</v>
      </c>
      <c r="W1102" s="220">
        <v>169620</v>
      </c>
      <c r="X1102" s="220">
        <v>161110</v>
      </c>
    </row>
    <row r="1103" spans="2:24" ht="12.95" customHeight="1" x14ac:dyDescent="0.2">
      <c r="B1103" s="221" t="s">
        <v>1350</v>
      </c>
      <c r="C1103" s="228" t="s">
        <v>557</v>
      </c>
      <c r="D1103" s="222" t="s">
        <v>1453</v>
      </c>
      <c r="E1103" s="222"/>
      <c r="F1103" s="223"/>
      <c r="G1103" s="223"/>
      <c r="H1103" s="223"/>
      <c r="I1103" s="223"/>
      <c r="J1103" s="223"/>
      <c r="K1103" s="223"/>
      <c r="L1103" s="223"/>
      <c r="M1103" s="223"/>
      <c r="N1103" s="223"/>
      <c r="O1103" s="223"/>
      <c r="P1103" s="223"/>
      <c r="Q1103" s="220">
        <v>259340</v>
      </c>
      <c r="R1103" s="220">
        <v>250390</v>
      </c>
      <c r="S1103" s="220">
        <v>237790</v>
      </c>
      <c r="T1103" s="223"/>
      <c r="U1103" s="223"/>
      <c r="V1103" s="223"/>
      <c r="W1103" s="223"/>
      <c r="X1103" s="223"/>
    </row>
    <row r="1104" spans="2:24" ht="12.95" customHeight="1" x14ac:dyDescent="0.2">
      <c r="B1104" s="221" t="s">
        <v>562</v>
      </c>
      <c r="C1104" s="228" t="s">
        <v>557</v>
      </c>
      <c r="D1104" s="222" t="s">
        <v>1453</v>
      </c>
      <c r="E1104" s="222"/>
      <c r="F1104" s="223"/>
      <c r="G1104" s="223"/>
      <c r="H1104" s="223"/>
      <c r="I1104" s="223"/>
      <c r="J1104" s="223"/>
      <c r="K1104" s="223"/>
      <c r="L1104" s="223"/>
      <c r="M1104" s="223"/>
      <c r="N1104" s="223"/>
      <c r="O1104" s="223"/>
      <c r="P1104" s="223"/>
      <c r="Q1104" s="223"/>
      <c r="R1104" s="223"/>
      <c r="S1104" s="220">
        <v>227240</v>
      </c>
      <c r="T1104" s="220">
        <v>197020</v>
      </c>
      <c r="U1104" s="220">
        <v>172640</v>
      </c>
      <c r="V1104" s="220">
        <v>172030</v>
      </c>
      <c r="W1104" s="220">
        <v>162540</v>
      </c>
      <c r="X1104" s="220">
        <v>154550</v>
      </c>
    </row>
    <row r="1105" spans="2:24" ht="12.95" customHeight="1" x14ac:dyDescent="0.2">
      <c r="B1105" s="221" t="s">
        <v>563</v>
      </c>
      <c r="C1105" s="228" t="s">
        <v>557</v>
      </c>
      <c r="D1105" s="222" t="s">
        <v>1453</v>
      </c>
      <c r="E1105" s="222"/>
      <c r="F1105" s="223"/>
      <c r="G1105" s="223"/>
      <c r="H1105" s="220">
        <v>661080</v>
      </c>
      <c r="I1105" s="223"/>
      <c r="J1105" s="220">
        <v>523260</v>
      </c>
      <c r="K1105" s="220">
        <v>500350</v>
      </c>
      <c r="L1105" s="220">
        <v>475570</v>
      </c>
      <c r="M1105" s="220">
        <v>432970</v>
      </c>
      <c r="N1105" s="220">
        <v>405200</v>
      </c>
      <c r="O1105" s="220">
        <v>395870</v>
      </c>
      <c r="P1105" s="220">
        <v>374650</v>
      </c>
      <c r="Q1105" s="220">
        <v>344090</v>
      </c>
      <c r="R1105" s="220">
        <v>326920</v>
      </c>
      <c r="S1105" s="220">
        <v>311250</v>
      </c>
      <c r="T1105" s="220">
        <v>267680</v>
      </c>
      <c r="U1105" s="220">
        <v>244110</v>
      </c>
      <c r="V1105" s="223"/>
      <c r="W1105" s="223"/>
      <c r="X1105" s="223"/>
    </row>
    <row r="1106" spans="2:24" ht="12.95" customHeight="1" x14ac:dyDescent="0.2">
      <c r="B1106" s="221" t="s">
        <v>564</v>
      </c>
      <c r="C1106" s="228" t="s">
        <v>557</v>
      </c>
      <c r="D1106" s="222" t="s">
        <v>1453</v>
      </c>
      <c r="E1106" s="222"/>
      <c r="F1106" s="223"/>
      <c r="G1106" s="223"/>
      <c r="H1106" s="223"/>
      <c r="I1106" s="223"/>
      <c r="J1106" s="223"/>
      <c r="K1106" s="223"/>
      <c r="L1106" s="223"/>
      <c r="M1106" s="223"/>
      <c r="N1106" s="223"/>
      <c r="O1106" s="223"/>
      <c r="P1106" s="223"/>
      <c r="Q1106" s="223"/>
      <c r="R1106" s="223"/>
      <c r="S1106" s="223"/>
      <c r="T1106" s="220">
        <v>258070</v>
      </c>
      <c r="U1106" s="220">
        <v>242680</v>
      </c>
      <c r="V1106" s="223"/>
      <c r="W1106" s="223"/>
      <c r="X1106" s="223"/>
    </row>
    <row r="1107" spans="2:24" ht="12.95" customHeight="1" x14ac:dyDescent="0.2">
      <c r="B1107" s="221" t="s">
        <v>1351</v>
      </c>
      <c r="C1107" s="228" t="s">
        <v>557</v>
      </c>
      <c r="D1107" s="222" t="s">
        <v>1453</v>
      </c>
      <c r="E1107" s="222"/>
      <c r="F1107" s="223"/>
      <c r="G1107" s="223"/>
      <c r="H1107" s="223"/>
      <c r="I1107" s="223"/>
      <c r="J1107" s="223"/>
      <c r="K1107" s="223"/>
      <c r="L1107" s="223"/>
      <c r="M1107" s="223"/>
      <c r="N1107" s="223"/>
      <c r="O1107" s="223"/>
      <c r="P1107" s="223"/>
      <c r="Q1107" s="223"/>
      <c r="R1107" s="223"/>
      <c r="S1107" s="223"/>
      <c r="T1107" s="220">
        <v>280070</v>
      </c>
      <c r="U1107" s="223"/>
      <c r="V1107" s="223"/>
      <c r="W1107" s="223"/>
      <c r="X1107" s="223"/>
    </row>
    <row r="1108" spans="2:24" ht="12.95" customHeight="1" x14ac:dyDescent="0.2">
      <c r="B1108" s="221" t="s">
        <v>1599</v>
      </c>
      <c r="C1108" s="228" t="s">
        <v>557</v>
      </c>
      <c r="D1108" s="222" t="s">
        <v>1453</v>
      </c>
      <c r="E1108" s="222"/>
      <c r="F1108" s="223"/>
      <c r="G1108" s="223"/>
      <c r="H1108" s="223"/>
      <c r="I1108" s="223"/>
      <c r="J1108" s="223"/>
      <c r="K1108" s="223"/>
      <c r="L1108" s="220">
        <v>224940</v>
      </c>
      <c r="M1108" s="223"/>
      <c r="N1108" s="223"/>
      <c r="O1108" s="223"/>
      <c r="P1108" s="223"/>
      <c r="Q1108" s="223"/>
      <c r="R1108" s="223"/>
      <c r="S1108" s="223"/>
      <c r="T1108" s="223"/>
      <c r="U1108" s="223"/>
      <c r="V1108" s="223"/>
      <c r="W1108" s="223"/>
      <c r="X1108" s="223"/>
    </row>
    <row r="1109" spans="2:24" ht="12.95" customHeight="1" x14ac:dyDescent="0.2">
      <c r="B1109" s="221" t="s">
        <v>565</v>
      </c>
      <c r="C1109" s="228" t="s">
        <v>557</v>
      </c>
      <c r="D1109" s="222" t="s">
        <v>1453</v>
      </c>
      <c r="E1109" s="222"/>
      <c r="F1109" s="223"/>
      <c r="G1109" s="223"/>
      <c r="H1109" s="223"/>
      <c r="I1109" s="223"/>
      <c r="J1109" s="223"/>
      <c r="K1109" s="223"/>
      <c r="L1109" s="223"/>
      <c r="M1109" s="223"/>
      <c r="N1109" s="223"/>
      <c r="O1109" s="223"/>
      <c r="P1109" s="223"/>
      <c r="Q1109" s="223"/>
      <c r="R1109" s="223"/>
      <c r="S1109" s="220">
        <v>249840</v>
      </c>
      <c r="T1109" s="220">
        <v>230330</v>
      </c>
      <c r="U1109" s="220">
        <v>214350</v>
      </c>
      <c r="V1109" s="220">
        <v>205990</v>
      </c>
      <c r="W1109" s="220">
        <v>190640</v>
      </c>
      <c r="X1109" s="223"/>
    </row>
    <row r="1110" spans="2:24" ht="12.95" customHeight="1" x14ac:dyDescent="0.2">
      <c r="B1110" s="221" t="s">
        <v>1352</v>
      </c>
      <c r="C1110" s="228" t="s">
        <v>557</v>
      </c>
      <c r="D1110" s="222" t="s">
        <v>1453</v>
      </c>
      <c r="E1110" s="222"/>
      <c r="F1110" s="223"/>
      <c r="G1110" s="223"/>
      <c r="H1110" s="223"/>
      <c r="I1110" s="223"/>
      <c r="J1110" s="223"/>
      <c r="K1110" s="223"/>
      <c r="L1110" s="223"/>
      <c r="M1110" s="223"/>
      <c r="N1110" s="223"/>
      <c r="O1110" s="223"/>
      <c r="P1110" s="223"/>
      <c r="Q1110" s="223"/>
      <c r="R1110" s="223"/>
      <c r="S1110" s="223"/>
      <c r="T1110" s="223"/>
      <c r="U1110" s="223"/>
      <c r="V1110" s="223"/>
      <c r="W1110" s="220">
        <v>192880</v>
      </c>
      <c r="X1110" s="223"/>
    </row>
    <row r="1111" spans="2:24" ht="12.95" customHeight="1" x14ac:dyDescent="0.2">
      <c r="B1111" s="221" t="s">
        <v>1600</v>
      </c>
      <c r="C1111" s="228" t="s">
        <v>557</v>
      </c>
      <c r="D1111" s="222" t="s">
        <v>1453</v>
      </c>
      <c r="E1111" s="222"/>
      <c r="F1111" s="223"/>
      <c r="G1111" s="220">
        <v>395490</v>
      </c>
      <c r="H1111" s="223"/>
      <c r="I1111" s="223"/>
      <c r="J1111" s="223"/>
      <c r="K1111" s="223"/>
      <c r="L1111" s="223"/>
      <c r="M1111" s="223"/>
      <c r="N1111" s="223"/>
      <c r="O1111" s="223"/>
      <c r="P1111" s="223"/>
      <c r="Q1111" s="223"/>
      <c r="R1111" s="223"/>
      <c r="S1111" s="223"/>
      <c r="T1111" s="223"/>
      <c r="U1111" s="223"/>
      <c r="V1111" s="223"/>
      <c r="W1111" s="223"/>
      <c r="X1111" s="223"/>
    </row>
    <row r="1112" spans="2:24" ht="12.95" customHeight="1" x14ac:dyDescent="0.2">
      <c r="B1112" s="221" t="s">
        <v>566</v>
      </c>
      <c r="C1112" s="228" t="s">
        <v>557</v>
      </c>
      <c r="D1112" s="222" t="s">
        <v>1453</v>
      </c>
      <c r="E1112" s="222"/>
      <c r="F1112" s="223"/>
      <c r="G1112" s="223"/>
      <c r="H1112" s="223"/>
      <c r="I1112" s="223"/>
      <c r="J1112" s="223"/>
      <c r="K1112" s="223"/>
      <c r="L1112" s="223"/>
      <c r="M1112" s="223"/>
      <c r="N1112" s="223"/>
      <c r="O1112" s="223"/>
      <c r="P1112" s="220">
        <v>330810</v>
      </c>
      <c r="Q1112" s="223"/>
      <c r="R1112" s="223"/>
      <c r="S1112" s="223"/>
      <c r="T1112" s="220">
        <v>223800</v>
      </c>
      <c r="U1112" s="220">
        <v>212900</v>
      </c>
      <c r="V1112" s="223"/>
      <c r="W1112" s="220">
        <v>190280</v>
      </c>
      <c r="X1112" s="223"/>
    </row>
    <row r="1113" spans="2:24" ht="12.95" customHeight="1" x14ac:dyDescent="0.2">
      <c r="B1113" s="221" t="s">
        <v>567</v>
      </c>
      <c r="C1113" s="228" t="s">
        <v>557</v>
      </c>
      <c r="D1113" s="222" t="s">
        <v>1453</v>
      </c>
      <c r="E1113" s="222"/>
      <c r="F1113" s="223"/>
      <c r="G1113" s="223"/>
      <c r="H1113" s="223"/>
      <c r="I1113" s="223"/>
      <c r="J1113" s="223"/>
      <c r="K1113" s="223"/>
      <c r="L1113" s="223"/>
      <c r="M1113" s="223"/>
      <c r="N1113" s="223"/>
      <c r="O1113" s="223"/>
      <c r="P1113" s="223"/>
      <c r="Q1113" s="223"/>
      <c r="R1113" s="220">
        <v>275370</v>
      </c>
      <c r="S1113" s="220">
        <v>246140</v>
      </c>
      <c r="T1113" s="220">
        <v>236650</v>
      </c>
      <c r="U1113" s="223"/>
      <c r="V1113" s="223"/>
      <c r="W1113" s="223"/>
      <c r="X1113" s="223"/>
    </row>
    <row r="1114" spans="2:24" ht="12.95" customHeight="1" x14ac:dyDescent="0.2">
      <c r="B1114" s="221" t="s">
        <v>568</v>
      </c>
      <c r="C1114" s="228" t="s">
        <v>557</v>
      </c>
      <c r="D1114" s="222" t="s">
        <v>1453</v>
      </c>
      <c r="E1114" s="222"/>
      <c r="F1114" s="223"/>
      <c r="G1114" s="220">
        <v>586730</v>
      </c>
      <c r="H1114" s="220">
        <v>352260</v>
      </c>
      <c r="I1114" s="223"/>
      <c r="J1114" s="223"/>
      <c r="K1114" s="223"/>
      <c r="L1114" s="223"/>
      <c r="M1114" s="220">
        <v>334730</v>
      </c>
      <c r="N1114" s="223"/>
      <c r="O1114" s="220">
        <v>302460</v>
      </c>
      <c r="P1114" s="220">
        <v>288910</v>
      </c>
      <c r="Q1114" s="220">
        <v>259860</v>
      </c>
      <c r="R1114" s="220">
        <v>238060</v>
      </c>
      <c r="S1114" s="223"/>
      <c r="T1114" s="223"/>
      <c r="U1114" s="223"/>
      <c r="V1114" s="223"/>
      <c r="W1114" s="223"/>
      <c r="X1114" s="223"/>
    </row>
    <row r="1115" spans="2:24" ht="12.95" customHeight="1" x14ac:dyDescent="0.2">
      <c r="B1115" s="221" t="s">
        <v>1353</v>
      </c>
      <c r="C1115" s="228" t="s">
        <v>557</v>
      </c>
      <c r="D1115" s="222" t="s">
        <v>1453</v>
      </c>
      <c r="E1115" s="222"/>
      <c r="F1115" s="223"/>
      <c r="G1115" s="223"/>
      <c r="H1115" s="223"/>
      <c r="I1115" s="223"/>
      <c r="J1115" s="223"/>
      <c r="K1115" s="223"/>
      <c r="L1115" s="223"/>
      <c r="M1115" s="223"/>
      <c r="N1115" s="223"/>
      <c r="O1115" s="223"/>
      <c r="P1115" s="223"/>
      <c r="Q1115" s="223"/>
      <c r="R1115" s="223"/>
      <c r="S1115" s="220">
        <v>273610</v>
      </c>
      <c r="T1115" s="223"/>
      <c r="U1115" s="223"/>
      <c r="V1115" s="223"/>
      <c r="W1115" s="223"/>
      <c r="X1115" s="223"/>
    </row>
    <row r="1116" spans="2:24" ht="12.95" customHeight="1" x14ac:dyDescent="0.2">
      <c r="B1116" s="221" t="s">
        <v>1354</v>
      </c>
      <c r="C1116" s="228" t="s">
        <v>557</v>
      </c>
      <c r="D1116" s="222" t="s">
        <v>1453</v>
      </c>
      <c r="E1116" s="222"/>
      <c r="F1116" s="223"/>
      <c r="G1116" s="223"/>
      <c r="H1116" s="223"/>
      <c r="I1116" s="223"/>
      <c r="J1116" s="223"/>
      <c r="K1116" s="223"/>
      <c r="L1116" s="223"/>
      <c r="M1116" s="223"/>
      <c r="N1116" s="223"/>
      <c r="O1116" s="223"/>
      <c r="P1116" s="223"/>
      <c r="Q1116" s="223"/>
      <c r="R1116" s="223"/>
      <c r="S1116" s="223"/>
      <c r="T1116" s="223"/>
      <c r="U1116" s="220">
        <v>324020</v>
      </c>
      <c r="V1116" s="223"/>
      <c r="W1116" s="223"/>
      <c r="X1116" s="223"/>
    </row>
    <row r="1117" spans="2:24" ht="12.95" customHeight="1" x14ac:dyDescent="0.2">
      <c r="B1117" s="221" t="s">
        <v>569</v>
      </c>
      <c r="C1117" s="228" t="s">
        <v>557</v>
      </c>
      <c r="D1117" s="222" t="s">
        <v>1453</v>
      </c>
      <c r="E1117" s="222"/>
      <c r="F1117" s="223"/>
      <c r="G1117" s="223"/>
      <c r="H1117" s="223"/>
      <c r="I1117" s="223"/>
      <c r="J1117" s="223"/>
      <c r="K1117" s="223"/>
      <c r="L1117" s="223"/>
      <c r="M1117" s="223"/>
      <c r="N1117" s="223"/>
      <c r="O1117" s="223"/>
      <c r="P1117" s="223"/>
      <c r="Q1117" s="220">
        <v>350250</v>
      </c>
      <c r="R1117" s="220">
        <v>327620</v>
      </c>
      <c r="S1117" s="220">
        <v>313650</v>
      </c>
      <c r="T1117" s="220">
        <v>269020</v>
      </c>
      <c r="U1117" s="220">
        <v>252530</v>
      </c>
      <c r="V1117" s="220">
        <v>242050</v>
      </c>
      <c r="W1117" s="220">
        <v>228570</v>
      </c>
      <c r="X1117" s="220">
        <v>191800</v>
      </c>
    </row>
    <row r="1118" spans="2:24" ht="12.95" customHeight="1" x14ac:dyDescent="0.2">
      <c r="B1118" s="221" t="s">
        <v>570</v>
      </c>
      <c r="C1118" s="228" t="s">
        <v>557</v>
      </c>
      <c r="D1118" s="222" t="s">
        <v>1455</v>
      </c>
      <c r="E1118" s="222"/>
      <c r="F1118" s="223"/>
      <c r="G1118" s="223"/>
      <c r="H1118" s="223"/>
      <c r="I1118" s="223"/>
      <c r="J1118" s="223"/>
      <c r="K1118" s="223"/>
      <c r="L1118" s="223"/>
      <c r="M1118" s="223"/>
      <c r="N1118" s="223"/>
      <c r="O1118" s="223"/>
      <c r="P1118" s="223"/>
      <c r="Q1118" s="223"/>
      <c r="R1118" s="223"/>
      <c r="S1118" s="220">
        <v>259970</v>
      </c>
      <c r="T1118" s="223"/>
      <c r="U1118" s="223"/>
      <c r="V1118" s="223"/>
      <c r="W1118" s="223"/>
      <c r="X1118" s="223"/>
    </row>
    <row r="1119" spans="2:24" ht="12.95" customHeight="1" x14ac:dyDescent="0.2">
      <c r="B1119" s="221" t="s">
        <v>570</v>
      </c>
      <c r="C1119" s="228" t="s">
        <v>557</v>
      </c>
      <c r="D1119" s="222" t="s">
        <v>1453</v>
      </c>
      <c r="E1119" s="222"/>
      <c r="F1119" s="223"/>
      <c r="G1119" s="223"/>
      <c r="H1119" s="223"/>
      <c r="I1119" s="223"/>
      <c r="J1119" s="223"/>
      <c r="K1119" s="223"/>
      <c r="L1119" s="223"/>
      <c r="M1119" s="223"/>
      <c r="N1119" s="223"/>
      <c r="O1119" s="223"/>
      <c r="P1119" s="223"/>
      <c r="Q1119" s="223"/>
      <c r="R1119" s="220">
        <v>272760</v>
      </c>
      <c r="S1119" s="220">
        <v>259980</v>
      </c>
      <c r="T1119" s="220">
        <v>217260</v>
      </c>
      <c r="U1119" s="220">
        <v>195370</v>
      </c>
      <c r="V1119" s="220">
        <v>187490</v>
      </c>
      <c r="W1119" s="220">
        <v>177390</v>
      </c>
      <c r="X1119" s="220">
        <v>165340</v>
      </c>
    </row>
    <row r="1120" spans="2:24" ht="12.95" customHeight="1" x14ac:dyDescent="0.2">
      <c r="B1120" s="221" t="s">
        <v>571</v>
      </c>
      <c r="C1120" s="228" t="s">
        <v>557</v>
      </c>
      <c r="D1120" s="222" t="s">
        <v>1453</v>
      </c>
      <c r="E1120" s="222"/>
      <c r="F1120" s="223"/>
      <c r="G1120" s="223"/>
      <c r="H1120" s="220">
        <v>1101370</v>
      </c>
      <c r="I1120" s="220">
        <v>1007300</v>
      </c>
      <c r="J1120" s="220">
        <v>955560</v>
      </c>
      <c r="K1120" s="220">
        <v>821640</v>
      </c>
      <c r="L1120" s="220">
        <v>793850</v>
      </c>
      <c r="M1120" s="220">
        <v>756050</v>
      </c>
      <c r="N1120" s="220">
        <v>734030</v>
      </c>
      <c r="O1120" s="220">
        <v>699080</v>
      </c>
      <c r="P1120" s="220">
        <v>642040</v>
      </c>
      <c r="Q1120" s="220">
        <v>589660</v>
      </c>
      <c r="R1120" s="220">
        <v>566230</v>
      </c>
      <c r="S1120" s="220">
        <v>521650</v>
      </c>
      <c r="T1120" s="220">
        <v>506190</v>
      </c>
      <c r="U1120" s="220">
        <v>477150</v>
      </c>
      <c r="V1120" s="223"/>
      <c r="W1120" s="223"/>
      <c r="X1120" s="223"/>
    </row>
    <row r="1121" spans="2:24" ht="12.95" customHeight="1" x14ac:dyDescent="0.2">
      <c r="B1121" s="221" t="s">
        <v>571</v>
      </c>
      <c r="C1121" s="228" t="s">
        <v>557</v>
      </c>
      <c r="D1121" s="222" t="s">
        <v>1453</v>
      </c>
      <c r="E1121" s="222"/>
      <c r="F1121" s="220">
        <v>1407590</v>
      </c>
      <c r="G1121" s="220">
        <v>1340560</v>
      </c>
      <c r="H1121" s="220">
        <v>1276720</v>
      </c>
      <c r="I1121" s="220">
        <v>995690</v>
      </c>
      <c r="J1121" s="220">
        <v>955560</v>
      </c>
      <c r="K1121" s="220">
        <v>836630</v>
      </c>
      <c r="L1121" s="223"/>
      <c r="M1121" s="223"/>
      <c r="N1121" s="223"/>
      <c r="O1121" s="223"/>
      <c r="P1121" s="223"/>
      <c r="Q1121" s="223"/>
      <c r="R1121" s="223"/>
      <c r="S1121" s="223"/>
      <c r="T1121" s="223"/>
      <c r="U1121" s="223"/>
      <c r="V1121" s="223"/>
      <c r="W1121" s="223"/>
      <c r="X1121" s="223"/>
    </row>
    <row r="1122" spans="2:24" ht="12.95" customHeight="1" x14ac:dyDescent="0.2">
      <c r="B1122" s="221" t="s">
        <v>572</v>
      </c>
      <c r="C1122" s="228" t="s">
        <v>557</v>
      </c>
      <c r="D1122" s="222" t="s">
        <v>1455</v>
      </c>
      <c r="E1122" s="222"/>
      <c r="F1122" s="223"/>
      <c r="G1122" s="223"/>
      <c r="H1122" s="223"/>
      <c r="I1122" s="223"/>
      <c r="J1122" s="223"/>
      <c r="K1122" s="223"/>
      <c r="L1122" s="220">
        <v>724450</v>
      </c>
      <c r="M1122" s="223"/>
      <c r="N1122" s="223"/>
      <c r="O1122" s="223"/>
      <c r="P1122" s="223"/>
      <c r="Q1122" s="223"/>
      <c r="R1122" s="223"/>
      <c r="S1122" s="223"/>
      <c r="T1122" s="223"/>
      <c r="U1122" s="223"/>
      <c r="V1122" s="223"/>
      <c r="W1122" s="223"/>
      <c r="X1122" s="223"/>
    </row>
    <row r="1123" spans="2:24" ht="12.95" customHeight="1" x14ac:dyDescent="0.2">
      <c r="B1123" s="221" t="s">
        <v>572</v>
      </c>
      <c r="C1123" s="228" t="s">
        <v>557</v>
      </c>
      <c r="D1123" s="222" t="s">
        <v>1453</v>
      </c>
      <c r="E1123" s="222"/>
      <c r="F1123" s="223"/>
      <c r="G1123" s="223"/>
      <c r="H1123" s="220">
        <v>1123750</v>
      </c>
      <c r="I1123" s="223"/>
      <c r="J1123" s="223"/>
      <c r="K1123" s="223"/>
      <c r="L1123" s="220">
        <v>724450</v>
      </c>
      <c r="M1123" s="223"/>
      <c r="N1123" s="223"/>
      <c r="O1123" s="223"/>
      <c r="P1123" s="223"/>
      <c r="Q1123" s="223"/>
      <c r="R1123" s="223"/>
      <c r="S1123" s="223"/>
      <c r="T1123" s="223"/>
      <c r="U1123" s="223"/>
      <c r="V1123" s="223"/>
      <c r="W1123" s="223"/>
      <c r="X1123" s="223"/>
    </row>
    <row r="1124" spans="2:24" ht="12.95" customHeight="1" x14ac:dyDescent="0.2">
      <c r="B1124" s="221" t="s">
        <v>573</v>
      </c>
      <c r="C1124" s="228" t="s">
        <v>557</v>
      </c>
      <c r="D1124" s="222" t="s">
        <v>1453</v>
      </c>
      <c r="E1124" s="222"/>
      <c r="F1124" s="220">
        <v>1235480</v>
      </c>
      <c r="G1124" s="220">
        <v>1228230</v>
      </c>
      <c r="H1124" s="220">
        <v>1169740</v>
      </c>
      <c r="I1124" s="220">
        <v>1017170</v>
      </c>
      <c r="J1124" s="220">
        <v>968730</v>
      </c>
      <c r="K1124" s="220">
        <v>821850</v>
      </c>
      <c r="L1124" s="220">
        <v>794340</v>
      </c>
      <c r="M1124" s="220">
        <v>756520</v>
      </c>
      <c r="N1124" s="220">
        <v>720490</v>
      </c>
      <c r="O1124" s="220">
        <v>686180</v>
      </c>
      <c r="P1124" s="220">
        <v>630200</v>
      </c>
      <c r="Q1124" s="220">
        <v>578790</v>
      </c>
      <c r="R1124" s="220">
        <v>555170</v>
      </c>
      <c r="S1124" s="220">
        <v>511270</v>
      </c>
      <c r="T1124" s="220">
        <v>506900</v>
      </c>
      <c r="U1124" s="223"/>
      <c r="V1124" s="223"/>
      <c r="W1124" s="223"/>
      <c r="X1124" s="223"/>
    </row>
    <row r="1125" spans="2:24" ht="12.95" customHeight="1" x14ac:dyDescent="0.2">
      <c r="B1125" s="221" t="s">
        <v>574</v>
      </c>
      <c r="C1125" s="228" t="s">
        <v>557</v>
      </c>
      <c r="D1125" s="222" t="s">
        <v>1453</v>
      </c>
      <c r="E1125" s="222"/>
      <c r="F1125" s="223"/>
      <c r="G1125" s="223"/>
      <c r="H1125" s="220">
        <v>767750</v>
      </c>
      <c r="I1125" s="220">
        <v>458900</v>
      </c>
      <c r="J1125" s="220">
        <v>427990</v>
      </c>
      <c r="K1125" s="220">
        <v>401960</v>
      </c>
      <c r="L1125" s="220">
        <v>382810</v>
      </c>
      <c r="M1125" s="220">
        <v>365780</v>
      </c>
      <c r="N1125" s="220">
        <v>348360</v>
      </c>
      <c r="O1125" s="220">
        <v>331770</v>
      </c>
      <c r="P1125" s="220">
        <v>274450</v>
      </c>
      <c r="Q1125" s="220">
        <v>252060</v>
      </c>
      <c r="R1125" s="220">
        <v>240020</v>
      </c>
      <c r="S1125" s="220">
        <v>229190</v>
      </c>
      <c r="T1125" s="220">
        <v>201080</v>
      </c>
      <c r="U1125" s="220">
        <v>186370</v>
      </c>
      <c r="V1125" s="220">
        <v>175010</v>
      </c>
      <c r="W1125" s="220">
        <v>163780</v>
      </c>
      <c r="X1125" s="220">
        <v>152990</v>
      </c>
    </row>
    <row r="1126" spans="2:24" ht="12.95" customHeight="1" x14ac:dyDescent="0.2">
      <c r="B1126" s="221" t="s">
        <v>574</v>
      </c>
      <c r="C1126" s="228" t="s">
        <v>557</v>
      </c>
      <c r="D1126" s="222" t="s">
        <v>1453</v>
      </c>
      <c r="E1126" s="222"/>
      <c r="F1126" s="220">
        <v>837810</v>
      </c>
      <c r="G1126" s="220">
        <v>797920</v>
      </c>
      <c r="H1126" s="220">
        <v>759920</v>
      </c>
      <c r="I1126" s="220">
        <v>465800</v>
      </c>
      <c r="J1126" s="220">
        <v>442100</v>
      </c>
      <c r="K1126" s="220">
        <v>404620</v>
      </c>
      <c r="L1126" s="223"/>
      <c r="M1126" s="223"/>
      <c r="N1126" s="223"/>
      <c r="O1126" s="223"/>
      <c r="P1126" s="223"/>
      <c r="Q1126" s="223"/>
      <c r="R1126" s="223"/>
      <c r="S1126" s="223"/>
      <c r="T1126" s="223"/>
      <c r="U1126" s="223"/>
      <c r="V1126" s="223"/>
      <c r="W1126" s="223"/>
      <c r="X1126" s="223"/>
    </row>
    <row r="1127" spans="2:24" ht="12.95" customHeight="1" x14ac:dyDescent="0.2">
      <c r="B1127" s="221" t="s">
        <v>575</v>
      </c>
      <c r="C1127" s="228" t="s">
        <v>557</v>
      </c>
      <c r="D1127" s="222" t="s">
        <v>1453</v>
      </c>
      <c r="E1127" s="222"/>
      <c r="F1127" s="223"/>
      <c r="G1127" s="223"/>
      <c r="H1127" s="223"/>
      <c r="I1127" s="223"/>
      <c r="J1127" s="223"/>
      <c r="K1127" s="223"/>
      <c r="L1127" s="220">
        <v>253460</v>
      </c>
      <c r="M1127" s="220">
        <v>241390</v>
      </c>
      <c r="N1127" s="223"/>
      <c r="O1127" s="223"/>
      <c r="P1127" s="220">
        <v>211730</v>
      </c>
      <c r="Q1127" s="220">
        <v>192780</v>
      </c>
      <c r="R1127" s="220">
        <v>183840</v>
      </c>
      <c r="S1127" s="220">
        <v>174860</v>
      </c>
      <c r="T1127" s="220">
        <v>152360</v>
      </c>
      <c r="U1127" s="220">
        <v>142140</v>
      </c>
      <c r="V1127" s="223"/>
      <c r="W1127" s="223"/>
      <c r="X1127" s="223"/>
    </row>
    <row r="1128" spans="2:24" ht="12.95" customHeight="1" x14ac:dyDescent="0.2">
      <c r="B1128" s="221" t="s">
        <v>1601</v>
      </c>
      <c r="C1128" s="228" t="s">
        <v>557</v>
      </c>
      <c r="D1128" s="222" t="s">
        <v>1453</v>
      </c>
      <c r="E1128" s="222"/>
      <c r="F1128" s="220">
        <v>833230</v>
      </c>
      <c r="G1128" s="223"/>
      <c r="H1128" s="223"/>
      <c r="I1128" s="223"/>
      <c r="J1128" s="223"/>
      <c r="K1128" s="223"/>
      <c r="L1128" s="223"/>
      <c r="M1128" s="223"/>
      <c r="N1128" s="223"/>
      <c r="O1128" s="223"/>
      <c r="P1128" s="223"/>
      <c r="Q1128" s="223"/>
      <c r="R1128" s="223"/>
      <c r="S1128" s="223"/>
      <c r="T1128" s="223"/>
      <c r="U1128" s="223"/>
      <c r="V1128" s="223"/>
      <c r="W1128" s="223"/>
      <c r="X1128" s="223"/>
    </row>
    <row r="1129" spans="2:24" ht="12.95" customHeight="1" x14ac:dyDescent="0.2">
      <c r="B1129" s="221" t="s">
        <v>576</v>
      </c>
      <c r="C1129" s="228" t="s">
        <v>557</v>
      </c>
      <c r="D1129" s="222" t="s">
        <v>1453</v>
      </c>
      <c r="E1129" s="222"/>
      <c r="F1129" s="223"/>
      <c r="G1129" s="223"/>
      <c r="H1129" s="220">
        <v>448850</v>
      </c>
      <c r="I1129" s="220">
        <v>434990</v>
      </c>
      <c r="J1129" s="220">
        <v>400130</v>
      </c>
      <c r="K1129" s="220">
        <v>364650</v>
      </c>
      <c r="L1129" s="220">
        <v>355230</v>
      </c>
      <c r="M1129" s="220">
        <v>322270</v>
      </c>
      <c r="N1129" s="223"/>
      <c r="O1129" s="220">
        <v>318280</v>
      </c>
      <c r="P1129" s="220">
        <v>283410</v>
      </c>
      <c r="Q1129" s="220">
        <v>260290</v>
      </c>
      <c r="R1129" s="220">
        <v>248720</v>
      </c>
      <c r="S1129" s="220">
        <v>235460</v>
      </c>
      <c r="T1129" s="220">
        <v>207310</v>
      </c>
      <c r="U1129" s="220">
        <v>191980</v>
      </c>
      <c r="V1129" s="220">
        <v>179560</v>
      </c>
      <c r="W1129" s="220">
        <v>168700</v>
      </c>
      <c r="X1129" s="220">
        <v>157090</v>
      </c>
    </row>
    <row r="1130" spans="2:24" ht="12.95" customHeight="1" x14ac:dyDescent="0.2">
      <c r="B1130" s="221" t="s">
        <v>577</v>
      </c>
      <c r="C1130" s="228" t="s">
        <v>557</v>
      </c>
      <c r="D1130" s="222" t="s">
        <v>1453</v>
      </c>
      <c r="E1130" s="222"/>
      <c r="F1130" s="223"/>
      <c r="G1130" s="223"/>
      <c r="H1130" s="223"/>
      <c r="I1130" s="223"/>
      <c r="J1130" s="223"/>
      <c r="K1130" s="223"/>
      <c r="L1130" s="223"/>
      <c r="M1130" s="223"/>
      <c r="N1130" s="223"/>
      <c r="O1130" s="220">
        <v>194990</v>
      </c>
      <c r="P1130" s="223"/>
      <c r="Q1130" s="220">
        <v>176130</v>
      </c>
      <c r="R1130" s="223"/>
      <c r="S1130" s="223"/>
      <c r="T1130" s="220">
        <v>142790</v>
      </c>
      <c r="U1130" s="220">
        <v>128740</v>
      </c>
      <c r="V1130" s="220">
        <v>116690</v>
      </c>
      <c r="W1130" s="220">
        <v>109690</v>
      </c>
      <c r="X1130" s="220">
        <v>101760</v>
      </c>
    </row>
    <row r="1131" spans="2:24" ht="12.95" customHeight="1" x14ac:dyDescent="0.2">
      <c r="B1131" s="221" t="s">
        <v>578</v>
      </c>
      <c r="C1131" s="228" t="s">
        <v>557</v>
      </c>
      <c r="D1131" s="222" t="s">
        <v>1453</v>
      </c>
      <c r="E1131" s="222"/>
      <c r="F1131" s="223"/>
      <c r="G1131" s="223"/>
      <c r="H1131" s="223"/>
      <c r="I1131" s="223"/>
      <c r="J1131" s="220">
        <v>269250</v>
      </c>
      <c r="K1131" s="223"/>
      <c r="L1131" s="223"/>
      <c r="M1131" s="220">
        <v>216710</v>
      </c>
      <c r="N1131" s="220">
        <v>209270</v>
      </c>
      <c r="O1131" s="220">
        <v>199840</v>
      </c>
      <c r="P1131" s="220">
        <v>187930</v>
      </c>
      <c r="Q1131" s="223"/>
      <c r="R1131" s="220">
        <v>171070</v>
      </c>
      <c r="S1131" s="220">
        <v>161170</v>
      </c>
      <c r="T1131" s="220">
        <v>156580</v>
      </c>
      <c r="U1131" s="220">
        <v>146220</v>
      </c>
      <c r="V1131" s="220">
        <v>137960</v>
      </c>
      <c r="W1131" s="223"/>
      <c r="X1131" s="220">
        <v>126160</v>
      </c>
    </row>
    <row r="1132" spans="2:24" ht="12.95" customHeight="1" x14ac:dyDescent="0.2">
      <c r="B1132" s="221" t="s">
        <v>1355</v>
      </c>
      <c r="C1132" s="228" t="s">
        <v>557</v>
      </c>
      <c r="D1132" s="222" t="s">
        <v>1453</v>
      </c>
      <c r="E1132" s="222"/>
      <c r="F1132" s="223"/>
      <c r="G1132" s="223"/>
      <c r="H1132" s="223"/>
      <c r="I1132" s="223"/>
      <c r="J1132" s="223"/>
      <c r="K1132" s="223"/>
      <c r="L1132" s="223"/>
      <c r="M1132" s="220">
        <v>258700</v>
      </c>
      <c r="N1132" s="223"/>
      <c r="O1132" s="223"/>
      <c r="P1132" s="223"/>
      <c r="Q1132" s="223"/>
      <c r="R1132" s="223"/>
      <c r="S1132" s="223"/>
      <c r="T1132" s="223"/>
      <c r="U1132" s="223"/>
      <c r="V1132" s="223"/>
      <c r="W1132" s="223"/>
      <c r="X1132" s="223"/>
    </row>
    <row r="1133" spans="2:24" ht="12.95" customHeight="1" x14ac:dyDescent="0.2">
      <c r="B1133" s="221" t="s">
        <v>579</v>
      </c>
      <c r="C1133" s="228" t="s">
        <v>557</v>
      </c>
      <c r="D1133" s="222" t="s">
        <v>1453</v>
      </c>
      <c r="E1133" s="222"/>
      <c r="F1133" s="223"/>
      <c r="G1133" s="223"/>
      <c r="H1133" s="223"/>
      <c r="I1133" s="223"/>
      <c r="J1133" s="223"/>
      <c r="K1133" s="223"/>
      <c r="L1133" s="223"/>
      <c r="M1133" s="223"/>
      <c r="N1133" s="223"/>
      <c r="O1133" s="223"/>
      <c r="P1133" s="223"/>
      <c r="Q1133" s="220">
        <v>151970</v>
      </c>
      <c r="R1133" s="220">
        <v>127610</v>
      </c>
      <c r="S1133" s="220">
        <v>117420</v>
      </c>
      <c r="T1133" s="220">
        <v>116840</v>
      </c>
      <c r="U1133" s="220">
        <v>108440</v>
      </c>
      <c r="V1133" s="223"/>
      <c r="W1133" s="223"/>
      <c r="X1133" s="223"/>
    </row>
    <row r="1134" spans="2:24" ht="12.95" customHeight="1" x14ac:dyDescent="0.2">
      <c r="B1134" s="221" t="s">
        <v>1356</v>
      </c>
      <c r="C1134" s="228" t="s">
        <v>557</v>
      </c>
      <c r="D1134" s="222" t="s">
        <v>1453</v>
      </c>
      <c r="E1134" s="222"/>
      <c r="F1134" s="223"/>
      <c r="G1134" s="223"/>
      <c r="H1134" s="223"/>
      <c r="I1134" s="223"/>
      <c r="J1134" s="223"/>
      <c r="K1134" s="223"/>
      <c r="L1134" s="223"/>
      <c r="M1134" s="223"/>
      <c r="N1134" s="223"/>
      <c r="O1134" s="220">
        <v>171110</v>
      </c>
      <c r="P1134" s="223"/>
      <c r="Q1134" s="223"/>
      <c r="R1134" s="223"/>
      <c r="S1134" s="223"/>
      <c r="T1134" s="223"/>
      <c r="U1134" s="223"/>
      <c r="V1134" s="223"/>
      <c r="W1134" s="223"/>
      <c r="X1134" s="223"/>
    </row>
    <row r="1135" spans="2:24" ht="12.95" customHeight="1" x14ac:dyDescent="0.2">
      <c r="B1135" s="221" t="s">
        <v>1602</v>
      </c>
      <c r="C1135" s="228" t="s">
        <v>557</v>
      </c>
      <c r="D1135" s="222" t="s">
        <v>1453</v>
      </c>
      <c r="E1135" s="222"/>
      <c r="F1135" s="223"/>
      <c r="G1135" s="223"/>
      <c r="H1135" s="223"/>
      <c r="I1135" s="223"/>
      <c r="J1135" s="223"/>
      <c r="K1135" s="223"/>
      <c r="L1135" s="223"/>
      <c r="M1135" s="223"/>
      <c r="N1135" s="223"/>
      <c r="O1135" s="223"/>
      <c r="P1135" s="220">
        <v>323710</v>
      </c>
      <c r="Q1135" s="223"/>
      <c r="R1135" s="223"/>
      <c r="S1135" s="223"/>
      <c r="T1135" s="223"/>
      <c r="U1135" s="223"/>
      <c r="V1135" s="223"/>
      <c r="W1135" s="223"/>
      <c r="X1135" s="223"/>
    </row>
    <row r="1136" spans="2:24" ht="12.95" customHeight="1" x14ac:dyDescent="0.2">
      <c r="B1136" s="221" t="s">
        <v>580</v>
      </c>
      <c r="C1136" s="228" t="s">
        <v>557</v>
      </c>
      <c r="D1136" s="222" t="s">
        <v>1453</v>
      </c>
      <c r="E1136" s="222"/>
      <c r="F1136" s="223"/>
      <c r="G1136" s="223"/>
      <c r="H1136" s="223"/>
      <c r="I1136" s="223"/>
      <c r="J1136" s="223"/>
      <c r="K1136" s="223"/>
      <c r="L1136" s="223"/>
      <c r="M1136" s="223"/>
      <c r="N1136" s="223"/>
      <c r="O1136" s="223"/>
      <c r="P1136" s="223"/>
      <c r="Q1136" s="220">
        <v>297370</v>
      </c>
      <c r="R1136" s="223"/>
      <c r="S1136" s="220">
        <v>275790</v>
      </c>
      <c r="T1136" s="223"/>
      <c r="U1136" s="223"/>
      <c r="V1136" s="223"/>
      <c r="W1136" s="223"/>
      <c r="X1136" s="223"/>
    </row>
    <row r="1137" spans="2:24" ht="12.95" customHeight="1" x14ac:dyDescent="0.2">
      <c r="B1137" s="221" t="s">
        <v>581</v>
      </c>
      <c r="C1137" s="228" t="s">
        <v>557</v>
      </c>
      <c r="D1137" s="222" t="s">
        <v>1453</v>
      </c>
      <c r="E1137" s="222"/>
      <c r="F1137" s="223"/>
      <c r="G1137" s="223"/>
      <c r="H1137" s="223"/>
      <c r="I1137" s="223"/>
      <c r="J1137" s="223"/>
      <c r="K1137" s="223"/>
      <c r="L1137" s="223"/>
      <c r="M1137" s="220">
        <v>309220</v>
      </c>
      <c r="N1137" s="220">
        <v>292920</v>
      </c>
      <c r="O1137" s="220">
        <v>245840</v>
      </c>
      <c r="P1137" s="220">
        <v>220520</v>
      </c>
      <c r="Q1137" s="220">
        <v>183840</v>
      </c>
      <c r="R1137" s="220">
        <v>176940</v>
      </c>
      <c r="S1137" s="220">
        <v>174070</v>
      </c>
      <c r="T1137" s="223"/>
      <c r="U1137" s="223"/>
      <c r="V1137" s="223"/>
      <c r="W1137" s="223"/>
      <c r="X1137" s="223"/>
    </row>
    <row r="1138" spans="2:24" ht="12.95" customHeight="1" x14ac:dyDescent="0.2">
      <c r="B1138" s="221" t="s">
        <v>1357</v>
      </c>
      <c r="C1138" s="228" t="s">
        <v>557</v>
      </c>
      <c r="D1138" s="222" t="s">
        <v>1453</v>
      </c>
      <c r="E1138" s="222"/>
      <c r="F1138" s="223"/>
      <c r="G1138" s="223"/>
      <c r="H1138" s="223"/>
      <c r="I1138" s="223"/>
      <c r="J1138" s="223"/>
      <c r="K1138" s="223"/>
      <c r="L1138" s="223"/>
      <c r="M1138" s="223"/>
      <c r="N1138" s="223"/>
      <c r="O1138" s="223"/>
      <c r="P1138" s="223"/>
      <c r="Q1138" s="220">
        <v>204830</v>
      </c>
      <c r="R1138" s="220">
        <v>194500</v>
      </c>
      <c r="S1138" s="220">
        <v>164090</v>
      </c>
      <c r="T1138" s="220">
        <v>128930</v>
      </c>
      <c r="U1138" s="220">
        <v>114010</v>
      </c>
      <c r="V1138" s="223"/>
      <c r="W1138" s="223"/>
      <c r="X1138" s="223"/>
    </row>
    <row r="1139" spans="2:24" ht="12.95" customHeight="1" x14ac:dyDescent="0.2">
      <c r="B1139" s="221" t="s">
        <v>1358</v>
      </c>
      <c r="C1139" s="221" t="s">
        <v>1359</v>
      </c>
      <c r="D1139" s="222" t="s">
        <v>1455</v>
      </c>
      <c r="E1139" s="222"/>
      <c r="F1139" s="223"/>
      <c r="G1139" s="223"/>
      <c r="H1139" s="223"/>
      <c r="I1139" s="223"/>
      <c r="J1139" s="223"/>
      <c r="K1139" s="223"/>
      <c r="L1139" s="223"/>
      <c r="M1139" s="223"/>
      <c r="N1139" s="223"/>
      <c r="O1139" s="223"/>
      <c r="P1139" s="223"/>
      <c r="Q1139" s="223"/>
      <c r="R1139" s="223"/>
      <c r="S1139" s="223"/>
      <c r="T1139" s="223"/>
      <c r="U1139" s="220">
        <v>65130</v>
      </c>
      <c r="V1139" s="223"/>
      <c r="W1139" s="223"/>
      <c r="X1139" s="223"/>
    </row>
    <row r="1140" spans="2:24" ht="12.95" customHeight="1" x14ac:dyDescent="0.2">
      <c r="B1140" s="221" t="s">
        <v>1603</v>
      </c>
      <c r="C1140" s="218" t="s">
        <v>1452</v>
      </c>
      <c r="D1140" s="222" t="s">
        <v>1453</v>
      </c>
      <c r="E1140" s="222"/>
      <c r="F1140" s="220">
        <v>125710</v>
      </c>
      <c r="G1140" s="223"/>
      <c r="H1140" s="227"/>
      <c r="I1140" s="227"/>
      <c r="J1140" s="227"/>
      <c r="K1140" s="227"/>
      <c r="L1140" s="227"/>
      <c r="M1140" s="227"/>
      <c r="N1140" s="227"/>
      <c r="O1140" s="227"/>
      <c r="P1140" s="227"/>
      <c r="Q1140" s="227"/>
      <c r="R1140" s="227"/>
      <c r="S1140" s="227"/>
      <c r="T1140" s="227"/>
      <c r="U1140" s="227"/>
      <c r="V1140" s="227"/>
      <c r="W1140" s="227"/>
      <c r="X1140" s="227"/>
    </row>
    <row r="1141" spans="2:24" ht="12.95" customHeight="1" x14ac:dyDescent="0.2">
      <c r="B1141" s="221" t="s">
        <v>1604</v>
      </c>
      <c r="C1141" s="218" t="s">
        <v>1452</v>
      </c>
      <c r="D1141" s="222" t="s">
        <v>1453</v>
      </c>
      <c r="E1141" s="222"/>
      <c r="F1141" s="223"/>
      <c r="G1141" s="220">
        <v>64060</v>
      </c>
      <c r="H1141" s="227"/>
      <c r="I1141" s="227"/>
      <c r="J1141" s="227"/>
      <c r="K1141" s="227"/>
      <c r="L1141" s="227"/>
      <c r="M1141" s="227"/>
      <c r="N1141" s="227"/>
      <c r="O1141" s="227"/>
      <c r="P1141" s="227"/>
      <c r="Q1141" s="227"/>
      <c r="R1141" s="227"/>
      <c r="S1141" s="227"/>
      <c r="T1141" s="227"/>
      <c r="U1141" s="227"/>
      <c r="V1141" s="227"/>
      <c r="W1141" s="227"/>
      <c r="X1141" s="227"/>
    </row>
    <row r="1142" spans="2:24" ht="12.95" customHeight="1" x14ac:dyDescent="0.2">
      <c r="B1142" s="221" t="s">
        <v>1360</v>
      </c>
      <c r="C1142" s="218" t="s">
        <v>66</v>
      </c>
      <c r="D1142" s="222" t="s">
        <v>1453</v>
      </c>
      <c r="E1142" s="222"/>
      <c r="F1142" s="223"/>
      <c r="G1142" s="223"/>
      <c r="H1142" s="223"/>
      <c r="I1142" s="223"/>
      <c r="J1142" s="223"/>
      <c r="K1142" s="223"/>
      <c r="L1142" s="223"/>
      <c r="M1142" s="223"/>
      <c r="N1142" s="223"/>
      <c r="O1142" s="223"/>
      <c r="P1142" s="220">
        <v>210940</v>
      </c>
      <c r="Q1142" s="220">
        <v>188980</v>
      </c>
      <c r="R1142" s="220">
        <v>183720</v>
      </c>
      <c r="S1142" s="220">
        <v>181590</v>
      </c>
      <c r="T1142" s="220">
        <v>167870</v>
      </c>
      <c r="U1142" s="220">
        <v>158700</v>
      </c>
      <c r="V1142" s="220">
        <v>147680</v>
      </c>
      <c r="W1142" s="227"/>
      <c r="X1142" s="227"/>
    </row>
    <row r="1143" spans="2:24" ht="12.95" customHeight="1" x14ac:dyDescent="0.2">
      <c r="B1143" s="221" t="s">
        <v>1361</v>
      </c>
      <c r="C1143" s="218" t="s">
        <v>66</v>
      </c>
      <c r="D1143" s="222" t="s">
        <v>1453</v>
      </c>
      <c r="E1143" s="222"/>
      <c r="F1143" s="223"/>
      <c r="G1143" s="223"/>
      <c r="H1143" s="223"/>
      <c r="I1143" s="223"/>
      <c r="J1143" s="223"/>
      <c r="K1143" s="223"/>
      <c r="L1143" s="223"/>
      <c r="M1143" s="223"/>
      <c r="N1143" s="223"/>
      <c r="O1143" s="223"/>
      <c r="P1143" s="223"/>
      <c r="Q1143" s="223"/>
      <c r="R1143" s="223"/>
      <c r="S1143" s="223"/>
      <c r="T1143" s="220">
        <v>96210</v>
      </c>
      <c r="U1143" s="220">
        <v>93010</v>
      </c>
      <c r="V1143" s="220">
        <v>86730</v>
      </c>
      <c r="W1143" s="227"/>
      <c r="X1143" s="227"/>
    </row>
    <row r="1144" spans="2:24" ht="12.95" customHeight="1" x14ac:dyDescent="0.2">
      <c r="B1144" s="221" t="s">
        <v>1362</v>
      </c>
      <c r="C1144" s="218" t="s">
        <v>66</v>
      </c>
      <c r="D1144" s="222" t="s">
        <v>1453</v>
      </c>
      <c r="E1144" s="222"/>
      <c r="F1144" s="223"/>
      <c r="G1144" s="223"/>
      <c r="H1144" s="223"/>
      <c r="I1144" s="223"/>
      <c r="J1144" s="223"/>
      <c r="K1144" s="223"/>
      <c r="L1144" s="223"/>
      <c r="M1144" s="223"/>
      <c r="N1144" s="223"/>
      <c r="O1144" s="223"/>
      <c r="P1144" s="220">
        <v>79040</v>
      </c>
      <c r="Q1144" s="220">
        <v>66270</v>
      </c>
      <c r="R1144" s="223"/>
      <c r="S1144" s="220">
        <v>53230</v>
      </c>
      <c r="T1144" s="220">
        <v>49810</v>
      </c>
      <c r="U1144" s="220">
        <v>47450</v>
      </c>
      <c r="V1144" s="220">
        <v>46810</v>
      </c>
      <c r="W1144" s="227"/>
      <c r="X1144" s="227"/>
    </row>
    <row r="1145" spans="2:24" ht="12.95" customHeight="1" x14ac:dyDescent="0.2">
      <c r="B1145" s="221" t="s">
        <v>1363</v>
      </c>
      <c r="C1145" s="218" t="s">
        <v>66</v>
      </c>
      <c r="D1145" s="222" t="s">
        <v>1453</v>
      </c>
      <c r="E1145" s="222"/>
      <c r="F1145" s="223"/>
      <c r="G1145" s="223"/>
      <c r="H1145" s="223"/>
      <c r="I1145" s="223"/>
      <c r="J1145" s="223"/>
      <c r="K1145" s="223"/>
      <c r="L1145" s="223"/>
      <c r="M1145" s="223"/>
      <c r="N1145" s="223"/>
      <c r="O1145" s="223"/>
      <c r="P1145" s="223"/>
      <c r="Q1145" s="223"/>
      <c r="R1145" s="223"/>
      <c r="S1145" s="223"/>
      <c r="T1145" s="220">
        <v>59920</v>
      </c>
      <c r="U1145" s="220">
        <v>59620</v>
      </c>
      <c r="V1145" s="220">
        <v>59330</v>
      </c>
      <c r="W1145" s="227"/>
      <c r="X1145" s="227"/>
    </row>
    <row r="1146" spans="2:24" ht="12.95" customHeight="1" x14ac:dyDescent="0.2">
      <c r="B1146" s="221" t="s">
        <v>1364</v>
      </c>
      <c r="C1146" s="218" t="s">
        <v>66</v>
      </c>
      <c r="D1146" s="222" t="s">
        <v>1453</v>
      </c>
      <c r="E1146" s="222"/>
      <c r="F1146" s="223"/>
      <c r="G1146" s="223"/>
      <c r="H1146" s="223"/>
      <c r="I1146" s="223"/>
      <c r="J1146" s="223"/>
      <c r="K1146" s="223"/>
      <c r="L1146" s="223"/>
      <c r="M1146" s="223"/>
      <c r="N1146" s="223"/>
      <c r="O1146" s="223"/>
      <c r="P1146" s="223"/>
      <c r="Q1146" s="220">
        <v>178020</v>
      </c>
      <c r="R1146" s="223"/>
      <c r="S1146" s="223"/>
      <c r="T1146" s="220">
        <v>136860</v>
      </c>
      <c r="U1146" s="220">
        <v>128810</v>
      </c>
      <c r="V1146" s="220">
        <v>123670</v>
      </c>
      <c r="W1146" s="227"/>
      <c r="X1146" s="227"/>
    </row>
    <row r="1147" spans="2:24" ht="12.95" customHeight="1" x14ac:dyDescent="0.2">
      <c r="B1147" s="221" t="s">
        <v>1365</v>
      </c>
      <c r="C1147" s="218" t="s">
        <v>66</v>
      </c>
      <c r="D1147" s="222" t="s">
        <v>1453</v>
      </c>
      <c r="E1147" s="222"/>
      <c r="F1147" s="223"/>
      <c r="G1147" s="223"/>
      <c r="H1147" s="223"/>
      <c r="I1147" s="223"/>
      <c r="J1147" s="223"/>
      <c r="K1147" s="223"/>
      <c r="L1147" s="223"/>
      <c r="M1147" s="223"/>
      <c r="N1147" s="223"/>
      <c r="O1147" s="223"/>
      <c r="P1147" s="223"/>
      <c r="Q1147" s="220">
        <v>134320</v>
      </c>
      <c r="R1147" s="223"/>
      <c r="S1147" s="220">
        <v>121080</v>
      </c>
      <c r="T1147" s="220">
        <v>114750</v>
      </c>
      <c r="U1147" s="220">
        <v>108960</v>
      </c>
      <c r="V1147" s="220">
        <v>101300</v>
      </c>
      <c r="W1147" s="227"/>
      <c r="X1147" s="227"/>
    </row>
    <row r="1148" spans="2:24" ht="12.95" customHeight="1" x14ac:dyDescent="0.2">
      <c r="B1148" s="221" t="s">
        <v>1366</v>
      </c>
      <c r="C1148" s="218" t="s">
        <v>66</v>
      </c>
      <c r="D1148" s="222" t="s">
        <v>1453</v>
      </c>
      <c r="E1148" s="222"/>
      <c r="F1148" s="223"/>
      <c r="G1148" s="223"/>
      <c r="H1148" s="223"/>
      <c r="I1148" s="223"/>
      <c r="J1148" s="223"/>
      <c r="K1148" s="223"/>
      <c r="L1148" s="223"/>
      <c r="M1148" s="223"/>
      <c r="N1148" s="223"/>
      <c r="O1148" s="223"/>
      <c r="P1148" s="223"/>
      <c r="Q1148" s="220">
        <v>70610</v>
      </c>
      <c r="R1148" s="220">
        <v>63470</v>
      </c>
      <c r="S1148" s="220">
        <v>54970</v>
      </c>
      <c r="T1148" s="220">
        <v>51880</v>
      </c>
      <c r="U1148" s="220">
        <v>50500</v>
      </c>
      <c r="V1148" s="223"/>
      <c r="W1148" s="227"/>
      <c r="X1148" s="227"/>
    </row>
    <row r="1149" spans="2:24" ht="12.95" customHeight="1" x14ac:dyDescent="0.2">
      <c r="B1149" s="221" t="s">
        <v>1367</v>
      </c>
      <c r="C1149" s="218" t="s">
        <v>66</v>
      </c>
      <c r="D1149" s="222" t="s">
        <v>1453</v>
      </c>
      <c r="E1149" s="222"/>
      <c r="F1149" s="220">
        <v>285110</v>
      </c>
      <c r="G1149" s="223"/>
      <c r="H1149" s="223"/>
      <c r="I1149" s="223"/>
      <c r="J1149" s="220">
        <v>220690</v>
      </c>
      <c r="K1149" s="223"/>
      <c r="L1149" s="220">
        <v>200170</v>
      </c>
      <c r="M1149" s="220">
        <v>190640</v>
      </c>
      <c r="N1149" s="223"/>
      <c r="O1149" s="223"/>
      <c r="P1149" s="223"/>
      <c r="Q1149" s="220">
        <v>145160</v>
      </c>
      <c r="R1149" s="220">
        <v>121460</v>
      </c>
      <c r="S1149" s="220">
        <v>113910</v>
      </c>
      <c r="T1149" s="220">
        <v>107120</v>
      </c>
      <c r="U1149" s="220">
        <v>102840</v>
      </c>
      <c r="V1149" s="220">
        <v>94380</v>
      </c>
      <c r="W1149" s="227"/>
      <c r="X1149" s="227"/>
    </row>
    <row r="1150" spans="2:24" ht="12.95" customHeight="1" x14ac:dyDescent="0.2">
      <c r="B1150" s="221" t="s">
        <v>1368</v>
      </c>
      <c r="C1150" s="218" t="s">
        <v>66</v>
      </c>
      <c r="D1150" s="222" t="s">
        <v>1453</v>
      </c>
      <c r="E1150" s="222"/>
      <c r="F1150" s="223"/>
      <c r="G1150" s="223"/>
      <c r="H1150" s="223"/>
      <c r="I1150" s="223"/>
      <c r="J1150" s="223"/>
      <c r="K1150" s="223"/>
      <c r="L1150" s="223"/>
      <c r="M1150" s="223"/>
      <c r="N1150" s="223"/>
      <c r="O1150" s="223"/>
      <c r="P1150" s="223"/>
      <c r="Q1150" s="220">
        <v>165090</v>
      </c>
      <c r="R1150" s="220">
        <v>144330</v>
      </c>
      <c r="S1150" s="223"/>
      <c r="T1150" s="220">
        <v>131060</v>
      </c>
      <c r="U1150" s="223"/>
      <c r="V1150" s="223"/>
      <c r="W1150" s="227"/>
      <c r="X1150" s="227"/>
    </row>
    <row r="1151" spans="2:24" ht="12.95" customHeight="1" x14ac:dyDescent="0.2">
      <c r="B1151" s="221" t="s">
        <v>582</v>
      </c>
      <c r="C1151" s="218" t="s">
        <v>66</v>
      </c>
      <c r="D1151" s="222" t="s">
        <v>1453</v>
      </c>
      <c r="E1151" s="222"/>
      <c r="F1151" s="223"/>
      <c r="G1151" s="220">
        <v>256270</v>
      </c>
      <c r="H1151" s="220">
        <v>244070</v>
      </c>
      <c r="I1151" s="220">
        <v>237450</v>
      </c>
      <c r="J1151" s="220">
        <v>226150</v>
      </c>
      <c r="K1151" s="223"/>
      <c r="L1151" s="223"/>
      <c r="M1151" s="220">
        <v>186710</v>
      </c>
      <c r="N1151" s="220">
        <v>171480</v>
      </c>
      <c r="O1151" s="220">
        <v>157490</v>
      </c>
      <c r="P1151" s="220">
        <v>149790</v>
      </c>
      <c r="Q1151" s="220">
        <v>142530</v>
      </c>
      <c r="R1151" s="220">
        <v>132380</v>
      </c>
      <c r="S1151" s="223"/>
      <c r="T1151" s="223"/>
      <c r="U1151" s="223"/>
      <c r="V1151" s="223"/>
      <c r="W1151" s="227"/>
      <c r="X1151" s="227"/>
    </row>
    <row r="1152" spans="2:24" ht="12.95" customHeight="1" x14ac:dyDescent="0.2">
      <c r="B1152" s="221" t="s">
        <v>582</v>
      </c>
      <c r="C1152" s="218" t="s">
        <v>66</v>
      </c>
      <c r="D1152" s="222" t="s">
        <v>1455</v>
      </c>
      <c r="E1152" s="222"/>
      <c r="F1152" s="223"/>
      <c r="G1152" s="223"/>
      <c r="H1152" s="223"/>
      <c r="I1152" s="223"/>
      <c r="J1152" s="223"/>
      <c r="K1152" s="223"/>
      <c r="L1152" s="223"/>
      <c r="M1152" s="223"/>
      <c r="N1152" s="223"/>
      <c r="O1152" s="223"/>
      <c r="P1152" s="220">
        <v>149790</v>
      </c>
      <c r="Q1152" s="223"/>
      <c r="R1152" s="223"/>
      <c r="S1152" s="223"/>
      <c r="T1152" s="223"/>
      <c r="U1152" s="223"/>
      <c r="V1152" s="223"/>
      <c r="W1152" s="227"/>
      <c r="X1152" s="227"/>
    </row>
    <row r="1153" spans="2:24" ht="12.95" customHeight="1" x14ac:dyDescent="0.2">
      <c r="B1153" s="221" t="s">
        <v>583</v>
      </c>
      <c r="C1153" s="218" t="s">
        <v>66</v>
      </c>
      <c r="D1153" s="222" t="s">
        <v>1453</v>
      </c>
      <c r="E1153" s="222"/>
      <c r="F1153" s="223"/>
      <c r="G1153" s="223"/>
      <c r="H1153" s="223"/>
      <c r="I1153" s="223"/>
      <c r="J1153" s="223"/>
      <c r="K1153" s="223"/>
      <c r="L1153" s="223"/>
      <c r="M1153" s="223"/>
      <c r="N1153" s="223"/>
      <c r="O1153" s="220">
        <v>160120</v>
      </c>
      <c r="P1153" s="220">
        <v>152800</v>
      </c>
      <c r="Q1153" s="220">
        <v>145390</v>
      </c>
      <c r="R1153" s="220">
        <v>133530</v>
      </c>
      <c r="S1153" s="220">
        <v>129660</v>
      </c>
      <c r="T1153" s="220">
        <v>122620</v>
      </c>
      <c r="U1153" s="223"/>
      <c r="V1153" s="223"/>
      <c r="W1153" s="227"/>
      <c r="X1153" s="227"/>
    </row>
    <row r="1154" spans="2:24" ht="12.95" customHeight="1" x14ac:dyDescent="0.2">
      <c r="B1154" s="221" t="s">
        <v>584</v>
      </c>
      <c r="C1154" s="218" t="s">
        <v>66</v>
      </c>
      <c r="D1154" s="222" t="s">
        <v>1453</v>
      </c>
      <c r="E1154" s="222"/>
      <c r="F1154" s="223"/>
      <c r="G1154" s="223"/>
      <c r="H1154" s="223"/>
      <c r="I1154" s="223"/>
      <c r="J1154" s="223"/>
      <c r="K1154" s="223"/>
      <c r="L1154" s="223"/>
      <c r="M1154" s="223"/>
      <c r="N1154" s="223"/>
      <c r="O1154" s="223"/>
      <c r="P1154" s="223"/>
      <c r="Q1154" s="220">
        <v>134530</v>
      </c>
      <c r="R1154" s="220">
        <v>127740</v>
      </c>
      <c r="S1154" s="223"/>
      <c r="T1154" s="223"/>
      <c r="U1154" s="223"/>
      <c r="V1154" s="223"/>
      <c r="W1154" s="227"/>
      <c r="X1154" s="227"/>
    </row>
    <row r="1155" spans="2:24" ht="12.95" customHeight="1" x14ac:dyDescent="0.2">
      <c r="B1155" s="221" t="s">
        <v>585</v>
      </c>
      <c r="C1155" s="218" t="s">
        <v>66</v>
      </c>
      <c r="D1155" s="222" t="s">
        <v>1453</v>
      </c>
      <c r="E1155" s="222"/>
      <c r="F1155" s="223"/>
      <c r="G1155" s="223"/>
      <c r="H1155" s="223"/>
      <c r="I1155" s="223"/>
      <c r="J1155" s="223"/>
      <c r="K1155" s="223"/>
      <c r="L1155" s="223"/>
      <c r="M1155" s="223"/>
      <c r="N1155" s="223"/>
      <c r="O1155" s="223"/>
      <c r="P1155" s="220">
        <v>138310</v>
      </c>
      <c r="Q1155" s="223"/>
      <c r="R1155" s="220">
        <v>114490</v>
      </c>
      <c r="S1155" s="220">
        <v>109260</v>
      </c>
      <c r="T1155" s="223"/>
      <c r="U1155" s="223"/>
      <c r="V1155" s="223"/>
      <c r="W1155" s="227"/>
      <c r="X1155" s="227"/>
    </row>
    <row r="1156" spans="2:24" ht="12.95" customHeight="1" x14ac:dyDescent="0.2">
      <c r="B1156" s="221" t="s">
        <v>586</v>
      </c>
      <c r="C1156" s="218" t="s">
        <v>66</v>
      </c>
      <c r="D1156" s="222" t="s">
        <v>1453</v>
      </c>
      <c r="E1156" s="222"/>
      <c r="F1156" s="223"/>
      <c r="G1156" s="223"/>
      <c r="H1156" s="223"/>
      <c r="I1156" s="223"/>
      <c r="J1156" s="223"/>
      <c r="K1156" s="223"/>
      <c r="L1156" s="223"/>
      <c r="M1156" s="223"/>
      <c r="N1156" s="223"/>
      <c r="O1156" s="223"/>
      <c r="P1156" s="220">
        <v>199000</v>
      </c>
      <c r="Q1156" s="220">
        <v>181620</v>
      </c>
      <c r="R1156" s="220">
        <v>158180</v>
      </c>
      <c r="S1156" s="220">
        <v>139970</v>
      </c>
      <c r="T1156" s="223"/>
      <c r="U1156" s="223"/>
      <c r="V1156" s="223"/>
      <c r="W1156" s="227"/>
      <c r="X1156" s="227"/>
    </row>
    <row r="1157" spans="2:24" ht="12.95" customHeight="1" x14ac:dyDescent="0.2">
      <c r="B1157" s="221" t="s">
        <v>587</v>
      </c>
      <c r="C1157" s="218" t="s">
        <v>66</v>
      </c>
      <c r="D1157" s="222" t="s">
        <v>1453</v>
      </c>
      <c r="E1157" s="222"/>
      <c r="F1157" s="223"/>
      <c r="G1157" s="223"/>
      <c r="H1157" s="223"/>
      <c r="I1157" s="223"/>
      <c r="J1157" s="223"/>
      <c r="K1157" s="223"/>
      <c r="L1157" s="223"/>
      <c r="M1157" s="223"/>
      <c r="N1157" s="223"/>
      <c r="O1157" s="223"/>
      <c r="P1157" s="223"/>
      <c r="Q1157" s="223"/>
      <c r="R1157" s="223"/>
      <c r="S1157" s="223"/>
      <c r="T1157" s="223"/>
      <c r="U1157" s="223"/>
      <c r="V1157" s="220">
        <v>74810</v>
      </c>
      <c r="W1157" s="227"/>
      <c r="X1157" s="227"/>
    </row>
    <row r="1158" spans="2:24" ht="12.95" customHeight="1" x14ac:dyDescent="0.2">
      <c r="B1158" s="221" t="s">
        <v>588</v>
      </c>
      <c r="C1158" s="218" t="s">
        <v>66</v>
      </c>
      <c r="D1158" s="222" t="s">
        <v>1453</v>
      </c>
      <c r="E1158" s="222"/>
      <c r="F1158" s="223"/>
      <c r="G1158" s="223"/>
      <c r="H1158" s="223"/>
      <c r="I1158" s="223"/>
      <c r="J1158" s="223"/>
      <c r="K1158" s="223"/>
      <c r="L1158" s="223"/>
      <c r="M1158" s="223"/>
      <c r="N1158" s="223"/>
      <c r="O1158" s="223"/>
      <c r="P1158" s="223"/>
      <c r="Q1158" s="223"/>
      <c r="R1158" s="223"/>
      <c r="S1158" s="223"/>
      <c r="T1158" s="223"/>
      <c r="U1158" s="223"/>
      <c r="V1158" s="220">
        <v>75300</v>
      </c>
      <c r="W1158" s="227"/>
      <c r="X1158" s="227"/>
    </row>
    <row r="1159" spans="2:24" ht="12.95" customHeight="1" x14ac:dyDescent="0.2">
      <c r="B1159" s="221" t="s">
        <v>589</v>
      </c>
      <c r="C1159" s="218" t="s">
        <v>66</v>
      </c>
      <c r="D1159" s="222" t="s">
        <v>1453</v>
      </c>
      <c r="E1159" s="222"/>
      <c r="F1159" s="223"/>
      <c r="G1159" s="223"/>
      <c r="H1159" s="223"/>
      <c r="I1159" s="223"/>
      <c r="J1159" s="223"/>
      <c r="K1159" s="223"/>
      <c r="L1159" s="223"/>
      <c r="M1159" s="223"/>
      <c r="N1159" s="220">
        <v>136990</v>
      </c>
      <c r="O1159" s="220">
        <v>128300</v>
      </c>
      <c r="P1159" s="220">
        <v>127660</v>
      </c>
      <c r="Q1159" s="220">
        <v>103400</v>
      </c>
      <c r="R1159" s="220">
        <v>93800</v>
      </c>
      <c r="S1159" s="220">
        <v>93330</v>
      </c>
      <c r="T1159" s="220">
        <v>92870</v>
      </c>
      <c r="U1159" s="220">
        <v>88470</v>
      </c>
      <c r="V1159" s="223"/>
      <c r="W1159" s="227"/>
      <c r="X1159" s="227"/>
    </row>
    <row r="1160" spans="2:24" ht="12.95" customHeight="1" x14ac:dyDescent="0.2">
      <c r="B1160" s="221" t="s">
        <v>590</v>
      </c>
      <c r="C1160" s="218" t="s">
        <v>66</v>
      </c>
      <c r="D1160" s="222" t="s">
        <v>1453</v>
      </c>
      <c r="E1160" s="222"/>
      <c r="F1160" s="223"/>
      <c r="G1160" s="223"/>
      <c r="H1160" s="223"/>
      <c r="I1160" s="223"/>
      <c r="J1160" s="223"/>
      <c r="K1160" s="223"/>
      <c r="L1160" s="223"/>
      <c r="M1160" s="223"/>
      <c r="N1160" s="223"/>
      <c r="O1160" s="220">
        <v>127150</v>
      </c>
      <c r="P1160" s="220">
        <v>123140</v>
      </c>
      <c r="Q1160" s="220">
        <v>101820</v>
      </c>
      <c r="R1160" s="220">
        <v>94520</v>
      </c>
      <c r="S1160" s="220">
        <v>93320</v>
      </c>
      <c r="T1160" s="220">
        <v>92700</v>
      </c>
      <c r="U1160" s="220">
        <v>86040</v>
      </c>
      <c r="V1160" s="220">
        <v>83880</v>
      </c>
      <c r="W1160" s="227"/>
      <c r="X1160" s="227"/>
    </row>
    <row r="1161" spans="2:24" ht="12.95" customHeight="1" x14ac:dyDescent="0.2">
      <c r="B1161" s="221" t="s">
        <v>591</v>
      </c>
      <c r="C1161" s="218" t="s">
        <v>66</v>
      </c>
      <c r="D1161" s="222" t="s">
        <v>1453</v>
      </c>
      <c r="E1161" s="222"/>
      <c r="F1161" s="223"/>
      <c r="G1161" s="223"/>
      <c r="H1161" s="223"/>
      <c r="I1161" s="223"/>
      <c r="J1161" s="223"/>
      <c r="K1161" s="223"/>
      <c r="L1161" s="223"/>
      <c r="M1161" s="223"/>
      <c r="N1161" s="223"/>
      <c r="O1161" s="223"/>
      <c r="P1161" s="223"/>
      <c r="Q1161" s="223"/>
      <c r="R1161" s="223"/>
      <c r="S1161" s="220">
        <v>123520</v>
      </c>
      <c r="T1161" s="220">
        <v>108940</v>
      </c>
      <c r="U1161" s="220">
        <v>104520</v>
      </c>
      <c r="V1161" s="223"/>
      <c r="W1161" s="227"/>
      <c r="X1161" s="227"/>
    </row>
    <row r="1162" spans="2:24" ht="12.95" customHeight="1" x14ac:dyDescent="0.2">
      <c r="B1162" s="221" t="s">
        <v>592</v>
      </c>
      <c r="C1162" s="218" t="s">
        <v>66</v>
      </c>
      <c r="D1162" s="222" t="s">
        <v>1453</v>
      </c>
      <c r="E1162" s="222"/>
      <c r="F1162" s="223"/>
      <c r="G1162" s="223"/>
      <c r="H1162" s="223"/>
      <c r="I1162" s="223"/>
      <c r="J1162" s="223"/>
      <c r="K1162" s="223"/>
      <c r="L1162" s="223"/>
      <c r="M1162" s="223"/>
      <c r="N1162" s="223"/>
      <c r="O1162" s="223"/>
      <c r="P1162" s="223"/>
      <c r="Q1162" s="220">
        <v>164230</v>
      </c>
      <c r="R1162" s="220">
        <v>142560</v>
      </c>
      <c r="S1162" s="220">
        <v>135740</v>
      </c>
      <c r="T1162" s="220">
        <v>121590</v>
      </c>
      <c r="U1162" s="223"/>
      <c r="V1162" s="220">
        <v>109910</v>
      </c>
      <c r="W1162" s="227"/>
      <c r="X1162" s="227"/>
    </row>
    <row r="1163" spans="2:24" ht="12.95" customHeight="1" x14ac:dyDescent="0.2">
      <c r="B1163" s="221" t="s">
        <v>593</v>
      </c>
      <c r="C1163" s="218" t="s">
        <v>66</v>
      </c>
      <c r="D1163" s="222" t="s">
        <v>1453</v>
      </c>
      <c r="E1163" s="222"/>
      <c r="F1163" s="223"/>
      <c r="G1163" s="223"/>
      <c r="H1163" s="223"/>
      <c r="I1163" s="223"/>
      <c r="J1163" s="223"/>
      <c r="K1163" s="223"/>
      <c r="L1163" s="223"/>
      <c r="M1163" s="223"/>
      <c r="N1163" s="223"/>
      <c r="O1163" s="223"/>
      <c r="P1163" s="223"/>
      <c r="Q1163" s="223"/>
      <c r="R1163" s="223"/>
      <c r="S1163" s="223"/>
      <c r="T1163" s="223"/>
      <c r="U1163" s="223"/>
      <c r="V1163" s="220">
        <v>74370</v>
      </c>
      <c r="W1163" s="227"/>
      <c r="X1163" s="227"/>
    </row>
    <row r="1164" spans="2:24" ht="12.95" customHeight="1" x14ac:dyDescent="0.2">
      <c r="B1164" s="221" t="s">
        <v>594</v>
      </c>
      <c r="C1164" s="218" t="s">
        <v>66</v>
      </c>
      <c r="D1164" s="222" t="s">
        <v>1453</v>
      </c>
      <c r="E1164" s="222"/>
      <c r="F1164" s="223"/>
      <c r="G1164" s="223"/>
      <c r="H1164" s="223"/>
      <c r="I1164" s="223"/>
      <c r="J1164" s="223"/>
      <c r="K1164" s="223"/>
      <c r="L1164" s="223"/>
      <c r="M1164" s="223"/>
      <c r="N1164" s="223"/>
      <c r="O1164" s="223"/>
      <c r="P1164" s="223"/>
      <c r="Q1164" s="223"/>
      <c r="R1164" s="223"/>
      <c r="S1164" s="223"/>
      <c r="T1164" s="223"/>
      <c r="U1164" s="223"/>
      <c r="V1164" s="220">
        <v>67460</v>
      </c>
      <c r="W1164" s="227"/>
      <c r="X1164" s="227"/>
    </row>
    <row r="1165" spans="2:24" ht="12.95" customHeight="1" x14ac:dyDescent="0.2">
      <c r="B1165" s="221" t="s">
        <v>1369</v>
      </c>
      <c r="C1165" s="218" t="s">
        <v>66</v>
      </c>
      <c r="D1165" s="222" t="s">
        <v>1453</v>
      </c>
      <c r="E1165" s="222"/>
      <c r="F1165" s="223"/>
      <c r="G1165" s="223"/>
      <c r="H1165" s="223"/>
      <c r="I1165" s="223"/>
      <c r="J1165" s="223"/>
      <c r="K1165" s="223"/>
      <c r="L1165" s="223"/>
      <c r="M1165" s="223"/>
      <c r="N1165" s="223"/>
      <c r="O1165" s="223"/>
      <c r="P1165" s="223"/>
      <c r="Q1165" s="220">
        <v>251430</v>
      </c>
      <c r="R1165" s="223"/>
      <c r="S1165" s="223"/>
      <c r="T1165" s="223"/>
      <c r="U1165" s="223"/>
      <c r="V1165" s="223"/>
      <c r="W1165" s="227"/>
      <c r="X1165" s="227"/>
    </row>
    <row r="1166" spans="2:24" ht="12.95" customHeight="1" x14ac:dyDescent="0.2">
      <c r="B1166" s="221" t="s">
        <v>595</v>
      </c>
      <c r="C1166" s="218" t="s">
        <v>66</v>
      </c>
      <c r="D1166" s="222" t="s">
        <v>1453</v>
      </c>
      <c r="E1166" s="222"/>
      <c r="F1166" s="223"/>
      <c r="G1166" s="223"/>
      <c r="H1166" s="223"/>
      <c r="I1166" s="223"/>
      <c r="J1166" s="223"/>
      <c r="K1166" s="223"/>
      <c r="L1166" s="223"/>
      <c r="M1166" s="220">
        <v>180650</v>
      </c>
      <c r="N1166" s="220">
        <v>152780</v>
      </c>
      <c r="O1166" s="220">
        <v>145950</v>
      </c>
      <c r="P1166" s="220">
        <v>139000</v>
      </c>
      <c r="Q1166" s="220">
        <v>125940</v>
      </c>
      <c r="R1166" s="220">
        <v>111970</v>
      </c>
      <c r="S1166" s="220">
        <v>106800</v>
      </c>
      <c r="T1166" s="220">
        <v>103270</v>
      </c>
      <c r="U1166" s="220">
        <v>100560</v>
      </c>
      <c r="V1166" s="223"/>
      <c r="W1166" s="227"/>
      <c r="X1166" s="227"/>
    </row>
    <row r="1167" spans="2:24" ht="12.95" customHeight="1" x14ac:dyDescent="0.2">
      <c r="B1167" s="221" t="s">
        <v>596</v>
      </c>
      <c r="C1167" s="218" t="s">
        <v>66</v>
      </c>
      <c r="D1167" s="222" t="s">
        <v>1453</v>
      </c>
      <c r="E1167" s="222"/>
      <c r="F1167" s="223"/>
      <c r="G1167" s="223"/>
      <c r="H1167" s="223"/>
      <c r="I1167" s="223"/>
      <c r="J1167" s="223"/>
      <c r="K1167" s="223"/>
      <c r="L1167" s="223"/>
      <c r="M1167" s="223"/>
      <c r="N1167" s="220">
        <v>150290</v>
      </c>
      <c r="O1167" s="220">
        <v>134190</v>
      </c>
      <c r="P1167" s="220">
        <v>127800</v>
      </c>
      <c r="Q1167" s="220">
        <v>107330</v>
      </c>
      <c r="R1167" s="220">
        <v>101830</v>
      </c>
      <c r="S1167" s="220">
        <v>100100</v>
      </c>
      <c r="T1167" s="220">
        <v>97990</v>
      </c>
      <c r="U1167" s="220">
        <v>96110</v>
      </c>
      <c r="V1167" s="223"/>
      <c r="W1167" s="227"/>
      <c r="X1167" s="227"/>
    </row>
    <row r="1168" spans="2:24" ht="12.95" customHeight="1" x14ac:dyDescent="0.2">
      <c r="B1168" s="221" t="s">
        <v>597</v>
      </c>
      <c r="C1168" s="218" t="s">
        <v>66</v>
      </c>
      <c r="D1168" s="222" t="s">
        <v>1453</v>
      </c>
      <c r="E1168" s="222"/>
      <c r="F1168" s="223"/>
      <c r="G1168" s="223"/>
      <c r="H1168" s="223"/>
      <c r="I1168" s="223"/>
      <c r="J1168" s="223"/>
      <c r="K1168" s="223"/>
      <c r="L1168" s="223"/>
      <c r="M1168" s="223"/>
      <c r="N1168" s="223"/>
      <c r="O1168" s="220">
        <v>185370</v>
      </c>
      <c r="P1168" s="220">
        <v>164890</v>
      </c>
      <c r="Q1168" s="220">
        <v>149400</v>
      </c>
      <c r="R1168" s="220">
        <v>132860</v>
      </c>
      <c r="S1168" s="220">
        <v>124930</v>
      </c>
      <c r="T1168" s="220">
        <v>121260</v>
      </c>
      <c r="U1168" s="220">
        <v>120660</v>
      </c>
      <c r="V1168" s="220">
        <v>120060</v>
      </c>
      <c r="W1168" s="227"/>
      <c r="X1168" s="227"/>
    </row>
    <row r="1169" spans="2:24" ht="12.95" customHeight="1" x14ac:dyDescent="0.2">
      <c r="B1169" s="221" t="s">
        <v>1370</v>
      </c>
      <c r="C1169" s="218" t="s">
        <v>66</v>
      </c>
      <c r="D1169" s="222" t="s">
        <v>1453</v>
      </c>
      <c r="E1169" s="222"/>
      <c r="F1169" s="223"/>
      <c r="G1169" s="223"/>
      <c r="H1169" s="223"/>
      <c r="I1169" s="223"/>
      <c r="J1169" s="223"/>
      <c r="K1169" s="223"/>
      <c r="L1169" s="223"/>
      <c r="M1169" s="223"/>
      <c r="N1169" s="223"/>
      <c r="O1169" s="223"/>
      <c r="P1169" s="223"/>
      <c r="Q1169" s="223"/>
      <c r="R1169" s="223"/>
      <c r="S1169" s="220">
        <v>99320</v>
      </c>
      <c r="T1169" s="220">
        <v>98830</v>
      </c>
      <c r="U1169" s="220">
        <v>93900</v>
      </c>
      <c r="V1169" s="223"/>
      <c r="W1169" s="227"/>
      <c r="X1169" s="227"/>
    </row>
    <row r="1170" spans="2:24" ht="12.95" customHeight="1" x14ac:dyDescent="0.2">
      <c r="B1170" s="221" t="s">
        <v>1605</v>
      </c>
      <c r="C1170" s="218" t="s">
        <v>66</v>
      </c>
      <c r="D1170" s="222" t="s">
        <v>1453</v>
      </c>
      <c r="E1170" s="222"/>
      <c r="F1170" s="223"/>
      <c r="G1170" s="223"/>
      <c r="H1170" s="223"/>
      <c r="I1170" s="223"/>
      <c r="J1170" s="223"/>
      <c r="K1170" s="223"/>
      <c r="L1170" s="223"/>
      <c r="M1170" s="223"/>
      <c r="N1170" s="223"/>
      <c r="O1170" s="223"/>
      <c r="P1170" s="223"/>
      <c r="Q1170" s="223"/>
      <c r="R1170" s="220">
        <v>112070</v>
      </c>
      <c r="S1170" s="220">
        <v>106000</v>
      </c>
      <c r="T1170" s="223"/>
      <c r="U1170" s="223"/>
      <c r="V1170" s="223"/>
      <c r="W1170" s="227"/>
      <c r="X1170" s="227"/>
    </row>
    <row r="1171" spans="2:24" ht="12.95" customHeight="1" x14ac:dyDescent="0.2">
      <c r="B1171" s="221" t="s">
        <v>598</v>
      </c>
      <c r="C1171" s="218" t="s">
        <v>66</v>
      </c>
      <c r="D1171" s="222" t="s">
        <v>1453</v>
      </c>
      <c r="E1171" s="222"/>
      <c r="F1171" s="223"/>
      <c r="G1171" s="223"/>
      <c r="H1171" s="223"/>
      <c r="I1171" s="223"/>
      <c r="J1171" s="220">
        <v>363980</v>
      </c>
      <c r="K1171" s="220">
        <v>345840</v>
      </c>
      <c r="L1171" s="220">
        <v>320760</v>
      </c>
      <c r="M1171" s="220">
        <v>319160</v>
      </c>
      <c r="N1171" s="220">
        <v>298870</v>
      </c>
      <c r="O1171" s="220">
        <v>279800</v>
      </c>
      <c r="P1171" s="220">
        <v>270300</v>
      </c>
      <c r="Q1171" s="220">
        <v>263360</v>
      </c>
      <c r="R1171" s="220">
        <v>219450</v>
      </c>
      <c r="S1171" s="220">
        <v>206100</v>
      </c>
      <c r="T1171" s="223"/>
      <c r="U1171" s="223"/>
      <c r="V1171" s="223"/>
      <c r="W1171" s="227"/>
      <c r="X1171" s="227"/>
    </row>
    <row r="1172" spans="2:24" ht="12.95" customHeight="1" x14ac:dyDescent="0.2">
      <c r="B1172" s="221" t="s">
        <v>599</v>
      </c>
      <c r="C1172" s="218" t="s">
        <v>66</v>
      </c>
      <c r="D1172" s="222" t="s">
        <v>1453</v>
      </c>
      <c r="E1172" s="222"/>
      <c r="F1172" s="223"/>
      <c r="G1172" s="223"/>
      <c r="H1172" s="223"/>
      <c r="I1172" s="223"/>
      <c r="J1172" s="223"/>
      <c r="K1172" s="223"/>
      <c r="L1172" s="223"/>
      <c r="M1172" s="223"/>
      <c r="N1172" s="223"/>
      <c r="O1172" s="223"/>
      <c r="P1172" s="223"/>
      <c r="Q1172" s="223"/>
      <c r="R1172" s="220">
        <v>248750</v>
      </c>
      <c r="S1172" s="220">
        <v>238600</v>
      </c>
      <c r="T1172" s="223"/>
      <c r="U1172" s="220">
        <v>207370</v>
      </c>
      <c r="V1172" s="223"/>
      <c r="W1172" s="227"/>
      <c r="X1172" s="227"/>
    </row>
    <row r="1173" spans="2:24" ht="12.95" customHeight="1" x14ac:dyDescent="0.2">
      <c r="B1173" s="221" t="s">
        <v>600</v>
      </c>
      <c r="C1173" s="218" t="s">
        <v>66</v>
      </c>
      <c r="D1173" s="222" t="s">
        <v>1453</v>
      </c>
      <c r="E1173" s="222"/>
      <c r="F1173" s="223"/>
      <c r="G1173" s="223"/>
      <c r="H1173" s="223"/>
      <c r="I1173" s="223"/>
      <c r="J1173" s="223"/>
      <c r="K1173" s="223"/>
      <c r="L1173" s="223"/>
      <c r="M1173" s="223"/>
      <c r="N1173" s="223"/>
      <c r="O1173" s="223"/>
      <c r="P1173" s="223"/>
      <c r="Q1173" s="223"/>
      <c r="R1173" s="223"/>
      <c r="S1173" s="223"/>
      <c r="T1173" s="220">
        <v>72150</v>
      </c>
      <c r="U1173" s="220">
        <v>66270</v>
      </c>
      <c r="V1173" s="220">
        <v>57600</v>
      </c>
      <c r="W1173" s="227"/>
      <c r="X1173" s="227"/>
    </row>
    <row r="1174" spans="2:24" ht="12.95" customHeight="1" x14ac:dyDescent="0.2">
      <c r="B1174" s="221" t="s">
        <v>601</v>
      </c>
      <c r="C1174" s="218" t="s">
        <v>66</v>
      </c>
      <c r="D1174" s="222" t="s">
        <v>1453</v>
      </c>
      <c r="E1174" s="222"/>
      <c r="F1174" s="223"/>
      <c r="G1174" s="223"/>
      <c r="H1174" s="223"/>
      <c r="I1174" s="223"/>
      <c r="J1174" s="223"/>
      <c r="K1174" s="223"/>
      <c r="L1174" s="223"/>
      <c r="M1174" s="223"/>
      <c r="N1174" s="223"/>
      <c r="O1174" s="223"/>
      <c r="P1174" s="223"/>
      <c r="Q1174" s="223"/>
      <c r="R1174" s="223"/>
      <c r="S1174" s="223"/>
      <c r="T1174" s="220">
        <v>71660</v>
      </c>
      <c r="U1174" s="220">
        <v>71300</v>
      </c>
      <c r="V1174" s="223"/>
      <c r="W1174" s="227"/>
      <c r="X1174" s="227"/>
    </row>
    <row r="1175" spans="2:24" ht="12.95" customHeight="1" x14ac:dyDescent="0.2">
      <c r="B1175" s="221" t="s">
        <v>1371</v>
      </c>
      <c r="C1175" s="218" t="s">
        <v>66</v>
      </c>
      <c r="D1175" s="222" t="s">
        <v>1453</v>
      </c>
      <c r="E1175" s="222"/>
      <c r="F1175" s="223"/>
      <c r="G1175" s="223"/>
      <c r="H1175" s="223"/>
      <c r="I1175" s="223"/>
      <c r="J1175" s="223"/>
      <c r="K1175" s="223"/>
      <c r="L1175" s="223"/>
      <c r="M1175" s="223"/>
      <c r="N1175" s="223"/>
      <c r="O1175" s="223"/>
      <c r="P1175" s="223"/>
      <c r="Q1175" s="223"/>
      <c r="R1175" s="223"/>
      <c r="S1175" s="223"/>
      <c r="T1175" s="223"/>
      <c r="U1175" s="220">
        <v>75100</v>
      </c>
      <c r="V1175" s="220">
        <v>72530</v>
      </c>
      <c r="W1175" s="227"/>
      <c r="X1175" s="227"/>
    </row>
    <row r="1176" spans="2:24" ht="12.95" customHeight="1" x14ac:dyDescent="0.2">
      <c r="B1176" s="221" t="s">
        <v>602</v>
      </c>
      <c r="C1176" s="218" t="s">
        <v>66</v>
      </c>
      <c r="D1176" s="222" t="s">
        <v>1453</v>
      </c>
      <c r="E1176" s="222"/>
      <c r="F1176" s="223"/>
      <c r="G1176" s="223"/>
      <c r="H1176" s="223"/>
      <c r="I1176" s="223"/>
      <c r="J1176" s="223"/>
      <c r="K1176" s="223"/>
      <c r="L1176" s="223"/>
      <c r="M1176" s="223"/>
      <c r="N1176" s="223"/>
      <c r="O1176" s="223"/>
      <c r="P1176" s="223"/>
      <c r="Q1176" s="223"/>
      <c r="R1176" s="223"/>
      <c r="S1176" s="223"/>
      <c r="T1176" s="223"/>
      <c r="U1176" s="223"/>
      <c r="V1176" s="220">
        <v>63700</v>
      </c>
      <c r="W1176" s="227"/>
      <c r="X1176" s="227"/>
    </row>
    <row r="1177" spans="2:24" ht="12.95" customHeight="1" x14ac:dyDescent="0.2">
      <c r="B1177" s="221" t="s">
        <v>603</v>
      </c>
      <c r="C1177" s="218" t="s">
        <v>66</v>
      </c>
      <c r="D1177" s="222" t="s">
        <v>1453</v>
      </c>
      <c r="E1177" s="222"/>
      <c r="F1177" s="223"/>
      <c r="G1177" s="223"/>
      <c r="H1177" s="223"/>
      <c r="I1177" s="223"/>
      <c r="J1177" s="223"/>
      <c r="K1177" s="223"/>
      <c r="L1177" s="223"/>
      <c r="M1177" s="223"/>
      <c r="N1177" s="223"/>
      <c r="O1177" s="223"/>
      <c r="P1177" s="223"/>
      <c r="Q1177" s="220">
        <v>168010</v>
      </c>
      <c r="R1177" s="220">
        <v>146210</v>
      </c>
      <c r="S1177" s="220">
        <v>138970</v>
      </c>
      <c r="T1177" s="220">
        <v>133490</v>
      </c>
      <c r="U1177" s="223"/>
      <c r="V1177" s="223"/>
      <c r="W1177" s="227"/>
      <c r="X1177" s="227"/>
    </row>
    <row r="1178" spans="2:24" ht="12.95" customHeight="1" x14ac:dyDescent="0.2">
      <c r="B1178" s="221" t="s">
        <v>604</v>
      </c>
      <c r="C1178" s="218" t="s">
        <v>66</v>
      </c>
      <c r="D1178" s="222" t="s">
        <v>1453</v>
      </c>
      <c r="E1178" s="222"/>
      <c r="F1178" s="223"/>
      <c r="G1178" s="223"/>
      <c r="H1178" s="223"/>
      <c r="I1178" s="223"/>
      <c r="J1178" s="223"/>
      <c r="K1178" s="223"/>
      <c r="L1178" s="223"/>
      <c r="M1178" s="223"/>
      <c r="N1178" s="223"/>
      <c r="O1178" s="223"/>
      <c r="P1178" s="223"/>
      <c r="Q1178" s="220">
        <v>74010</v>
      </c>
      <c r="R1178" s="223"/>
      <c r="S1178" s="220">
        <v>63660</v>
      </c>
      <c r="T1178" s="220">
        <v>62120</v>
      </c>
      <c r="U1178" s="220">
        <v>54100</v>
      </c>
      <c r="V1178" s="220">
        <v>53830</v>
      </c>
      <c r="W1178" s="227"/>
      <c r="X1178" s="227"/>
    </row>
    <row r="1179" spans="2:24" ht="12.95" customHeight="1" x14ac:dyDescent="0.2">
      <c r="B1179" s="221" t="s">
        <v>1372</v>
      </c>
      <c r="C1179" s="218" t="s">
        <v>66</v>
      </c>
      <c r="D1179" s="222" t="s">
        <v>1453</v>
      </c>
      <c r="E1179" s="222"/>
      <c r="F1179" s="223"/>
      <c r="G1179" s="223"/>
      <c r="H1179" s="223"/>
      <c r="I1179" s="223"/>
      <c r="J1179" s="223"/>
      <c r="K1179" s="223"/>
      <c r="L1179" s="223"/>
      <c r="M1179" s="223"/>
      <c r="N1179" s="223"/>
      <c r="O1179" s="223"/>
      <c r="P1179" s="220">
        <v>134540</v>
      </c>
      <c r="Q1179" s="220">
        <v>124870</v>
      </c>
      <c r="R1179" s="223"/>
      <c r="S1179" s="223"/>
      <c r="T1179" s="220">
        <v>109240</v>
      </c>
      <c r="U1179" s="220">
        <v>105660</v>
      </c>
      <c r="V1179" s="220">
        <v>94740</v>
      </c>
      <c r="W1179" s="227"/>
      <c r="X1179" s="227"/>
    </row>
    <row r="1180" spans="2:24" ht="12.95" customHeight="1" x14ac:dyDescent="0.2">
      <c r="B1180" s="221" t="s">
        <v>1373</v>
      </c>
      <c r="C1180" s="218" t="s">
        <v>66</v>
      </c>
      <c r="D1180" s="222" t="s">
        <v>1453</v>
      </c>
      <c r="E1180" s="222"/>
      <c r="F1180" s="223"/>
      <c r="G1180" s="223"/>
      <c r="H1180" s="223"/>
      <c r="I1180" s="223"/>
      <c r="J1180" s="223"/>
      <c r="K1180" s="223"/>
      <c r="L1180" s="223"/>
      <c r="M1180" s="223"/>
      <c r="N1180" s="223"/>
      <c r="O1180" s="223"/>
      <c r="P1180" s="223"/>
      <c r="Q1180" s="223"/>
      <c r="R1180" s="223"/>
      <c r="S1180" s="223"/>
      <c r="T1180" s="223"/>
      <c r="U1180" s="220">
        <v>86160</v>
      </c>
      <c r="V1180" s="220">
        <v>83200</v>
      </c>
      <c r="W1180" s="227"/>
      <c r="X1180" s="227"/>
    </row>
    <row r="1181" spans="2:24" ht="12.95" customHeight="1" x14ac:dyDescent="0.2">
      <c r="B1181" s="221" t="s">
        <v>605</v>
      </c>
      <c r="C1181" s="218" t="s">
        <v>66</v>
      </c>
      <c r="D1181" s="222" t="s">
        <v>1453</v>
      </c>
      <c r="E1181" s="222"/>
      <c r="F1181" s="223"/>
      <c r="G1181" s="223"/>
      <c r="H1181" s="223"/>
      <c r="I1181" s="223"/>
      <c r="J1181" s="223"/>
      <c r="K1181" s="223"/>
      <c r="L1181" s="223"/>
      <c r="M1181" s="223"/>
      <c r="N1181" s="223"/>
      <c r="O1181" s="223"/>
      <c r="P1181" s="223"/>
      <c r="Q1181" s="220">
        <v>99240</v>
      </c>
      <c r="R1181" s="223"/>
      <c r="S1181" s="220">
        <v>78700</v>
      </c>
      <c r="T1181" s="220">
        <v>73850</v>
      </c>
      <c r="U1181" s="220">
        <v>68430</v>
      </c>
      <c r="V1181" s="220">
        <v>55270</v>
      </c>
      <c r="W1181" s="227"/>
      <c r="X1181" s="227"/>
    </row>
    <row r="1182" spans="2:24" ht="12.95" customHeight="1" x14ac:dyDescent="0.2">
      <c r="B1182" s="221" t="s">
        <v>606</v>
      </c>
      <c r="C1182" s="218" t="s">
        <v>66</v>
      </c>
      <c r="D1182" s="222" t="s">
        <v>1453</v>
      </c>
      <c r="E1182" s="222"/>
      <c r="F1182" s="223"/>
      <c r="G1182" s="223"/>
      <c r="H1182" s="223"/>
      <c r="I1182" s="223"/>
      <c r="J1182" s="223"/>
      <c r="K1182" s="223"/>
      <c r="L1182" s="223"/>
      <c r="M1182" s="223"/>
      <c r="N1182" s="223"/>
      <c r="O1182" s="223"/>
      <c r="P1182" s="223"/>
      <c r="Q1182" s="223"/>
      <c r="R1182" s="223"/>
      <c r="S1182" s="223"/>
      <c r="T1182" s="223"/>
      <c r="U1182" s="223"/>
      <c r="V1182" s="220">
        <v>72830</v>
      </c>
      <c r="W1182" s="227"/>
      <c r="X1182" s="227"/>
    </row>
    <row r="1183" spans="2:24" ht="12.95" customHeight="1" x14ac:dyDescent="0.2">
      <c r="B1183" s="221" t="s">
        <v>607</v>
      </c>
      <c r="C1183" s="218" t="s">
        <v>66</v>
      </c>
      <c r="D1183" s="222" t="s">
        <v>1453</v>
      </c>
      <c r="E1183" s="222"/>
      <c r="F1183" s="223"/>
      <c r="G1183" s="223"/>
      <c r="H1183" s="223"/>
      <c r="I1183" s="223"/>
      <c r="J1183" s="223"/>
      <c r="K1183" s="223"/>
      <c r="L1183" s="223"/>
      <c r="M1183" s="223"/>
      <c r="N1183" s="223"/>
      <c r="O1183" s="223"/>
      <c r="P1183" s="223"/>
      <c r="Q1183" s="220">
        <v>83870</v>
      </c>
      <c r="R1183" s="220">
        <v>79590</v>
      </c>
      <c r="S1183" s="220">
        <v>77180</v>
      </c>
      <c r="T1183" s="220">
        <v>74760</v>
      </c>
      <c r="U1183" s="220">
        <v>69040</v>
      </c>
      <c r="V1183" s="220">
        <v>59900</v>
      </c>
      <c r="W1183" s="227"/>
      <c r="X1183" s="227"/>
    </row>
    <row r="1184" spans="2:24" ht="12.95" customHeight="1" x14ac:dyDescent="0.2">
      <c r="B1184" s="221" t="s">
        <v>1374</v>
      </c>
      <c r="C1184" s="218" t="s">
        <v>66</v>
      </c>
      <c r="D1184" s="222" t="s">
        <v>1453</v>
      </c>
      <c r="E1184" s="222"/>
      <c r="F1184" s="223"/>
      <c r="G1184" s="223"/>
      <c r="H1184" s="223"/>
      <c r="I1184" s="223"/>
      <c r="J1184" s="223"/>
      <c r="K1184" s="223"/>
      <c r="L1184" s="223"/>
      <c r="M1184" s="223"/>
      <c r="N1184" s="223"/>
      <c r="O1184" s="223"/>
      <c r="P1184" s="223"/>
      <c r="Q1184" s="223"/>
      <c r="R1184" s="223"/>
      <c r="S1184" s="223"/>
      <c r="T1184" s="223"/>
      <c r="U1184" s="220">
        <v>78950</v>
      </c>
      <c r="V1184" s="223"/>
      <c r="W1184" s="227"/>
      <c r="X1184" s="227"/>
    </row>
    <row r="1185" spans="2:24" ht="12.95" customHeight="1" x14ac:dyDescent="0.2">
      <c r="B1185" s="221" t="s">
        <v>1375</v>
      </c>
      <c r="C1185" s="218" t="s">
        <v>66</v>
      </c>
      <c r="D1185" s="222" t="s">
        <v>1453</v>
      </c>
      <c r="E1185" s="222"/>
      <c r="F1185" s="223"/>
      <c r="G1185" s="223"/>
      <c r="H1185" s="223"/>
      <c r="I1185" s="223"/>
      <c r="J1185" s="223"/>
      <c r="K1185" s="223"/>
      <c r="L1185" s="223"/>
      <c r="M1185" s="223"/>
      <c r="N1185" s="223"/>
      <c r="O1185" s="223"/>
      <c r="P1185" s="223"/>
      <c r="Q1185" s="223"/>
      <c r="R1185" s="223"/>
      <c r="S1185" s="223"/>
      <c r="T1185" s="223"/>
      <c r="U1185" s="220">
        <v>98960</v>
      </c>
      <c r="V1185" s="223"/>
      <c r="W1185" s="227"/>
      <c r="X1185" s="227"/>
    </row>
    <row r="1186" spans="2:24" ht="12.95" customHeight="1" x14ac:dyDescent="0.2">
      <c r="B1186" s="221" t="s">
        <v>608</v>
      </c>
      <c r="C1186" s="218" t="s">
        <v>66</v>
      </c>
      <c r="D1186" s="222" t="s">
        <v>1453</v>
      </c>
      <c r="E1186" s="222"/>
      <c r="F1186" s="223"/>
      <c r="G1186" s="223"/>
      <c r="H1186" s="223"/>
      <c r="I1186" s="223"/>
      <c r="J1186" s="223"/>
      <c r="K1186" s="223"/>
      <c r="L1186" s="223"/>
      <c r="M1186" s="223"/>
      <c r="N1186" s="223"/>
      <c r="O1186" s="223"/>
      <c r="P1186" s="223"/>
      <c r="Q1186" s="223"/>
      <c r="R1186" s="223"/>
      <c r="S1186" s="223"/>
      <c r="T1186" s="220">
        <v>79740</v>
      </c>
      <c r="U1186" s="220">
        <v>75040</v>
      </c>
      <c r="V1186" s="220">
        <v>73210</v>
      </c>
      <c r="W1186" s="227"/>
      <c r="X1186" s="227"/>
    </row>
    <row r="1187" spans="2:24" ht="12.95" customHeight="1" x14ac:dyDescent="0.2">
      <c r="B1187" s="221" t="s">
        <v>1376</v>
      </c>
      <c r="C1187" s="218" t="s">
        <v>66</v>
      </c>
      <c r="D1187" s="222" t="s">
        <v>1453</v>
      </c>
      <c r="E1187" s="222"/>
      <c r="F1187" s="223"/>
      <c r="G1187" s="223"/>
      <c r="H1187" s="223"/>
      <c r="I1187" s="223"/>
      <c r="J1187" s="223"/>
      <c r="K1187" s="223"/>
      <c r="L1187" s="223"/>
      <c r="M1187" s="223"/>
      <c r="N1187" s="223"/>
      <c r="O1187" s="223"/>
      <c r="P1187" s="223"/>
      <c r="Q1187" s="223"/>
      <c r="R1187" s="223"/>
      <c r="S1187" s="223"/>
      <c r="T1187" s="223"/>
      <c r="U1187" s="223"/>
      <c r="V1187" s="220">
        <v>87460</v>
      </c>
      <c r="W1187" s="227"/>
      <c r="X1187" s="227"/>
    </row>
    <row r="1188" spans="2:24" ht="12.95" customHeight="1" x14ac:dyDescent="0.2">
      <c r="B1188" s="221" t="s">
        <v>609</v>
      </c>
      <c r="C1188" s="218" t="s">
        <v>66</v>
      </c>
      <c r="D1188" s="222" t="s">
        <v>1453</v>
      </c>
      <c r="E1188" s="222"/>
      <c r="F1188" s="223"/>
      <c r="G1188" s="223"/>
      <c r="H1188" s="223"/>
      <c r="I1188" s="220">
        <v>193270</v>
      </c>
      <c r="J1188" s="220">
        <v>191980</v>
      </c>
      <c r="K1188" s="220">
        <v>191030</v>
      </c>
      <c r="L1188" s="220">
        <v>159420</v>
      </c>
      <c r="M1188" s="220">
        <v>150830</v>
      </c>
      <c r="N1188" s="220">
        <v>149220</v>
      </c>
      <c r="O1188" s="220">
        <v>130090</v>
      </c>
      <c r="P1188" s="223"/>
      <c r="Q1188" s="223"/>
      <c r="R1188" s="223"/>
      <c r="S1188" s="223"/>
      <c r="T1188" s="223"/>
      <c r="U1188" s="223"/>
      <c r="V1188" s="223"/>
      <c r="W1188" s="227"/>
      <c r="X1188" s="227"/>
    </row>
    <row r="1189" spans="2:24" ht="12.95" customHeight="1" x14ac:dyDescent="0.2">
      <c r="B1189" s="221" t="s">
        <v>610</v>
      </c>
      <c r="C1189" s="218" t="s">
        <v>66</v>
      </c>
      <c r="D1189" s="222" t="s">
        <v>1453</v>
      </c>
      <c r="E1189" s="222"/>
      <c r="F1189" s="223"/>
      <c r="G1189" s="223"/>
      <c r="H1189" s="223"/>
      <c r="I1189" s="223"/>
      <c r="J1189" s="223"/>
      <c r="K1189" s="223"/>
      <c r="L1189" s="223"/>
      <c r="M1189" s="223"/>
      <c r="N1189" s="223"/>
      <c r="O1189" s="223"/>
      <c r="P1189" s="223"/>
      <c r="Q1189" s="220">
        <v>163250</v>
      </c>
      <c r="R1189" s="223"/>
      <c r="S1189" s="220">
        <v>154120</v>
      </c>
      <c r="T1189" s="220">
        <v>145440</v>
      </c>
      <c r="U1189" s="220">
        <v>139210</v>
      </c>
      <c r="V1189" s="220">
        <v>123600</v>
      </c>
      <c r="W1189" s="227"/>
      <c r="X1189" s="227"/>
    </row>
    <row r="1190" spans="2:24" ht="12.95" customHeight="1" x14ac:dyDescent="0.2">
      <c r="B1190" s="221" t="s">
        <v>611</v>
      </c>
      <c r="C1190" s="218" t="s">
        <v>66</v>
      </c>
      <c r="D1190" s="222" t="s">
        <v>1453</v>
      </c>
      <c r="E1190" s="222"/>
      <c r="F1190" s="220">
        <v>547510</v>
      </c>
      <c r="G1190" s="220">
        <v>502430</v>
      </c>
      <c r="H1190" s="220">
        <v>478510</v>
      </c>
      <c r="I1190" s="220">
        <v>459220</v>
      </c>
      <c r="J1190" s="223"/>
      <c r="K1190" s="223"/>
      <c r="L1190" s="220">
        <v>374580</v>
      </c>
      <c r="M1190" s="223"/>
      <c r="N1190" s="223"/>
      <c r="O1190" s="223"/>
      <c r="P1190" s="223"/>
      <c r="Q1190" s="223"/>
      <c r="R1190" s="223"/>
      <c r="S1190" s="223"/>
      <c r="T1190" s="223"/>
      <c r="U1190" s="223"/>
      <c r="V1190" s="223"/>
      <c r="W1190" s="227"/>
      <c r="X1190" s="227"/>
    </row>
    <row r="1191" spans="2:24" ht="12.95" customHeight="1" x14ac:dyDescent="0.2">
      <c r="B1191" s="221" t="s">
        <v>1377</v>
      </c>
      <c r="C1191" s="218" t="s">
        <v>66</v>
      </c>
      <c r="D1191" s="222" t="s">
        <v>1453</v>
      </c>
      <c r="E1191" s="222"/>
      <c r="F1191" s="223"/>
      <c r="G1191" s="223"/>
      <c r="H1191" s="223"/>
      <c r="I1191" s="223"/>
      <c r="J1191" s="223"/>
      <c r="K1191" s="223"/>
      <c r="L1191" s="223"/>
      <c r="M1191" s="223"/>
      <c r="N1191" s="223"/>
      <c r="O1191" s="223"/>
      <c r="P1191" s="223"/>
      <c r="Q1191" s="223"/>
      <c r="R1191" s="220">
        <v>121470</v>
      </c>
      <c r="S1191" s="223"/>
      <c r="T1191" s="223"/>
      <c r="U1191" s="223"/>
      <c r="V1191" s="223"/>
      <c r="W1191" s="227"/>
      <c r="X1191" s="227"/>
    </row>
    <row r="1192" spans="2:24" ht="12.95" customHeight="1" x14ac:dyDescent="0.2">
      <c r="B1192" s="221" t="s">
        <v>612</v>
      </c>
      <c r="C1192" s="218" t="s">
        <v>66</v>
      </c>
      <c r="D1192" s="222" t="s">
        <v>1453</v>
      </c>
      <c r="E1192" s="222"/>
      <c r="F1192" s="223"/>
      <c r="G1192" s="223"/>
      <c r="H1192" s="223"/>
      <c r="I1192" s="223"/>
      <c r="J1192" s="223"/>
      <c r="K1192" s="223"/>
      <c r="L1192" s="223"/>
      <c r="M1192" s="223"/>
      <c r="N1192" s="223"/>
      <c r="O1192" s="223"/>
      <c r="P1192" s="223"/>
      <c r="Q1192" s="223"/>
      <c r="R1192" s="223"/>
      <c r="S1192" s="223"/>
      <c r="T1192" s="223"/>
      <c r="U1192" s="220">
        <v>116560</v>
      </c>
      <c r="V1192" s="220">
        <v>116480</v>
      </c>
      <c r="W1192" s="220">
        <v>109230</v>
      </c>
      <c r="X1192" s="220">
        <v>99400</v>
      </c>
    </row>
    <row r="1193" spans="2:24" ht="12.95" customHeight="1" x14ac:dyDescent="0.2">
      <c r="B1193" s="221" t="s">
        <v>613</v>
      </c>
      <c r="C1193" s="218" t="s">
        <v>66</v>
      </c>
      <c r="D1193" s="222" t="s">
        <v>1453</v>
      </c>
      <c r="E1193" s="222"/>
      <c r="F1193" s="223"/>
      <c r="G1193" s="220">
        <v>692610</v>
      </c>
      <c r="H1193" s="223"/>
      <c r="I1193" s="220">
        <v>579440</v>
      </c>
      <c r="J1193" s="220">
        <v>541520</v>
      </c>
      <c r="K1193" s="220">
        <v>519440</v>
      </c>
      <c r="L1193" s="220">
        <v>514860</v>
      </c>
      <c r="M1193" s="220">
        <v>467310</v>
      </c>
      <c r="N1193" s="220">
        <v>460110</v>
      </c>
      <c r="O1193" s="223"/>
      <c r="P1193" s="220">
        <v>397250</v>
      </c>
      <c r="Q1193" s="223"/>
      <c r="R1193" s="223"/>
      <c r="S1193" s="223"/>
      <c r="T1193" s="223"/>
      <c r="U1193" s="223"/>
      <c r="V1193" s="223"/>
      <c r="W1193" s="223"/>
      <c r="X1193" s="223"/>
    </row>
    <row r="1194" spans="2:24" ht="12.95" customHeight="1" x14ac:dyDescent="0.2">
      <c r="B1194" s="221" t="s">
        <v>614</v>
      </c>
      <c r="C1194" s="218" t="s">
        <v>66</v>
      </c>
      <c r="D1194" s="222" t="s">
        <v>1453</v>
      </c>
      <c r="E1194" s="222"/>
      <c r="F1194" s="223"/>
      <c r="G1194" s="223"/>
      <c r="H1194" s="223"/>
      <c r="I1194" s="223"/>
      <c r="J1194" s="223"/>
      <c r="K1194" s="223"/>
      <c r="L1194" s="223"/>
      <c r="M1194" s="223"/>
      <c r="N1194" s="223"/>
      <c r="O1194" s="223"/>
      <c r="P1194" s="223"/>
      <c r="Q1194" s="223"/>
      <c r="R1194" s="223"/>
      <c r="S1194" s="223"/>
      <c r="T1194" s="223"/>
      <c r="U1194" s="220">
        <v>252060</v>
      </c>
      <c r="V1194" s="220">
        <v>245090</v>
      </c>
      <c r="W1194" s="223"/>
      <c r="X1194" s="223"/>
    </row>
    <row r="1195" spans="2:24" ht="12.95" customHeight="1" x14ac:dyDescent="0.2">
      <c r="B1195" s="221" t="s">
        <v>1378</v>
      </c>
      <c r="C1195" s="218" t="s">
        <v>66</v>
      </c>
      <c r="D1195" s="222" t="s">
        <v>1453</v>
      </c>
      <c r="E1195" s="222"/>
      <c r="F1195" s="223"/>
      <c r="G1195" s="223"/>
      <c r="H1195" s="223"/>
      <c r="I1195" s="223"/>
      <c r="J1195" s="223"/>
      <c r="K1195" s="223"/>
      <c r="L1195" s="223"/>
      <c r="M1195" s="223"/>
      <c r="N1195" s="223"/>
      <c r="O1195" s="223"/>
      <c r="P1195" s="223"/>
      <c r="Q1195" s="223"/>
      <c r="R1195" s="223"/>
      <c r="S1195" s="220">
        <v>134910</v>
      </c>
      <c r="T1195" s="223"/>
      <c r="U1195" s="223"/>
      <c r="V1195" s="220">
        <v>122180</v>
      </c>
      <c r="W1195" s="223"/>
      <c r="X1195" s="223"/>
    </row>
    <row r="1196" spans="2:24" ht="12.95" customHeight="1" x14ac:dyDescent="0.2">
      <c r="B1196" s="221" t="s">
        <v>1606</v>
      </c>
      <c r="C1196" s="218" t="s">
        <v>66</v>
      </c>
      <c r="D1196" s="222" t="s">
        <v>1453</v>
      </c>
      <c r="E1196" s="222"/>
      <c r="F1196" s="223"/>
      <c r="G1196" s="223"/>
      <c r="H1196" s="223"/>
      <c r="I1196" s="223"/>
      <c r="J1196" s="223"/>
      <c r="K1196" s="223"/>
      <c r="L1196" s="223"/>
      <c r="M1196" s="223"/>
      <c r="N1196" s="223"/>
      <c r="O1196" s="223"/>
      <c r="P1196" s="223"/>
      <c r="Q1196" s="223"/>
      <c r="R1196" s="223"/>
      <c r="S1196" s="223"/>
      <c r="T1196" s="223"/>
      <c r="U1196" s="223"/>
      <c r="V1196" s="220">
        <v>182880</v>
      </c>
      <c r="W1196" s="223"/>
      <c r="X1196" s="223"/>
    </row>
    <row r="1197" spans="2:24" ht="12.95" customHeight="1" x14ac:dyDescent="0.2">
      <c r="B1197" s="221" t="s">
        <v>615</v>
      </c>
      <c r="C1197" s="218" t="s">
        <v>66</v>
      </c>
      <c r="D1197" s="222" t="s">
        <v>1453</v>
      </c>
      <c r="E1197" s="222"/>
      <c r="F1197" s="223"/>
      <c r="G1197" s="223"/>
      <c r="H1197" s="223"/>
      <c r="I1197" s="223"/>
      <c r="J1197" s="223"/>
      <c r="K1197" s="223"/>
      <c r="L1197" s="223"/>
      <c r="M1197" s="223"/>
      <c r="N1197" s="223"/>
      <c r="O1197" s="223"/>
      <c r="P1197" s="223"/>
      <c r="Q1197" s="223"/>
      <c r="R1197" s="223"/>
      <c r="S1197" s="223"/>
      <c r="T1197" s="223"/>
      <c r="U1197" s="220">
        <v>135210</v>
      </c>
      <c r="V1197" s="220">
        <v>128040</v>
      </c>
      <c r="W1197" s="220">
        <v>120970</v>
      </c>
      <c r="X1197" s="220">
        <v>111360</v>
      </c>
    </row>
    <row r="1198" spans="2:24" ht="12.95" customHeight="1" x14ac:dyDescent="0.2">
      <c r="B1198" s="221" t="s">
        <v>616</v>
      </c>
      <c r="C1198" s="218" t="s">
        <v>66</v>
      </c>
      <c r="D1198" s="222" t="s">
        <v>1453</v>
      </c>
      <c r="E1198" s="222"/>
      <c r="F1198" s="223"/>
      <c r="G1198" s="223"/>
      <c r="H1198" s="223"/>
      <c r="I1198" s="223"/>
      <c r="J1198" s="223"/>
      <c r="K1198" s="223"/>
      <c r="L1198" s="223"/>
      <c r="M1198" s="223"/>
      <c r="N1198" s="223"/>
      <c r="O1198" s="223"/>
      <c r="P1198" s="223"/>
      <c r="Q1198" s="223"/>
      <c r="R1198" s="223"/>
      <c r="S1198" s="223"/>
      <c r="T1198" s="223"/>
      <c r="U1198" s="220">
        <v>57790</v>
      </c>
      <c r="V1198" s="220">
        <v>51540</v>
      </c>
      <c r="W1198" s="220">
        <v>51280</v>
      </c>
      <c r="X1198" s="220">
        <v>48260</v>
      </c>
    </row>
    <row r="1199" spans="2:24" ht="12.95" customHeight="1" x14ac:dyDescent="0.2">
      <c r="B1199" s="221" t="s">
        <v>617</v>
      </c>
      <c r="C1199" s="218" t="s">
        <v>66</v>
      </c>
      <c r="D1199" s="222" t="s">
        <v>1453</v>
      </c>
      <c r="E1199" s="222"/>
      <c r="F1199" s="223"/>
      <c r="G1199" s="223"/>
      <c r="H1199" s="223"/>
      <c r="I1199" s="223"/>
      <c r="J1199" s="223"/>
      <c r="K1199" s="223"/>
      <c r="L1199" s="223"/>
      <c r="M1199" s="223"/>
      <c r="N1199" s="223"/>
      <c r="O1199" s="223"/>
      <c r="P1199" s="223"/>
      <c r="Q1199" s="223"/>
      <c r="R1199" s="223"/>
      <c r="S1199" s="223"/>
      <c r="T1199" s="220">
        <v>81870</v>
      </c>
      <c r="U1199" s="220">
        <v>68940</v>
      </c>
      <c r="V1199" s="220">
        <v>55890</v>
      </c>
      <c r="W1199" s="220">
        <v>52820</v>
      </c>
      <c r="X1199" s="220">
        <v>47850</v>
      </c>
    </row>
    <row r="1200" spans="2:24" ht="12.95" customHeight="1" x14ac:dyDescent="0.2">
      <c r="B1200" s="221" t="s">
        <v>618</v>
      </c>
      <c r="C1200" s="218" t="s">
        <v>66</v>
      </c>
      <c r="D1200" s="222" t="s">
        <v>1453</v>
      </c>
      <c r="E1200" s="222"/>
      <c r="F1200" s="220">
        <v>708160</v>
      </c>
      <c r="G1200" s="220">
        <v>637410</v>
      </c>
      <c r="H1200" s="220">
        <v>441920</v>
      </c>
      <c r="I1200" s="220">
        <v>420960</v>
      </c>
      <c r="J1200" s="220">
        <v>390250</v>
      </c>
      <c r="K1200" s="220">
        <v>367720</v>
      </c>
      <c r="L1200" s="220">
        <v>350210</v>
      </c>
      <c r="M1200" s="220">
        <v>324300</v>
      </c>
      <c r="N1200" s="220">
        <v>308860</v>
      </c>
      <c r="O1200" s="220">
        <v>294150</v>
      </c>
      <c r="P1200" s="220">
        <v>270150</v>
      </c>
      <c r="Q1200" s="220">
        <v>248110</v>
      </c>
      <c r="R1200" s="220">
        <v>236000</v>
      </c>
      <c r="S1200" s="220">
        <v>217720</v>
      </c>
      <c r="T1200" s="220">
        <v>176570</v>
      </c>
      <c r="U1200" s="220">
        <v>157100</v>
      </c>
      <c r="V1200" s="220">
        <v>146860</v>
      </c>
      <c r="W1200" s="220">
        <v>141340</v>
      </c>
      <c r="X1200" s="220">
        <v>129380</v>
      </c>
    </row>
    <row r="1201" spans="2:24" ht="12.95" customHeight="1" x14ac:dyDescent="0.2">
      <c r="B1201" s="221" t="s">
        <v>618</v>
      </c>
      <c r="C1201" s="218" t="s">
        <v>66</v>
      </c>
      <c r="D1201" s="222" t="s">
        <v>1455</v>
      </c>
      <c r="E1201" s="222"/>
      <c r="F1201" s="220">
        <v>708160</v>
      </c>
      <c r="G1201" s="220">
        <v>637410</v>
      </c>
      <c r="H1201" s="220">
        <v>441920</v>
      </c>
      <c r="I1201" s="220">
        <v>420960</v>
      </c>
      <c r="J1201" s="220">
        <v>390250</v>
      </c>
      <c r="K1201" s="220">
        <v>367720</v>
      </c>
      <c r="L1201" s="220">
        <v>350210</v>
      </c>
      <c r="M1201" s="220">
        <v>324300</v>
      </c>
      <c r="N1201" s="220">
        <v>308860</v>
      </c>
      <c r="O1201" s="220">
        <v>294150</v>
      </c>
      <c r="P1201" s="220">
        <v>270150</v>
      </c>
      <c r="Q1201" s="220">
        <v>248110</v>
      </c>
      <c r="R1201" s="220">
        <v>236000</v>
      </c>
      <c r="S1201" s="220">
        <v>217720</v>
      </c>
      <c r="T1201" s="220">
        <v>176570</v>
      </c>
      <c r="U1201" s="220">
        <v>157100</v>
      </c>
      <c r="V1201" s="220">
        <v>146860</v>
      </c>
      <c r="W1201" s="220">
        <v>141340</v>
      </c>
      <c r="X1201" s="220">
        <v>129380</v>
      </c>
    </row>
    <row r="1202" spans="2:24" ht="12.95" customHeight="1" x14ac:dyDescent="0.2">
      <c r="B1202" s="221" t="s">
        <v>619</v>
      </c>
      <c r="C1202" s="218" t="s">
        <v>66</v>
      </c>
      <c r="D1202" s="222" t="s">
        <v>1453</v>
      </c>
      <c r="E1202" s="222"/>
      <c r="F1202" s="223"/>
      <c r="G1202" s="223"/>
      <c r="H1202" s="223"/>
      <c r="I1202" s="223"/>
      <c r="J1202" s="223"/>
      <c r="K1202" s="223"/>
      <c r="L1202" s="223"/>
      <c r="M1202" s="223"/>
      <c r="N1202" s="223"/>
      <c r="O1202" s="223"/>
      <c r="P1202" s="223"/>
      <c r="Q1202" s="220">
        <v>111770</v>
      </c>
      <c r="R1202" s="223"/>
      <c r="S1202" s="223"/>
      <c r="T1202" s="223"/>
      <c r="U1202" s="220">
        <v>95680</v>
      </c>
      <c r="V1202" s="220">
        <v>75570</v>
      </c>
      <c r="W1202" s="220">
        <v>69790</v>
      </c>
      <c r="X1202" s="220">
        <v>58380</v>
      </c>
    </row>
    <row r="1203" spans="2:24" ht="12.95" customHeight="1" x14ac:dyDescent="0.2">
      <c r="B1203" s="221" t="s">
        <v>620</v>
      </c>
      <c r="C1203" s="218" t="s">
        <v>66</v>
      </c>
      <c r="D1203" s="222" t="s">
        <v>1453</v>
      </c>
      <c r="E1203" s="222"/>
      <c r="F1203" s="223"/>
      <c r="G1203" s="223"/>
      <c r="H1203" s="223"/>
      <c r="I1203" s="223"/>
      <c r="J1203" s="223"/>
      <c r="K1203" s="223"/>
      <c r="L1203" s="223"/>
      <c r="M1203" s="223"/>
      <c r="N1203" s="223"/>
      <c r="O1203" s="223"/>
      <c r="P1203" s="223"/>
      <c r="Q1203" s="223"/>
      <c r="R1203" s="223"/>
      <c r="S1203" s="220">
        <v>86500</v>
      </c>
      <c r="T1203" s="220">
        <v>77290</v>
      </c>
      <c r="U1203" s="220">
        <v>76430</v>
      </c>
      <c r="V1203" s="220">
        <v>72240</v>
      </c>
      <c r="W1203" s="220">
        <v>70760</v>
      </c>
      <c r="X1203" s="220">
        <v>54400</v>
      </c>
    </row>
    <row r="1204" spans="2:24" ht="12.95" customHeight="1" x14ac:dyDescent="0.2">
      <c r="B1204" s="221" t="s">
        <v>1379</v>
      </c>
      <c r="C1204" s="218" t="s">
        <v>66</v>
      </c>
      <c r="D1204" s="222" t="s">
        <v>1453</v>
      </c>
      <c r="E1204" s="222"/>
      <c r="F1204" s="223"/>
      <c r="G1204" s="223"/>
      <c r="H1204" s="220">
        <v>220930</v>
      </c>
      <c r="I1204" s="223"/>
      <c r="J1204" s="223"/>
      <c r="K1204" s="223"/>
      <c r="L1204" s="223"/>
      <c r="M1204" s="223"/>
      <c r="N1204" s="223"/>
      <c r="O1204" s="223"/>
      <c r="P1204" s="223"/>
      <c r="Q1204" s="223"/>
      <c r="R1204" s="220">
        <v>155570</v>
      </c>
      <c r="S1204" s="223"/>
      <c r="T1204" s="223"/>
      <c r="U1204" s="223"/>
      <c r="V1204" s="223"/>
      <c r="W1204" s="223"/>
      <c r="X1204" s="223"/>
    </row>
    <row r="1205" spans="2:24" ht="12.95" customHeight="1" x14ac:dyDescent="0.2">
      <c r="B1205" s="221" t="s">
        <v>621</v>
      </c>
      <c r="C1205" s="218" t="s">
        <v>66</v>
      </c>
      <c r="D1205" s="222" t="s">
        <v>1455</v>
      </c>
      <c r="E1205" s="222"/>
      <c r="F1205" s="223"/>
      <c r="G1205" s="223"/>
      <c r="H1205" s="220">
        <v>187410</v>
      </c>
      <c r="I1205" s="223"/>
      <c r="J1205" s="223"/>
      <c r="K1205" s="223"/>
      <c r="L1205" s="223"/>
      <c r="M1205" s="223"/>
      <c r="N1205" s="223"/>
      <c r="O1205" s="223"/>
      <c r="P1205" s="223"/>
      <c r="Q1205" s="223"/>
      <c r="R1205" s="223"/>
      <c r="S1205" s="223"/>
      <c r="T1205" s="223"/>
      <c r="U1205" s="223"/>
      <c r="V1205" s="223"/>
      <c r="W1205" s="223"/>
      <c r="X1205" s="223"/>
    </row>
    <row r="1206" spans="2:24" ht="12.95" customHeight="1" x14ac:dyDescent="0.2">
      <c r="B1206" s="221" t="s">
        <v>621</v>
      </c>
      <c r="C1206" s="218" t="s">
        <v>66</v>
      </c>
      <c r="D1206" s="222" t="s">
        <v>1453</v>
      </c>
      <c r="E1206" s="222"/>
      <c r="F1206" s="220">
        <v>224800</v>
      </c>
      <c r="G1206" s="220">
        <v>214090</v>
      </c>
      <c r="H1206" s="220">
        <v>187410</v>
      </c>
      <c r="I1206" s="220">
        <v>178480</v>
      </c>
      <c r="J1206" s="220">
        <v>169980</v>
      </c>
      <c r="K1206" s="220">
        <v>157140</v>
      </c>
      <c r="L1206" s="220">
        <v>146060</v>
      </c>
      <c r="M1206" s="220">
        <v>139110</v>
      </c>
      <c r="N1206" s="220">
        <v>132480</v>
      </c>
      <c r="O1206" s="220">
        <v>126170</v>
      </c>
      <c r="P1206" s="220">
        <v>115880</v>
      </c>
      <c r="Q1206" s="220">
        <v>106430</v>
      </c>
      <c r="R1206" s="220">
        <v>91350</v>
      </c>
      <c r="S1206" s="220">
        <v>91040</v>
      </c>
      <c r="T1206" s="223"/>
      <c r="U1206" s="223"/>
      <c r="V1206" s="223"/>
      <c r="W1206" s="220">
        <v>85070</v>
      </c>
      <c r="X1206" s="223"/>
    </row>
    <row r="1207" spans="2:24" ht="12.95" customHeight="1" x14ac:dyDescent="0.2">
      <c r="B1207" s="221" t="s">
        <v>622</v>
      </c>
      <c r="C1207" s="218" t="s">
        <v>66</v>
      </c>
      <c r="D1207" s="222" t="s">
        <v>1453</v>
      </c>
      <c r="E1207" s="222"/>
      <c r="F1207" s="223"/>
      <c r="G1207" s="223"/>
      <c r="H1207" s="223"/>
      <c r="I1207" s="223"/>
      <c r="J1207" s="223"/>
      <c r="K1207" s="223"/>
      <c r="L1207" s="223"/>
      <c r="M1207" s="223"/>
      <c r="N1207" s="223"/>
      <c r="O1207" s="223"/>
      <c r="P1207" s="223"/>
      <c r="Q1207" s="223"/>
      <c r="R1207" s="223"/>
      <c r="S1207" s="220">
        <v>167030</v>
      </c>
      <c r="T1207" s="223"/>
      <c r="U1207" s="223"/>
      <c r="V1207" s="223"/>
      <c r="W1207" s="223"/>
      <c r="X1207" s="223"/>
    </row>
    <row r="1208" spans="2:24" ht="12.95" customHeight="1" x14ac:dyDescent="0.2">
      <c r="B1208" s="221" t="s">
        <v>1380</v>
      </c>
      <c r="C1208" s="218" t="s">
        <v>66</v>
      </c>
      <c r="D1208" s="222" t="s">
        <v>1453</v>
      </c>
      <c r="E1208" s="222"/>
      <c r="F1208" s="223"/>
      <c r="G1208" s="223"/>
      <c r="H1208" s="223"/>
      <c r="I1208" s="223"/>
      <c r="J1208" s="223"/>
      <c r="K1208" s="223"/>
      <c r="L1208" s="223"/>
      <c r="M1208" s="223"/>
      <c r="N1208" s="223"/>
      <c r="O1208" s="223"/>
      <c r="P1208" s="220">
        <v>122990</v>
      </c>
      <c r="Q1208" s="223"/>
      <c r="R1208" s="220">
        <v>113130</v>
      </c>
      <c r="S1208" s="220">
        <v>111900</v>
      </c>
      <c r="T1208" s="223"/>
      <c r="U1208" s="223"/>
      <c r="V1208" s="223"/>
      <c r="W1208" s="223"/>
      <c r="X1208" s="223"/>
    </row>
    <row r="1209" spans="2:24" ht="12.95" customHeight="1" x14ac:dyDescent="0.2">
      <c r="B1209" s="221" t="s">
        <v>623</v>
      </c>
      <c r="C1209" s="218" t="s">
        <v>66</v>
      </c>
      <c r="D1209" s="222" t="s">
        <v>1453</v>
      </c>
      <c r="E1209" s="222"/>
      <c r="F1209" s="223"/>
      <c r="G1209" s="223"/>
      <c r="H1209" s="220">
        <v>318730</v>
      </c>
      <c r="I1209" s="220">
        <v>296960</v>
      </c>
      <c r="J1209" s="223"/>
      <c r="K1209" s="223"/>
      <c r="L1209" s="220">
        <v>214020</v>
      </c>
      <c r="M1209" s="220">
        <v>192900</v>
      </c>
      <c r="N1209" s="220">
        <v>177240</v>
      </c>
      <c r="O1209" s="220">
        <v>172260</v>
      </c>
      <c r="P1209" s="220">
        <v>162780</v>
      </c>
      <c r="Q1209" s="220">
        <v>149500</v>
      </c>
      <c r="R1209" s="220">
        <v>142030</v>
      </c>
      <c r="S1209" s="220">
        <v>135640</v>
      </c>
      <c r="T1209" s="220">
        <v>130930</v>
      </c>
      <c r="U1209" s="223"/>
      <c r="V1209" s="223"/>
      <c r="W1209" s="223"/>
      <c r="X1209" s="223"/>
    </row>
    <row r="1210" spans="2:24" ht="12.95" customHeight="1" x14ac:dyDescent="0.2">
      <c r="B1210" s="221" t="s">
        <v>624</v>
      </c>
      <c r="C1210" s="218" t="s">
        <v>66</v>
      </c>
      <c r="D1210" s="222" t="s">
        <v>1453</v>
      </c>
      <c r="E1210" s="222"/>
      <c r="F1210" s="220">
        <v>338540</v>
      </c>
      <c r="G1210" s="220">
        <v>322420</v>
      </c>
      <c r="H1210" s="220">
        <v>305460</v>
      </c>
      <c r="I1210" s="220">
        <v>271390</v>
      </c>
      <c r="J1210" s="220">
        <v>240720</v>
      </c>
      <c r="K1210" s="220">
        <v>220210</v>
      </c>
      <c r="L1210" s="220">
        <v>209690</v>
      </c>
      <c r="M1210" s="220">
        <v>184580</v>
      </c>
      <c r="N1210" s="220">
        <v>175790</v>
      </c>
      <c r="O1210" s="220">
        <v>167420</v>
      </c>
      <c r="P1210" s="220">
        <v>153760</v>
      </c>
      <c r="Q1210" s="220">
        <v>141210</v>
      </c>
      <c r="R1210" s="220">
        <v>136860</v>
      </c>
      <c r="S1210" s="220">
        <v>122170</v>
      </c>
      <c r="T1210" s="223"/>
      <c r="U1210" s="220">
        <v>109570</v>
      </c>
      <c r="V1210" s="220">
        <v>108050</v>
      </c>
      <c r="W1210" s="220">
        <v>103890</v>
      </c>
      <c r="X1210" s="220">
        <v>89330</v>
      </c>
    </row>
    <row r="1211" spans="2:24" ht="12.95" customHeight="1" x14ac:dyDescent="0.2">
      <c r="B1211" s="221" t="s">
        <v>624</v>
      </c>
      <c r="C1211" s="218" t="s">
        <v>66</v>
      </c>
      <c r="D1211" s="222" t="s">
        <v>1455</v>
      </c>
      <c r="E1211" s="222"/>
      <c r="F1211" s="223"/>
      <c r="G1211" s="220">
        <v>322420</v>
      </c>
      <c r="H1211" s="220">
        <v>305460</v>
      </c>
      <c r="I1211" s="220">
        <v>271390</v>
      </c>
      <c r="J1211" s="220">
        <v>240720</v>
      </c>
      <c r="K1211" s="220">
        <v>220210</v>
      </c>
      <c r="L1211" s="220">
        <v>209690</v>
      </c>
      <c r="M1211" s="220">
        <v>184580</v>
      </c>
      <c r="N1211" s="220">
        <v>175790</v>
      </c>
      <c r="O1211" s="220">
        <v>167420</v>
      </c>
      <c r="P1211" s="220">
        <v>153760</v>
      </c>
      <c r="Q1211" s="220">
        <v>141210</v>
      </c>
      <c r="R1211" s="220">
        <v>136860</v>
      </c>
      <c r="S1211" s="220">
        <v>122170</v>
      </c>
      <c r="T1211" s="223"/>
      <c r="U1211" s="220">
        <v>109570</v>
      </c>
      <c r="V1211" s="220">
        <v>108050</v>
      </c>
      <c r="W1211" s="220">
        <v>103890</v>
      </c>
      <c r="X1211" s="223"/>
    </row>
    <row r="1212" spans="2:24" ht="12.95" customHeight="1" x14ac:dyDescent="0.2">
      <c r="B1212" s="221" t="s">
        <v>1381</v>
      </c>
      <c r="C1212" s="218" t="s">
        <v>66</v>
      </c>
      <c r="D1212" s="222" t="s">
        <v>1453</v>
      </c>
      <c r="E1212" s="222"/>
      <c r="F1212" s="223"/>
      <c r="G1212" s="223"/>
      <c r="H1212" s="223"/>
      <c r="I1212" s="223"/>
      <c r="J1212" s="223"/>
      <c r="K1212" s="223"/>
      <c r="L1212" s="223"/>
      <c r="M1212" s="223"/>
      <c r="N1212" s="223"/>
      <c r="O1212" s="223"/>
      <c r="P1212" s="223"/>
      <c r="Q1212" s="223"/>
      <c r="R1212" s="223"/>
      <c r="S1212" s="223"/>
      <c r="T1212" s="223"/>
      <c r="U1212" s="223"/>
      <c r="V1212" s="223"/>
      <c r="W1212" s="223"/>
      <c r="X1212" s="220">
        <v>59050</v>
      </c>
    </row>
    <row r="1213" spans="2:24" ht="12.95" customHeight="1" x14ac:dyDescent="0.2">
      <c r="B1213" s="221" t="s">
        <v>625</v>
      </c>
      <c r="C1213" s="218" t="s">
        <v>66</v>
      </c>
      <c r="D1213" s="222" t="s">
        <v>1453</v>
      </c>
      <c r="E1213" s="222"/>
      <c r="F1213" s="223"/>
      <c r="G1213" s="223"/>
      <c r="H1213" s="223"/>
      <c r="I1213" s="223"/>
      <c r="J1213" s="223"/>
      <c r="K1213" s="223"/>
      <c r="L1213" s="223"/>
      <c r="M1213" s="223"/>
      <c r="N1213" s="223"/>
      <c r="O1213" s="223"/>
      <c r="P1213" s="223"/>
      <c r="Q1213" s="223"/>
      <c r="R1213" s="223"/>
      <c r="S1213" s="220">
        <v>173240</v>
      </c>
      <c r="T1213" s="220">
        <v>144790</v>
      </c>
      <c r="U1213" s="220">
        <v>135910</v>
      </c>
      <c r="V1213" s="220">
        <v>127830</v>
      </c>
      <c r="W1213" s="220">
        <v>122500</v>
      </c>
      <c r="X1213" s="220">
        <v>112400</v>
      </c>
    </row>
    <row r="1214" spans="2:24" ht="12.95" customHeight="1" x14ac:dyDescent="0.2">
      <c r="B1214" s="221" t="s">
        <v>626</v>
      </c>
      <c r="C1214" s="218" t="s">
        <v>66</v>
      </c>
      <c r="D1214" s="222" t="s">
        <v>1453</v>
      </c>
      <c r="E1214" s="222"/>
      <c r="F1214" s="220">
        <v>624090</v>
      </c>
      <c r="G1214" s="220">
        <v>591750</v>
      </c>
      <c r="H1214" s="220">
        <v>432650</v>
      </c>
      <c r="I1214" s="220">
        <v>368080</v>
      </c>
      <c r="J1214" s="220">
        <v>350550</v>
      </c>
      <c r="K1214" s="220">
        <v>325730</v>
      </c>
      <c r="L1214" s="220">
        <v>280490</v>
      </c>
      <c r="M1214" s="220">
        <v>258230</v>
      </c>
      <c r="N1214" s="220">
        <v>238870</v>
      </c>
      <c r="O1214" s="220">
        <v>231230</v>
      </c>
      <c r="P1214" s="220">
        <v>225040</v>
      </c>
      <c r="Q1214" s="220">
        <v>206680</v>
      </c>
      <c r="R1214" s="220">
        <v>198820</v>
      </c>
      <c r="S1214" s="220">
        <v>190100</v>
      </c>
      <c r="T1214" s="223"/>
      <c r="U1214" s="223"/>
      <c r="V1214" s="223"/>
      <c r="W1214" s="223"/>
      <c r="X1214" s="223"/>
    </row>
    <row r="1215" spans="2:24" ht="12.95" customHeight="1" x14ac:dyDescent="0.2">
      <c r="B1215" s="221" t="s">
        <v>1607</v>
      </c>
      <c r="C1215" s="218" t="s">
        <v>66</v>
      </c>
      <c r="D1215" s="222" t="s">
        <v>1455</v>
      </c>
      <c r="E1215" s="222"/>
      <c r="F1215" s="223"/>
      <c r="G1215" s="223"/>
      <c r="H1215" s="220">
        <v>434330</v>
      </c>
      <c r="I1215" s="223"/>
      <c r="J1215" s="223"/>
      <c r="K1215" s="223"/>
      <c r="L1215" s="223"/>
      <c r="M1215" s="223"/>
      <c r="N1215" s="223"/>
      <c r="O1215" s="223"/>
      <c r="P1215" s="223"/>
      <c r="Q1215" s="223"/>
      <c r="R1215" s="223"/>
      <c r="S1215" s="223"/>
      <c r="T1215" s="223"/>
      <c r="U1215" s="223"/>
      <c r="V1215" s="223"/>
      <c r="W1215" s="223"/>
      <c r="X1215" s="223"/>
    </row>
    <row r="1216" spans="2:24" ht="12.95" customHeight="1" x14ac:dyDescent="0.2">
      <c r="B1216" s="221" t="s">
        <v>1382</v>
      </c>
      <c r="C1216" s="218" t="s">
        <v>66</v>
      </c>
      <c r="D1216" s="222" t="s">
        <v>1453</v>
      </c>
      <c r="E1216" s="222"/>
      <c r="F1216" s="223"/>
      <c r="G1216" s="223"/>
      <c r="H1216" s="223"/>
      <c r="I1216" s="223"/>
      <c r="J1216" s="223"/>
      <c r="K1216" s="223"/>
      <c r="L1216" s="223"/>
      <c r="M1216" s="223"/>
      <c r="N1216" s="223"/>
      <c r="O1216" s="220">
        <v>270280</v>
      </c>
      <c r="P1216" s="220">
        <v>239340</v>
      </c>
      <c r="Q1216" s="220">
        <v>237140</v>
      </c>
      <c r="R1216" s="220">
        <v>210550</v>
      </c>
      <c r="S1216" s="220">
        <v>141750</v>
      </c>
      <c r="T1216" s="223"/>
      <c r="U1216" s="223"/>
      <c r="V1216" s="223"/>
      <c r="W1216" s="223"/>
      <c r="X1216" s="223"/>
    </row>
    <row r="1217" spans="2:24" ht="12.95" customHeight="1" x14ac:dyDescent="0.2">
      <c r="B1217" s="221" t="s">
        <v>1608</v>
      </c>
      <c r="C1217" s="218" t="s">
        <v>66</v>
      </c>
      <c r="D1217" s="222" t="s">
        <v>1453</v>
      </c>
      <c r="E1217" s="222"/>
      <c r="F1217" s="223"/>
      <c r="G1217" s="223"/>
      <c r="H1217" s="223"/>
      <c r="I1217" s="223"/>
      <c r="J1217" s="223"/>
      <c r="K1217" s="223"/>
      <c r="L1217" s="223"/>
      <c r="M1217" s="223"/>
      <c r="N1217" s="223"/>
      <c r="O1217" s="223"/>
      <c r="P1217" s="220">
        <v>113720</v>
      </c>
      <c r="Q1217" s="220">
        <v>102440</v>
      </c>
      <c r="R1217" s="220">
        <v>87030</v>
      </c>
      <c r="S1217" s="220">
        <v>85890</v>
      </c>
      <c r="T1217" s="223"/>
      <c r="U1217" s="223"/>
      <c r="V1217" s="223"/>
      <c r="W1217" s="223"/>
      <c r="X1217" s="223"/>
    </row>
    <row r="1218" spans="2:24" ht="12.95" customHeight="1" x14ac:dyDescent="0.2">
      <c r="B1218" s="221" t="s">
        <v>627</v>
      </c>
      <c r="C1218" s="218" t="s">
        <v>66</v>
      </c>
      <c r="D1218" s="222" t="s">
        <v>1453</v>
      </c>
      <c r="E1218" s="222"/>
      <c r="F1218" s="220">
        <v>376490</v>
      </c>
      <c r="G1218" s="220">
        <v>357590</v>
      </c>
      <c r="H1218" s="223"/>
      <c r="I1218" s="223"/>
      <c r="J1218" s="223"/>
      <c r="K1218" s="223"/>
      <c r="L1218" s="223"/>
      <c r="M1218" s="223"/>
      <c r="N1218" s="223"/>
      <c r="O1218" s="223"/>
      <c r="P1218" s="223"/>
      <c r="Q1218" s="223"/>
      <c r="R1218" s="223"/>
      <c r="S1218" s="223"/>
      <c r="T1218" s="223"/>
      <c r="U1218" s="223"/>
      <c r="V1218" s="223"/>
      <c r="W1218" s="223"/>
      <c r="X1218" s="223"/>
    </row>
    <row r="1219" spans="2:24" ht="12.95" customHeight="1" x14ac:dyDescent="0.2">
      <c r="B1219" s="221" t="s">
        <v>627</v>
      </c>
      <c r="C1219" s="218" t="s">
        <v>66</v>
      </c>
      <c r="D1219" s="222" t="s">
        <v>1453</v>
      </c>
      <c r="E1219" s="222"/>
      <c r="F1219" s="220">
        <v>376490</v>
      </c>
      <c r="G1219" s="220">
        <v>357590</v>
      </c>
      <c r="H1219" s="220">
        <v>295720</v>
      </c>
      <c r="I1219" s="220">
        <v>275210</v>
      </c>
      <c r="J1219" s="220">
        <v>262110</v>
      </c>
      <c r="K1219" s="220">
        <v>250370</v>
      </c>
      <c r="L1219" s="220">
        <v>236210</v>
      </c>
      <c r="M1219" s="220">
        <v>220990</v>
      </c>
      <c r="N1219" s="220">
        <v>210470</v>
      </c>
      <c r="O1219" s="220">
        <v>200450</v>
      </c>
      <c r="P1219" s="220">
        <v>184090</v>
      </c>
      <c r="Q1219" s="220">
        <v>169070</v>
      </c>
      <c r="R1219" s="220">
        <v>160970</v>
      </c>
      <c r="S1219" s="220">
        <v>153080</v>
      </c>
      <c r="T1219" s="220">
        <v>128300</v>
      </c>
      <c r="U1219" s="220">
        <v>120350</v>
      </c>
      <c r="V1219" s="220">
        <v>113010</v>
      </c>
      <c r="W1219" s="220">
        <v>108470</v>
      </c>
      <c r="X1219" s="220">
        <v>99580</v>
      </c>
    </row>
    <row r="1220" spans="2:24" ht="12.95" customHeight="1" x14ac:dyDescent="0.2">
      <c r="B1220" s="221" t="s">
        <v>1609</v>
      </c>
      <c r="C1220" s="218" t="s">
        <v>66</v>
      </c>
      <c r="D1220" s="222" t="s">
        <v>1453</v>
      </c>
      <c r="E1220" s="222"/>
      <c r="F1220" s="220">
        <v>329100</v>
      </c>
      <c r="G1220" s="220">
        <v>313430</v>
      </c>
      <c r="H1220" s="223"/>
      <c r="I1220" s="223"/>
      <c r="J1220" s="223"/>
      <c r="K1220" s="223"/>
      <c r="L1220" s="223"/>
      <c r="M1220" s="223"/>
      <c r="N1220" s="223"/>
      <c r="O1220" s="223"/>
      <c r="P1220" s="223"/>
      <c r="Q1220" s="223"/>
      <c r="R1220" s="223"/>
      <c r="S1220" s="223"/>
      <c r="T1220" s="223"/>
      <c r="U1220" s="223"/>
      <c r="V1220" s="223"/>
      <c r="W1220" s="223"/>
      <c r="X1220" s="223"/>
    </row>
    <row r="1221" spans="2:24" ht="12.95" customHeight="1" x14ac:dyDescent="0.2">
      <c r="B1221" s="221" t="s">
        <v>1610</v>
      </c>
      <c r="C1221" s="218" t="s">
        <v>66</v>
      </c>
      <c r="D1221" s="222" t="s">
        <v>1453</v>
      </c>
      <c r="E1221" s="222"/>
      <c r="F1221" s="220">
        <v>329100</v>
      </c>
      <c r="G1221" s="220">
        <v>313430</v>
      </c>
      <c r="H1221" s="223"/>
      <c r="I1221" s="223"/>
      <c r="J1221" s="223"/>
      <c r="K1221" s="223"/>
      <c r="L1221" s="223"/>
      <c r="M1221" s="223"/>
      <c r="N1221" s="223"/>
      <c r="O1221" s="223"/>
      <c r="P1221" s="223"/>
      <c r="Q1221" s="223"/>
      <c r="R1221" s="223"/>
      <c r="S1221" s="223"/>
      <c r="T1221" s="223"/>
      <c r="U1221" s="223"/>
      <c r="V1221" s="223"/>
      <c r="W1221" s="223"/>
      <c r="X1221" s="223"/>
    </row>
    <row r="1222" spans="2:24" ht="12.95" customHeight="1" x14ac:dyDescent="0.2">
      <c r="B1222" s="221" t="s">
        <v>628</v>
      </c>
      <c r="C1222" s="218" t="s">
        <v>66</v>
      </c>
      <c r="D1222" s="222" t="s">
        <v>1453</v>
      </c>
      <c r="E1222" s="222"/>
      <c r="F1222" s="223"/>
      <c r="G1222" s="220">
        <v>380470</v>
      </c>
      <c r="H1222" s="220">
        <v>300540</v>
      </c>
      <c r="I1222" s="220">
        <v>282520</v>
      </c>
      <c r="J1222" s="220">
        <v>264110</v>
      </c>
      <c r="K1222" s="220">
        <v>261870</v>
      </c>
      <c r="L1222" s="220">
        <v>251170</v>
      </c>
      <c r="M1222" s="220">
        <v>229060</v>
      </c>
      <c r="N1222" s="220">
        <v>209130</v>
      </c>
      <c r="O1222" s="220">
        <v>203370</v>
      </c>
      <c r="P1222" s="220">
        <v>202140</v>
      </c>
      <c r="Q1222" s="220">
        <v>188450</v>
      </c>
      <c r="R1222" s="220">
        <v>179440</v>
      </c>
      <c r="S1222" s="220">
        <v>171020</v>
      </c>
      <c r="T1222" s="220">
        <v>148800</v>
      </c>
      <c r="U1222" s="220">
        <v>138640</v>
      </c>
      <c r="V1222" s="220">
        <v>131450</v>
      </c>
      <c r="W1222" s="223"/>
      <c r="X1222" s="220">
        <v>120990</v>
      </c>
    </row>
    <row r="1223" spans="2:24" ht="12.95" customHeight="1" x14ac:dyDescent="0.2">
      <c r="B1223" s="221" t="s">
        <v>628</v>
      </c>
      <c r="C1223" s="218" t="s">
        <v>66</v>
      </c>
      <c r="D1223" s="222" t="s">
        <v>1453</v>
      </c>
      <c r="E1223" s="222"/>
      <c r="F1223" s="220">
        <v>399490</v>
      </c>
      <c r="G1223" s="220">
        <v>380470</v>
      </c>
      <c r="H1223" s="223"/>
      <c r="I1223" s="223"/>
      <c r="J1223" s="223"/>
      <c r="K1223" s="223"/>
      <c r="L1223" s="223"/>
      <c r="M1223" s="223"/>
      <c r="N1223" s="223"/>
      <c r="O1223" s="223"/>
      <c r="P1223" s="223"/>
      <c r="Q1223" s="223"/>
      <c r="R1223" s="223"/>
      <c r="S1223" s="223"/>
      <c r="T1223" s="223"/>
      <c r="U1223" s="223"/>
      <c r="V1223" s="223"/>
      <c r="W1223" s="223"/>
      <c r="X1223" s="223"/>
    </row>
    <row r="1224" spans="2:24" ht="12.95" customHeight="1" x14ac:dyDescent="0.2">
      <c r="B1224" s="221" t="s">
        <v>629</v>
      </c>
      <c r="C1224" s="218" t="s">
        <v>66</v>
      </c>
      <c r="D1224" s="222" t="s">
        <v>1453</v>
      </c>
      <c r="E1224" s="222"/>
      <c r="F1224" s="223"/>
      <c r="G1224" s="223"/>
      <c r="H1224" s="220">
        <v>282980</v>
      </c>
      <c r="I1224" s="220">
        <v>234290</v>
      </c>
      <c r="J1224" s="220">
        <v>218400</v>
      </c>
      <c r="K1224" s="220">
        <v>211760</v>
      </c>
      <c r="L1224" s="220">
        <v>201670</v>
      </c>
      <c r="M1224" s="220">
        <v>187580</v>
      </c>
      <c r="N1224" s="220">
        <v>175680</v>
      </c>
      <c r="O1224" s="220">
        <v>167320</v>
      </c>
      <c r="P1224" s="220">
        <v>156480</v>
      </c>
      <c r="Q1224" s="220">
        <v>132300</v>
      </c>
      <c r="R1224" s="220">
        <v>129620</v>
      </c>
      <c r="S1224" s="220">
        <v>125370</v>
      </c>
      <c r="T1224" s="220">
        <v>118170</v>
      </c>
      <c r="U1224" s="220">
        <v>108060</v>
      </c>
      <c r="V1224" s="220">
        <v>99810</v>
      </c>
      <c r="W1224" s="220">
        <v>93710</v>
      </c>
      <c r="X1224" s="220">
        <v>87600</v>
      </c>
    </row>
    <row r="1225" spans="2:24" ht="12.95" customHeight="1" x14ac:dyDescent="0.2">
      <c r="B1225" s="221" t="s">
        <v>630</v>
      </c>
      <c r="C1225" s="218" t="s">
        <v>66</v>
      </c>
      <c r="D1225" s="222" t="s">
        <v>1453</v>
      </c>
      <c r="E1225" s="222"/>
      <c r="F1225" s="223"/>
      <c r="G1225" s="223"/>
      <c r="H1225" s="223"/>
      <c r="I1225" s="223"/>
      <c r="J1225" s="223"/>
      <c r="K1225" s="223"/>
      <c r="L1225" s="223"/>
      <c r="M1225" s="223"/>
      <c r="N1225" s="223"/>
      <c r="O1225" s="223"/>
      <c r="P1225" s="223"/>
      <c r="Q1225" s="223"/>
      <c r="R1225" s="223"/>
      <c r="S1225" s="223"/>
      <c r="T1225" s="223"/>
      <c r="U1225" s="223"/>
      <c r="V1225" s="220">
        <v>113630</v>
      </c>
      <c r="W1225" s="220">
        <v>105350</v>
      </c>
      <c r="X1225" s="220">
        <v>96470</v>
      </c>
    </row>
    <row r="1226" spans="2:24" ht="12.95" customHeight="1" x14ac:dyDescent="0.2">
      <c r="B1226" s="221" t="s">
        <v>631</v>
      </c>
      <c r="C1226" s="218" t="s">
        <v>66</v>
      </c>
      <c r="D1226" s="222" t="s">
        <v>1453</v>
      </c>
      <c r="E1226" s="222"/>
      <c r="F1226" s="223"/>
      <c r="G1226" s="223"/>
      <c r="H1226" s="223"/>
      <c r="I1226" s="223"/>
      <c r="J1226" s="223"/>
      <c r="K1226" s="223"/>
      <c r="L1226" s="223"/>
      <c r="M1226" s="223"/>
      <c r="N1226" s="223"/>
      <c r="O1226" s="223"/>
      <c r="P1226" s="223"/>
      <c r="Q1226" s="223"/>
      <c r="R1226" s="223"/>
      <c r="S1226" s="223"/>
      <c r="T1226" s="220">
        <v>135780</v>
      </c>
      <c r="U1226" s="220">
        <v>124630</v>
      </c>
      <c r="V1226" s="220">
        <v>115650</v>
      </c>
      <c r="W1226" s="220">
        <v>105130</v>
      </c>
      <c r="X1226" s="220">
        <v>98670</v>
      </c>
    </row>
    <row r="1227" spans="2:24" ht="12.95" customHeight="1" x14ac:dyDescent="0.2">
      <c r="B1227" s="221" t="s">
        <v>632</v>
      </c>
      <c r="C1227" s="218" t="s">
        <v>66</v>
      </c>
      <c r="D1227" s="222" t="s">
        <v>1453</v>
      </c>
      <c r="E1227" s="222"/>
      <c r="F1227" s="223"/>
      <c r="G1227" s="223"/>
      <c r="H1227" s="223"/>
      <c r="I1227" s="220">
        <v>297760</v>
      </c>
      <c r="J1227" s="220">
        <v>280900</v>
      </c>
      <c r="K1227" s="220">
        <v>259510</v>
      </c>
      <c r="L1227" s="220">
        <v>254360</v>
      </c>
      <c r="M1227" s="220">
        <v>245790</v>
      </c>
      <c r="N1227" s="220">
        <v>226290</v>
      </c>
      <c r="O1227" s="220">
        <v>209060</v>
      </c>
      <c r="P1227" s="220">
        <v>192000</v>
      </c>
      <c r="Q1227" s="220">
        <v>176330</v>
      </c>
      <c r="R1227" s="220">
        <v>167920</v>
      </c>
      <c r="S1227" s="220">
        <v>157780</v>
      </c>
      <c r="T1227" s="220">
        <v>143660</v>
      </c>
      <c r="U1227" s="220">
        <v>140770</v>
      </c>
      <c r="V1227" s="220">
        <v>128050</v>
      </c>
      <c r="W1227" s="220">
        <v>120660</v>
      </c>
      <c r="X1227" s="220">
        <v>110950</v>
      </c>
    </row>
    <row r="1228" spans="2:24" ht="12.95" customHeight="1" x14ac:dyDescent="0.2">
      <c r="B1228" s="221" t="s">
        <v>633</v>
      </c>
      <c r="C1228" s="218" t="s">
        <v>66</v>
      </c>
      <c r="D1228" s="222" t="s">
        <v>1453</v>
      </c>
      <c r="E1228" s="222"/>
      <c r="F1228" s="223"/>
      <c r="G1228" s="223"/>
      <c r="H1228" s="223"/>
      <c r="I1228" s="223"/>
      <c r="J1228" s="223"/>
      <c r="K1228" s="223"/>
      <c r="L1228" s="223"/>
      <c r="M1228" s="223"/>
      <c r="N1228" s="223"/>
      <c r="O1228" s="223"/>
      <c r="P1228" s="223"/>
      <c r="Q1228" s="223"/>
      <c r="R1228" s="223"/>
      <c r="S1228" s="223"/>
      <c r="T1228" s="223"/>
      <c r="U1228" s="223"/>
      <c r="V1228" s="223"/>
      <c r="W1228" s="220">
        <v>116580</v>
      </c>
      <c r="X1228" s="220">
        <v>104930</v>
      </c>
    </row>
    <row r="1229" spans="2:24" ht="12.95" customHeight="1" x14ac:dyDescent="0.2">
      <c r="B1229" s="221" t="s">
        <v>634</v>
      </c>
      <c r="C1229" s="218" t="s">
        <v>66</v>
      </c>
      <c r="D1229" s="222" t="s">
        <v>1453</v>
      </c>
      <c r="E1229" s="222"/>
      <c r="F1229" s="223"/>
      <c r="G1229" s="223"/>
      <c r="H1229" s="223"/>
      <c r="I1229" s="223"/>
      <c r="J1229" s="223"/>
      <c r="K1229" s="223"/>
      <c r="L1229" s="223"/>
      <c r="M1229" s="223"/>
      <c r="N1229" s="223"/>
      <c r="O1229" s="223"/>
      <c r="P1229" s="223"/>
      <c r="Q1229" s="223"/>
      <c r="R1229" s="223"/>
      <c r="S1229" s="223"/>
      <c r="T1229" s="223"/>
      <c r="U1229" s="223"/>
      <c r="V1229" s="220">
        <v>129380</v>
      </c>
      <c r="W1229" s="220">
        <v>115450</v>
      </c>
      <c r="X1229" s="220">
        <v>111230</v>
      </c>
    </row>
    <row r="1230" spans="2:24" ht="12.95" customHeight="1" x14ac:dyDescent="0.2">
      <c r="B1230" s="221" t="s">
        <v>635</v>
      </c>
      <c r="C1230" s="218" t="s">
        <v>66</v>
      </c>
      <c r="D1230" s="222" t="s">
        <v>1453</v>
      </c>
      <c r="E1230" s="222"/>
      <c r="F1230" s="223"/>
      <c r="G1230" s="223"/>
      <c r="H1230" s="223"/>
      <c r="I1230" s="223"/>
      <c r="J1230" s="223"/>
      <c r="K1230" s="223"/>
      <c r="L1230" s="220">
        <v>354710</v>
      </c>
      <c r="M1230" s="220">
        <v>312970</v>
      </c>
      <c r="N1230" s="220">
        <v>312400</v>
      </c>
      <c r="O1230" s="220">
        <v>307530</v>
      </c>
      <c r="P1230" s="220">
        <v>266860</v>
      </c>
      <c r="Q1230" s="220">
        <v>255350</v>
      </c>
      <c r="R1230" s="220">
        <v>247230</v>
      </c>
      <c r="S1230" s="220">
        <v>230520</v>
      </c>
      <c r="T1230" s="223"/>
      <c r="U1230" s="223"/>
      <c r="V1230" s="223"/>
      <c r="W1230" s="220">
        <v>176270</v>
      </c>
      <c r="X1230" s="223"/>
    </row>
    <row r="1231" spans="2:24" ht="12.95" customHeight="1" x14ac:dyDescent="0.2">
      <c r="B1231" s="221" t="s">
        <v>636</v>
      </c>
      <c r="C1231" s="218" t="s">
        <v>66</v>
      </c>
      <c r="D1231" s="222" t="s">
        <v>1453</v>
      </c>
      <c r="E1231" s="222"/>
      <c r="F1231" s="223"/>
      <c r="G1231" s="223"/>
      <c r="H1231" s="223"/>
      <c r="I1231" s="223"/>
      <c r="J1231" s="223"/>
      <c r="K1231" s="223"/>
      <c r="L1231" s="223"/>
      <c r="M1231" s="223"/>
      <c r="N1231" s="223"/>
      <c r="O1231" s="223"/>
      <c r="P1231" s="223"/>
      <c r="Q1231" s="220">
        <v>159060</v>
      </c>
      <c r="R1231" s="220">
        <v>151970</v>
      </c>
      <c r="S1231" s="220">
        <v>143430</v>
      </c>
      <c r="T1231" s="220">
        <v>135620</v>
      </c>
      <c r="U1231" s="220">
        <v>128850</v>
      </c>
      <c r="V1231" s="220">
        <v>114320</v>
      </c>
      <c r="W1231" s="223"/>
      <c r="X1231" s="223"/>
    </row>
    <row r="1232" spans="2:24" ht="12.95" customHeight="1" x14ac:dyDescent="0.2">
      <c r="B1232" s="221" t="s">
        <v>1611</v>
      </c>
      <c r="C1232" s="218" t="s">
        <v>66</v>
      </c>
      <c r="D1232" s="222" t="s">
        <v>1453</v>
      </c>
      <c r="E1232" s="222"/>
      <c r="F1232" s="223"/>
      <c r="G1232" s="223"/>
      <c r="H1232" s="223"/>
      <c r="I1232" s="223"/>
      <c r="J1232" s="220">
        <v>241430</v>
      </c>
      <c r="K1232" s="223"/>
      <c r="L1232" s="220">
        <v>229240</v>
      </c>
      <c r="M1232" s="223"/>
      <c r="N1232" s="223"/>
      <c r="O1232" s="223"/>
      <c r="P1232" s="223"/>
      <c r="Q1232" s="223"/>
      <c r="R1232" s="223"/>
      <c r="S1232" s="223"/>
      <c r="T1232" s="223"/>
      <c r="U1232" s="223"/>
      <c r="V1232" s="223"/>
      <c r="W1232" s="223"/>
      <c r="X1232" s="223"/>
    </row>
    <row r="1233" spans="2:24" ht="12.95" customHeight="1" x14ac:dyDescent="0.2">
      <c r="B1233" s="221" t="s">
        <v>637</v>
      </c>
      <c r="C1233" s="218" t="s">
        <v>66</v>
      </c>
      <c r="D1233" s="222" t="s">
        <v>1453</v>
      </c>
      <c r="E1233" s="222"/>
      <c r="F1233" s="223"/>
      <c r="G1233" s="223"/>
      <c r="H1233" s="223"/>
      <c r="I1233" s="223"/>
      <c r="J1233" s="223"/>
      <c r="K1233" s="223"/>
      <c r="L1233" s="223"/>
      <c r="M1233" s="223"/>
      <c r="N1233" s="223"/>
      <c r="O1233" s="223"/>
      <c r="P1233" s="223"/>
      <c r="Q1233" s="223"/>
      <c r="R1233" s="223"/>
      <c r="S1233" s="223"/>
      <c r="T1233" s="223"/>
      <c r="U1233" s="223"/>
      <c r="V1233" s="220">
        <v>105990</v>
      </c>
      <c r="W1233" s="220">
        <v>99570</v>
      </c>
      <c r="X1233" s="220">
        <v>94260</v>
      </c>
    </row>
    <row r="1234" spans="2:24" ht="12.95" customHeight="1" x14ac:dyDescent="0.2">
      <c r="B1234" s="221" t="s">
        <v>1612</v>
      </c>
      <c r="C1234" s="218" t="s">
        <v>66</v>
      </c>
      <c r="D1234" s="222" t="s">
        <v>1453</v>
      </c>
      <c r="E1234" s="222"/>
      <c r="F1234" s="220">
        <v>254890</v>
      </c>
      <c r="G1234" s="220">
        <v>242750</v>
      </c>
      <c r="H1234" s="223"/>
      <c r="I1234" s="223"/>
      <c r="J1234" s="223"/>
      <c r="K1234" s="223"/>
      <c r="L1234" s="223"/>
      <c r="M1234" s="223"/>
      <c r="N1234" s="223"/>
      <c r="O1234" s="223"/>
      <c r="P1234" s="223"/>
      <c r="Q1234" s="223"/>
      <c r="R1234" s="223"/>
      <c r="S1234" s="223"/>
      <c r="T1234" s="223"/>
      <c r="U1234" s="223"/>
      <c r="V1234" s="223"/>
      <c r="W1234" s="223"/>
      <c r="X1234" s="223"/>
    </row>
    <row r="1235" spans="2:24" ht="12.95" customHeight="1" x14ac:dyDescent="0.2">
      <c r="B1235" s="221" t="s">
        <v>638</v>
      </c>
      <c r="C1235" s="218" t="s">
        <v>66</v>
      </c>
      <c r="D1235" s="222" t="s">
        <v>1453</v>
      </c>
      <c r="E1235" s="222"/>
      <c r="F1235" s="223"/>
      <c r="G1235" s="223"/>
      <c r="H1235" s="220">
        <v>231190</v>
      </c>
      <c r="I1235" s="223"/>
      <c r="J1235" s="220">
        <v>208450</v>
      </c>
      <c r="K1235" s="220">
        <v>192000</v>
      </c>
      <c r="L1235" s="223"/>
      <c r="M1235" s="223"/>
      <c r="N1235" s="220">
        <v>162380</v>
      </c>
      <c r="O1235" s="220">
        <v>156000</v>
      </c>
      <c r="P1235" s="223"/>
      <c r="Q1235" s="223"/>
      <c r="R1235" s="223"/>
      <c r="S1235" s="223"/>
      <c r="T1235" s="223"/>
      <c r="U1235" s="223"/>
      <c r="V1235" s="223"/>
      <c r="W1235" s="223"/>
      <c r="X1235" s="223"/>
    </row>
    <row r="1236" spans="2:24" ht="12.95" customHeight="1" x14ac:dyDescent="0.2">
      <c r="B1236" s="221" t="s">
        <v>639</v>
      </c>
      <c r="C1236" s="218" t="s">
        <v>66</v>
      </c>
      <c r="D1236" s="222" t="s">
        <v>1453</v>
      </c>
      <c r="E1236" s="222"/>
      <c r="F1236" s="223"/>
      <c r="G1236" s="223"/>
      <c r="H1236" s="223"/>
      <c r="I1236" s="223"/>
      <c r="J1236" s="220">
        <v>121400</v>
      </c>
      <c r="K1236" s="223"/>
      <c r="L1236" s="220">
        <v>121090</v>
      </c>
      <c r="M1236" s="220">
        <v>104290</v>
      </c>
      <c r="N1236" s="220">
        <v>103020</v>
      </c>
      <c r="O1236" s="220">
        <v>94260</v>
      </c>
      <c r="P1236" s="220">
        <v>93790</v>
      </c>
      <c r="Q1236" s="220">
        <v>92870</v>
      </c>
      <c r="R1236" s="223"/>
      <c r="S1236" s="223"/>
      <c r="T1236" s="223"/>
      <c r="U1236" s="223"/>
      <c r="V1236" s="223"/>
      <c r="W1236" s="223"/>
      <c r="X1236" s="223"/>
    </row>
    <row r="1237" spans="2:24" ht="12.95" customHeight="1" x14ac:dyDescent="0.2">
      <c r="B1237" s="221" t="s">
        <v>1383</v>
      </c>
      <c r="C1237" s="218" t="s">
        <v>66</v>
      </c>
      <c r="D1237" s="222" t="s">
        <v>1453</v>
      </c>
      <c r="E1237" s="222"/>
      <c r="F1237" s="223"/>
      <c r="G1237" s="223"/>
      <c r="H1237" s="220">
        <v>277800</v>
      </c>
      <c r="I1237" s="220">
        <v>273900</v>
      </c>
      <c r="J1237" s="223"/>
      <c r="K1237" s="220">
        <v>221360</v>
      </c>
      <c r="L1237" s="220">
        <v>216020</v>
      </c>
      <c r="M1237" s="220">
        <v>203430</v>
      </c>
      <c r="N1237" s="223"/>
      <c r="O1237" s="223"/>
      <c r="P1237" s="220">
        <v>164340</v>
      </c>
      <c r="Q1237" s="220">
        <v>163080</v>
      </c>
      <c r="R1237" s="223"/>
      <c r="S1237" s="223"/>
      <c r="T1237" s="223"/>
      <c r="U1237" s="223"/>
      <c r="V1237" s="223"/>
      <c r="W1237" s="223"/>
      <c r="X1237" s="223"/>
    </row>
    <row r="1238" spans="2:24" ht="12.95" customHeight="1" x14ac:dyDescent="0.2">
      <c r="B1238" s="221" t="s">
        <v>1384</v>
      </c>
      <c r="C1238" s="218" t="s">
        <v>66</v>
      </c>
      <c r="D1238" s="222" t="s">
        <v>1453</v>
      </c>
      <c r="E1238" s="222"/>
      <c r="F1238" s="223"/>
      <c r="G1238" s="223"/>
      <c r="H1238" s="223"/>
      <c r="I1238" s="223"/>
      <c r="J1238" s="223"/>
      <c r="K1238" s="223"/>
      <c r="L1238" s="223"/>
      <c r="M1238" s="223"/>
      <c r="N1238" s="223"/>
      <c r="O1238" s="223"/>
      <c r="P1238" s="223"/>
      <c r="Q1238" s="223"/>
      <c r="R1238" s="223"/>
      <c r="S1238" s="223"/>
      <c r="T1238" s="223"/>
      <c r="U1238" s="223"/>
      <c r="V1238" s="223"/>
      <c r="W1238" s="223"/>
      <c r="X1238" s="220">
        <v>87980</v>
      </c>
    </row>
    <row r="1239" spans="2:24" ht="12.95" customHeight="1" x14ac:dyDescent="0.2">
      <c r="B1239" s="221" t="s">
        <v>1385</v>
      </c>
      <c r="C1239" s="218" t="s">
        <v>66</v>
      </c>
      <c r="D1239" s="222" t="s">
        <v>1453</v>
      </c>
      <c r="E1239" s="222"/>
      <c r="F1239" s="223"/>
      <c r="G1239" s="223"/>
      <c r="H1239" s="223"/>
      <c r="I1239" s="223"/>
      <c r="J1239" s="223"/>
      <c r="K1239" s="223"/>
      <c r="L1239" s="223"/>
      <c r="M1239" s="223"/>
      <c r="N1239" s="223"/>
      <c r="O1239" s="223"/>
      <c r="P1239" s="223"/>
      <c r="Q1239" s="223"/>
      <c r="R1239" s="223"/>
      <c r="S1239" s="223"/>
      <c r="T1239" s="223"/>
      <c r="U1239" s="223"/>
      <c r="V1239" s="223"/>
      <c r="W1239" s="220">
        <v>91330</v>
      </c>
      <c r="X1239" s="223"/>
    </row>
    <row r="1240" spans="2:24" ht="12.95" customHeight="1" x14ac:dyDescent="0.2">
      <c r="B1240" s="221" t="s">
        <v>640</v>
      </c>
      <c r="C1240" s="218" t="s">
        <v>66</v>
      </c>
      <c r="D1240" s="222" t="s">
        <v>1455</v>
      </c>
      <c r="E1240" s="222"/>
      <c r="F1240" s="223"/>
      <c r="G1240" s="223"/>
      <c r="H1240" s="223"/>
      <c r="I1240" s="223"/>
      <c r="J1240" s="223"/>
      <c r="K1240" s="223"/>
      <c r="L1240" s="223"/>
      <c r="M1240" s="223"/>
      <c r="N1240" s="223"/>
      <c r="O1240" s="223"/>
      <c r="P1240" s="223"/>
      <c r="Q1240" s="220">
        <v>42280</v>
      </c>
      <c r="R1240" s="220">
        <v>40930</v>
      </c>
      <c r="S1240" s="220">
        <v>39430</v>
      </c>
      <c r="T1240" s="220">
        <v>30840</v>
      </c>
      <c r="U1240" s="220">
        <v>27570</v>
      </c>
      <c r="V1240" s="220">
        <v>24490</v>
      </c>
      <c r="W1240" s="220">
        <v>19740</v>
      </c>
      <c r="X1240" s="220">
        <v>16830</v>
      </c>
    </row>
    <row r="1241" spans="2:24" ht="12.95" customHeight="1" x14ac:dyDescent="0.2">
      <c r="B1241" s="221" t="s">
        <v>640</v>
      </c>
      <c r="C1241" s="218" t="s">
        <v>66</v>
      </c>
      <c r="D1241" s="222" t="s">
        <v>1453</v>
      </c>
      <c r="E1241" s="222"/>
      <c r="F1241" s="223"/>
      <c r="G1241" s="223"/>
      <c r="H1241" s="223"/>
      <c r="I1241" s="223"/>
      <c r="J1241" s="223"/>
      <c r="K1241" s="223"/>
      <c r="L1241" s="223"/>
      <c r="M1241" s="223"/>
      <c r="N1241" s="223"/>
      <c r="O1241" s="223"/>
      <c r="P1241" s="223"/>
      <c r="Q1241" s="220">
        <v>42280</v>
      </c>
      <c r="R1241" s="220">
        <v>40930</v>
      </c>
      <c r="S1241" s="220">
        <v>39430</v>
      </c>
      <c r="T1241" s="220">
        <v>30840</v>
      </c>
      <c r="U1241" s="220">
        <v>27570</v>
      </c>
      <c r="V1241" s="220">
        <v>24490</v>
      </c>
      <c r="W1241" s="220">
        <v>19740</v>
      </c>
      <c r="X1241" s="220">
        <v>16830</v>
      </c>
    </row>
    <row r="1242" spans="2:24" ht="12.95" customHeight="1" x14ac:dyDescent="0.2">
      <c r="B1242" s="221" t="s">
        <v>641</v>
      </c>
      <c r="C1242" s="218" t="s">
        <v>66</v>
      </c>
      <c r="D1242" s="222" t="s">
        <v>1455</v>
      </c>
      <c r="E1242" s="222"/>
      <c r="F1242" s="223"/>
      <c r="G1242" s="223"/>
      <c r="H1242" s="223"/>
      <c r="I1242" s="223"/>
      <c r="J1242" s="223"/>
      <c r="K1242" s="223"/>
      <c r="L1242" s="223"/>
      <c r="M1242" s="223"/>
      <c r="N1242" s="223"/>
      <c r="O1242" s="223"/>
      <c r="P1242" s="223"/>
      <c r="Q1242" s="220">
        <v>41890</v>
      </c>
      <c r="R1242" s="220">
        <v>37080</v>
      </c>
      <c r="S1242" s="220">
        <v>35390</v>
      </c>
      <c r="T1242" s="220">
        <v>34270</v>
      </c>
      <c r="U1242" s="220">
        <v>27390</v>
      </c>
      <c r="V1242" s="220">
        <v>22750</v>
      </c>
      <c r="W1242" s="220">
        <v>20500</v>
      </c>
      <c r="X1242" s="220">
        <v>16370</v>
      </c>
    </row>
    <row r="1243" spans="2:24" ht="12.95" customHeight="1" x14ac:dyDescent="0.2">
      <c r="B1243" s="221" t="s">
        <v>641</v>
      </c>
      <c r="C1243" s="218" t="s">
        <v>66</v>
      </c>
      <c r="D1243" s="222" t="s">
        <v>1453</v>
      </c>
      <c r="E1243" s="222"/>
      <c r="F1243" s="223"/>
      <c r="G1243" s="223"/>
      <c r="H1243" s="223"/>
      <c r="I1243" s="223"/>
      <c r="J1243" s="223"/>
      <c r="K1243" s="223"/>
      <c r="L1243" s="223"/>
      <c r="M1243" s="223"/>
      <c r="N1243" s="223"/>
      <c r="O1243" s="223"/>
      <c r="P1243" s="223"/>
      <c r="Q1243" s="220">
        <v>41890</v>
      </c>
      <c r="R1243" s="220">
        <v>37080</v>
      </c>
      <c r="S1243" s="220">
        <v>35390</v>
      </c>
      <c r="T1243" s="220">
        <v>34270</v>
      </c>
      <c r="U1243" s="220">
        <v>27390</v>
      </c>
      <c r="V1243" s="220">
        <v>22750</v>
      </c>
      <c r="W1243" s="220">
        <v>20500</v>
      </c>
      <c r="X1243" s="220">
        <v>16370</v>
      </c>
    </row>
    <row r="1244" spans="2:24" ht="12.95" customHeight="1" x14ac:dyDescent="0.2">
      <c r="B1244" s="221" t="s">
        <v>642</v>
      </c>
      <c r="C1244" s="218" t="s">
        <v>66</v>
      </c>
      <c r="D1244" s="222" t="s">
        <v>1455</v>
      </c>
      <c r="E1244" s="222"/>
      <c r="F1244" s="223"/>
      <c r="G1244" s="223"/>
      <c r="H1244" s="223"/>
      <c r="I1244" s="223"/>
      <c r="J1244" s="223"/>
      <c r="K1244" s="223"/>
      <c r="L1244" s="223"/>
      <c r="M1244" s="223"/>
      <c r="N1244" s="223"/>
      <c r="O1244" s="223"/>
      <c r="P1244" s="223"/>
      <c r="Q1244" s="220">
        <v>30150</v>
      </c>
      <c r="R1244" s="220">
        <v>28970</v>
      </c>
      <c r="S1244" s="220">
        <v>28820</v>
      </c>
      <c r="T1244" s="220">
        <v>27680</v>
      </c>
      <c r="U1244" s="220">
        <v>26820</v>
      </c>
      <c r="V1244" s="220">
        <v>23800</v>
      </c>
      <c r="W1244" s="220">
        <v>21880</v>
      </c>
      <c r="X1244" s="220">
        <v>18930</v>
      </c>
    </row>
    <row r="1245" spans="2:24" ht="12.95" customHeight="1" x14ac:dyDescent="0.2">
      <c r="B1245" s="221" t="s">
        <v>642</v>
      </c>
      <c r="C1245" s="218" t="s">
        <v>66</v>
      </c>
      <c r="D1245" s="222" t="s">
        <v>1453</v>
      </c>
      <c r="E1245" s="222"/>
      <c r="F1245" s="223"/>
      <c r="G1245" s="223"/>
      <c r="H1245" s="223"/>
      <c r="I1245" s="223"/>
      <c r="J1245" s="223"/>
      <c r="K1245" s="223"/>
      <c r="L1245" s="223"/>
      <c r="M1245" s="223"/>
      <c r="N1245" s="223"/>
      <c r="O1245" s="223"/>
      <c r="P1245" s="223"/>
      <c r="Q1245" s="223"/>
      <c r="R1245" s="220">
        <v>28710</v>
      </c>
      <c r="S1245" s="223"/>
      <c r="T1245" s="223"/>
      <c r="U1245" s="223"/>
      <c r="V1245" s="223"/>
      <c r="W1245" s="223"/>
      <c r="X1245" s="223"/>
    </row>
    <row r="1246" spans="2:24" ht="12.95" customHeight="1" x14ac:dyDescent="0.2">
      <c r="B1246" s="221" t="s">
        <v>1386</v>
      </c>
      <c r="C1246" s="218" t="s">
        <v>66</v>
      </c>
      <c r="D1246" s="222" t="s">
        <v>1455</v>
      </c>
      <c r="E1246" s="222"/>
      <c r="F1246" s="223"/>
      <c r="G1246" s="223"/>
      <c r="H1246" s="223"/>
      <c r="I1246" s="223"/>
      <c r="J1246" s="223"/>
      <c r="K1246" s="223"/>
      <c r="L1246" s="223"/>
      <c r="M1246" s="223"/>
      <c r="N1246" s="223"/>
      <c r="O1246" s="223"/>
      <c r="P1246" s="223"/>
      <c r="Q1246" s="220">
        <v>42720</v>
      </c>
      <c r="R1246" s="220">
        <v>37640</v>
      </c>
      <c r="S1246" s="220">
        <v>34480</v>
      </c>
      <c r="T1246" s="220">
        <v>34390</v>
      </c>
      <c r="U1246" s="220">
        <v>27900</v>
      </c>
      <c r="V1246" s="220">
        <v>25500</v>
      </c>
      <c r="W1246" s="220">
        <v>21710</v>
      </c>
      <c r="X1246" s="223"/>
    </row>
    <row r="1247" spans="2:24" ht="12.95" customHeight="1" x14ac:dyDescent="0.2">
      <c r="B1247" s="221" t="s">
        <v>1387</v>
      </c>
      <c r="C1247" s="218" t="s">
        <v>66</v>
      </c>
      <c r="D1247" s="222" t="s">
        <v>1455</v>
      </c>
      <c r="E1247" s="222"/>
      <c r="F1247" s="223"/>
      <c r="G1247" s="223"/>
      <c r="H1247" s="223"/>
      <c r="I1247" s="223"/>
      <c r="J1247" s="223"/>
      <c r="K1247" s="223"/>
      <c r="L1247" s="223"/>
      <c r="M1247" s="223"/>
      <c r="N1247" s="223"/>
      <c r="O1247" s="223"/>
      <c r="P1247" s="223"/>
      <c r="Q1247" s="220">
        <v>37270</v>
      </c>
      <c r="R1247" s="220">
        <v>33690</v>
      </c>
      <c r="S1247" s="220">
        <v>27570</v>
      </c>
      <c r="T1247" s="220">
        <v>25920</v>
      </c>
      <c r="U1247" s="223"/>
      <c r="V1247" s="223"/>
      <c r="W1247" s="220">
        <v>19620</v>
      </c>
      <c r="X1247" s="220">
        <v>19220</v>
      </c>
    </row>
    <row r="1248" spans="2:24" ht="12.95" customHeight="1" x14ac:dyDescent="0.2">
      <c r="B1248" s="221" t="s">
        <v>1613</v>
      </c>
      <c r="C1248" s="218" t="s">
        <v>66</v>
      </c>
      <c r="D1248" s="222" t="s">
        <v>1455</v>
      </c>
      <c r="E1248" s="222"/>
      <c r="F1248" s="223"/>
      <c r="G1248" s="223"/>
      <c r="H1248" s="223"/>
      <c r="I1248" s="223"/>
      <c r="J1248" s="223"/>
      <c r="K1248" s="223"/>
      <c r="L1248" s="223"/>
      <c r="M1248" s="223"/>
      <c r="N1248" s="223"/>
      <c r="O1248" s="223"/>
      <c r="P1248" s="223"/>
      <c r="Q1248" s="220">
        <v>35810</v>
      </c>
      <c r="R1248" s="223"/>
      <c r="S1248" s="220">
        <v>26470</v>
      </c>
      <c r="T1248" s="223"/>
      <c r="U1248" s="223"/>
      <c r="V1248" s="223"/>
      <c r="W1248" s="223"/>
      <c r="X1248" s="223"/>
    </row>
    <row r="1249" spans="2:24" ht="12.95" customHeight="1" x14ac:dyDescent="0.2">
      <c r="B1249" s="221" t="s">
        <v>1388</v>
      </c>
      <c r="C1249" s="218" t="s">
        <v>66</v>
      </c>
      <c r="D1249" s="222" t="s">
        <v>1453</v>
      </c>
      <c r="E1249" s="222"/>
      <c r="F1249" s="223"/>
      <c r="G1249" s="223"/>
      <c r="H1249" s="223"/>
      <c r="I1249" s="223"/>
      <c r="J1249" s="223"/>
      <c r="K1249" s="223"/>
      <c r="L1249" s="223"/>
      <c r="M1249" s="223"/>
      <c r="N1249" s="223"/>
      <c r="O1249" s="223"/>
      <c r="P1249" s="223"/>
      <c r="Q1249" s="223"/>
      <c r="R1249" s="223"/>
      <c r="S1249" s="223"/>
      <c r="T1249" s="220">
        <v>184560</v>
      </c>
      <c r="U1249" s="223"/>
      <c r="V1249" s="223"/>
      <c r="W1249" s="223"/>
      <c r="X1249" s="223"/>
    </row>
    <row r="1250" spans="2:24" ht="12.95" customHeight="1" x14ac:dyDescent="0.2">
      <c r="B1250" s="221" t="s">
        <v>643</v>
      </c>
      <c r="C1250" s="218" t="s">
        <v>66</v>
      </c>
      <c r="D1250" s="222" t="s">
        <v>1453</v>
      </c>
      <c r="E1250" s="222"/>
      <c r="F1250" s="223"/>
      <c r="G1250" s="223"/>
      <c r="H1250" s="223"/>
      <c r="I1250" s="220">
        <v>124190</v>
      </c>
      <c r="J1250" s="223"/>
      <c r="K1250" s="223"/>
      <c r="L1250" s="223"/>
      <c r="M1250" s="223"/>
      <c r="N1250" s="220">
        <v>94820</v>
      </c>
      <c r="O1250" s="223"/>
      <c r="P1250" s="223"/>
      <c r="Q1250" s="223"/>
      <c r="R1250" s="220">
        <v>85610</v>
      </c>
      <c r="S1250" s="223"/>
      <c r="T1250" s="223"/>
      <c r="U1250" s="223"/>
      <c r="V1250" s="223"/>
      <c r="W1250" s="223"/>
      <c r="X1250" s="223"/>
    </row>
    <row r="1251" spans="2:24" ht="12.95" customHeight="1" x14ac:dyDescent="0.2">
      <c r="B1251" s="221" t="s">
        <v>644</v>
      </c>
      <c r="C1251" s="218" t="s">
        <v>66</v>
      </c>
      <c r="D1251" s="222" t="s">
        <v>1453</v>
      </c>
      <c r="E1251" s="222"/>
      <c r="F1251" s="223"/>
      <c r="G1251" s="220">
        <v>468100</v>
      </c>
      <c r="H1251" s="220">
        <v>442180</v>
      </c>
      <c r="I1251" s="220">
        <v>421130</v>
      </c>
      <c r="J1251" s="220">
        <v>370440</v>
      </c>
      <c r="K1251" s="220">
        <v>292270</v>
      </c>
      <c r="L1251" s="223"/>
      <c r="M1251" s="223"/>
      <c r="N1251" s="223"/>
      <c r="O1251" s="220">
        <v>247950</v>
      </c>
      <c r="P1251" s="220">
        <v>236540</v>
      </c>
      <c r="Q1251" s="220">
        <v>230550</v>
      </c>
      <c r="R1251" s="220">
        <v>226340</v>
      </c>
      <c r="S1251" s="220">
        <v>224190</v>
      </c>
      <c r="T1251" s="220">
        <v>206610</v>
      </c>
      <c r="U1251" s="223"/>
      <c r="V1251" s="223"/>
      <c r="W1251" s="223"/>
      <c r="X1251" s="223"/>
    </row>
    <row r="1252" spans="2:24" ht="12.95" customHeight="1" x14ac:dyDescent="0.2">
      <c r="B1252" s="221" t="s">
        <v>645</v>
      </c>
      <c r="C1252" s="218" t="s">
        <v>66</v>
      </c>
      <c r="D1252" s="222" t="s">
        <v>1453</v>
      </c>
      <c r="E1252" s="222"/>
      <c r="F1252" s="220">
        <v>474980</v>
      </c>
      <c r="G1252" s="220">
        <v>452360</v>
      </c>
      <c r="H1252" s="220">
        <v>398650</v>
      </c>
      <c r="I1252" s="220">
        <v>379670</v>
      </c>
      <c r="J1252" s="220">
        <v>361590</v>
      </c>
      <c r="K1252" s="220">
        <v>329540</v>
      </c>
      <c r="L1252" s="220">
        <v>270880</v>
      </c>
      <c r="M1252" s="220">
        <v>245190</v>
      </c>
      <c r="N1252" s="220">
        <v>210630</v>
      </c>
      <c r="O1252" s="220">
        <v>175460</v>
      </c>
      <c r="P1252" s="220">
        <v>161140</v>
      </c>
      <c r="Q1252" s="220">
        <v>148000</v>
      </c>
      <c r="R1252" s="220">
        <v>140880</v>
      </c>
      <c r="S1252" s="220">
        <v>133910</v>
      </c>
      <c r="T1252" s="223"/>
      <c r="U1252" s="220">
        <v>125580</v>
      </c>
      <c r="V1252" s="220">
        <v>108830</v>
      </c>
      <c r="W1252" s="223"/>
      <c r="X1252" s="223"/>
    </row>
    <row r="1253" spans="2:24" ht="12.95" customHeight="1" x14ac:dyDescent="0.2">
      <c r="B1253" s="221" t="s">
        <v>646</v>
      </c>
      <c r="C1253" s="218" t="s">
        <v>66</v>
      </c>
      <c r="D1253" s="222" t="s">
        <v>1453</v>
      </c>
      <c r="E1253" s="222"/>
      <c r="F1253" s="223"/>
      <c r="G1253" s="223"/>
      <c r="H1253" s="223"/>
      <c r="I1253" s="223"/>
      <c r="J1253" s="223"/>
      <c r="K1253" s="223"/>
      <c r="L1253" s="223"/>
      <c r="M1253" s="223"/>
      <c r="N1253" s="223"/>
      <c r="O1253" s="223"/>
      <c r="P1253" s="223"/>
      <c r="Q1253" s="223"/>
      <c r="R1253" s="223"/>
      <c r="S1253" s="223"/>
      <c r="T1253" s="220">
        <v>167170</v>
      </c>
      <c r="U1253" s="220">
        <v>164880</v>
      </c>
      <c r="V1253" s="220">
        <v>156060</v>
      </c>
      <c r="W1253" s="220">
        <v>149470</v>
      </c>
      <c r="X1253" s="220">
        <v>138280</v>
      </c>
    </row>
    <row r="1254" spans="2:24" ht="12.95" customHeight="1" x14ac:dyDescent="0.2">
      <c r="B1254" s="221" t="s">
        <v>647</v>
      </c>
      <c r="C1254" s="218" t="s">
        <v>66</v>
      </c>
      <c r="D1254" s="222" t="s">
        <v>1453</v>
      </c>
      <c r="E1254" s="222"/>
      <c r="F1254" s="220">
        <v>378370</v>
      </c>
      <c r="G1254" s="220">
        <v>303380</v>
      </c>
      <c r="H1254" s="220">
        <v>288930</v>
      </c>
      <c r="I1254" s="220">
        <v>271150</v>
      </c>
      <c r="J1254" s="220">
        <v>258240</v>
      </c>
      <c r="K1254" s="220">
        <v>241590</v>
      </c>
      <c r="L1254" s="220">
        <v>230090</v>
      </c>
      <c r="M1254" s="220">
        <v>211830</v>
      </c>
      <c r="N1254" s="220">
        <v>200540</v>
      </c>
      <c r="O1254" s="220">
        <v>192130</v>
      </c>
      <c r="P1254" s="220">
        <v>186550</v>
      </c>
      <c r="Q1254" s="220">
        <v>174040</v>
      </c>
      <c r="R1254" s="220">
        <v>166890</v>
      </c>
      <c r="S1254" s="220">
        <v>158180</v>
      </c>
      <c r="T1254" s="220">
        <v>137480</v>
      </c>
      <c r="U1254" s="220">
        <v>127870</v>
      </c>
      <c r="V1254" s="220">
        <v>123090</v>
      </c>
      <c r="W1254" s="223"/>
      <c r="X1254" s="223"/>
    </row>
    <row r="1255" spans="2:24" ht="12.95" customHeight="1" x14ac:dyDescent="0.2">
      <c r="B1255" s="221" t="s">
        <v>648</v>
      </c>
      <c r="C1255" s="218" t="s">
        <v>66</v>
      </c>
      <c r="D1255" s="222" t="s">
        <v>1453</v>
      </c>
      <c r="E1255" s="222"/>
      <c r="F1255" s="223"/>
      <c r="G1255" s="220">
        <v>305460</v>
      </c>
      <c r="H1255" s="223"/>
      <c r="I1255" s="223"/>
      <c r="J1255" s="220">
        <v>207670</v>
      </c>
      <c r="K1255" s="220">
        <v>189090</v>
      </c>
      <c r="L1255" s="220">
        <v>173140</v>
      </c>
      <c r="M1255" s="220">
        <v>172280</v>
      </c>
      <c r="N1255" s="220">
        <v>163350</v>
      </c>
      <c r="O1255" s="220">
        <v>155570</v>
      </c>
      <c r="P1255" s="220">
        <v>142870</v>
      </c>
      <c r="Q1255" s="220">
        <v>131220</v>
      </c>
      <c r="R1255" s="220">
        <v>125070</v>
      </c>
      <c r="S1255" s="220">
        <v>118960</v>
      </c>
      <c r="T1255" s="220">
        <v>103520</v>
      </c>
      <c r="U1255" s="220">
        <v>95540</v>
      </c>
      <c r="V1255" s="220">
        <v>92230</v>
      </c>
      <c r="W1255" s="220">
        <v>88160</v>
      </c>
      <c r="X1255" s="220">
        <v>80970</v>
      </c>
    </row>
    <row r="1256" spans="2:24" ht="12.95" customHeight="1" x14ac:dyDescent="0.2">
      <c r="B1256" s="221" t="s">
        <v>649</v>
      </c>
      <c r="C1256" s="218" t="s">
        <v>66</v>
      </c>
      <c r="D1256" s="222" t="s">
        <v>1453</v>
      </c>
      <c r="E1256" s="222"/>
      <c r="F1256" s="220">
        <v>357150</v>
      </c>
      <c r="G1256" s="220">
        <v>295840</v>
      </c>
      <c r="H1256" s="220">
        <v>272960</v>
      </c>
      <c r="I1256" s="220">
        <v>253690</v>
      </c>
      <c r="J1256" s="220">
        <v>241610</v>
      </c>
      <c r="K1256" s="220">
        <v>231360</v>
      </c>
      <c r="L1256" s="220">
        <v>220350</v>
      </c>
      <c r="M1256" s="223"/>
      <c r="N1256" s="223"/>
      <c r="O1256" s="223"/>
      <c r="P1256" s="220">
        <v>184590</v>
      </c>
      <c r="Q1256" s="220">
        <v>169180</v>
      </c>
      <c r="R1256" s="220">
        <v>153400</v>
      </c>
      <c r="S1256" s="220">
        <v>151270</v>
      </c>
      <c r="T1256" s="220">
        <v>131780</v>
      </c>
      <c r="U1256" s="220">
        <v>118850</v>
      </c>
      <c r="V1256" s="220">
        <v>106240</v>
      </c>
      <c r="W1256" s="220">
        <v>98550</v>
      </c>
      <c r="X1256" s="223"/>
    </row>
    <row r="1257" spans="2:24" ht="12.95" customHeight="1" x14ac:dyDescent="0.2">
      <c r="B1257" s="221" t="s">
        <v>1389</v>
      </c>
      <c r="C1257" s="218" t="s">
        <v>66</v>
      </c>
      <c r="D1257" s="222" t="s">
        <v>1453</v>
      </c>
      <c r="E1257" s="222"/>
      <c r="F1257" s="223"/>
      <c r="G1257" s="223"/>
      <c r="H1257" s="223"/>
      <c r="I1257" s="223"/>
      <c r="J1257" s="223"/>
      <c r="K1257" s="223"/>
      <c r="L1257" s="223"/>
      <c r="M1257" s="223"/>
      <c r="N1257" s="223"/>
      <c r="O1257" s="223"/>
      <c r="P1257" s="223"/>
      <c r="Q1257" s="223"/>
      <c r="R1257" s="223"/>
      <c r="S1257" s="223"/>
      <c r="T1257" s="223"/>
      <c r="U1257" s="223"/>
      <c r="V1257" s="220">
        <v>83980</v>
      </c>
      <c r="W1257" s="220">
        <v>80850</v>
      </c>
      <c r="X1257" s="220">
        <v>76170</v>
      </c>
    </row>
    <row r="1258" spans="2:24" ht="12.95" customHeight="1" x14ac:dyDescent="0.2">
      <c r="B1258" s="221" t="s">
        <v>650</v>
      </c>
      <c r="C1258" s="218" t="s">
        <v>66</v>
      </c>
      <c r="D1258" s="222" t="s">
        <v>1453</v>
      </c>
      <c r="E1258" s="222"/>
      <c r="F1258" s="223"/>
      <c r="G1258" s="223"/>
      <c r="H1258" s="223"/>
      <c r="I1258" s="223"/>
      <c r="J1258" s="223"/>
      <c r="K1258" s="223"/>
      <c r="L1258" s="223"/>
      <c r="M1258" s="223"/>
      <c r="N1258" s="223"/>
      <c r="O1258" s="223"/>
      <c r="P1258" s="223"/>
      <c r="Q1258" s="223"/>
      <c r="R1258" s="223"/>
      <c r="S1258" s="223"/>
      <c r="T1258" s="223"/>
      <c r="U1258" s="223"/>
      <c r="V1258" s="223"/>
      <c r="W1258" s="220">
        <v>79770</v>
      </c>
      <c r="X1258" s="220">
        <v>74300</v>
      </c>
    </row>
    <row r="1259" spans="2:24" ht="12.95" customHeight="1" x14ac:dyDescent="0.2">
      <c r="B1259" s="221" t="s">
        <v>1390</v>
      </c>
      <c r="C1259" s="218" t="s">
        <v>66</v>
      </c>
      <c r="D1259" s="222" t="s">
        <v>1453</v>
      </c>
      <c r="E1259" s="222"/>
      <c r="F1259" s="223"/>
      <c r="G1259" s="223"/>
      <c r="H1259" s="223"/>
      <c r="I1259" s="223"/>
      <c r="J1259" s="223"/>
      <c r="K1259" s="223"/>
      <c r="L1259" s="223"/>
      <c r="M1259" s="223"/>
      <c r="N1259" s="223"/>
      <c r="O1259" s="220">
        <v>188370</v>
      </c>
      <c r="P1259" s="220">
        <v>180600</v>
      </c>
      <c r="Q1259" s="220">
        <v>142830</v>
      </c>
      <c r="R1259" s="220">
        <v>124840</v>
      </c>
      <c r="S1259" s="223"/>
      <c r="T1259" s="220">
        <v>105960</v>
      </c>
      <c r="U1259" s="223"/>
      <c r="V1259" s="220">
        <v>90510</v>
      </c>
      <c r="W1259" s="223"/>
      <c r="X1259" s="223"/>
    </row>
    <row r="1260" spans="2:24" ht="12.95" customHeight="1" x14ac:dyDescent="0.2">
      <c r="B1260" s="221" t="s">
        <v>651</v>
      </c>
      <c r="C1260" s="218" t="s">
        <v>66</v>
      </c>
      <c r="D1260" s="222" t="s">
        <v>1453</v>
      </c>
      <c r="E1260" s="222"/>
      <c r="F1260" s="223"/>
      <c r="G1260" s="220">
        <v>266470</v>
      </c>
      <c r="H1260" s="220">
        <v>235350</v>
      </c>
      <c r="I1260" s="220">
        <v>189710</v>
      </c>
      <c r="J1260" s="220">
        <v>178540</v>
      </c>
      <c r="K1260" s="220">
        <v>169420</v>
      </c>
      <c r="L1260" s="220">
        <v>151120</v>
      </c>
      <c r="M1260" s="220">
        <v>141740</v>
      </c>
      <c r="N1260" s="220">
        <v>140140</v>
      </c>
      <c r="O1260" s="220">
        <v>129120</v>
      </c>
      <c r="P1260" s="220">
        <v>121330</v>
      </c>
      <c r="Q1260" s="220">
        <v>120720</v>
      </c>
      <c r="R1260" s="220">
        <v>109530</v>
      </c>
      <c r="S1260" s="220">
        <v>104840</v>
      </c>
      <c r="T1260" s="220">
        <v>99660</v>
      </c>
      <c r="U1260" s="220">
        <v>90220</v>
      </c>
      <c r="V1260" s="220">
        <v>86130</v>
      </c>
      <c r="W1260" s="220">
        <v>74240</v>
      </c>
      <c r="X1260" s="220">
        <v>65590</v>
      </c>
    </row>
    <row r="1261" spans="2:24" ht="12.95" customHeight="1" x14ac:dyDescent="0.2">
      <c r="B1261" s="221" t="s">
        <v>652</v>
      </c>
      <c r="C1261" s="218" t="s">
        <v>66</v>
      </c>
      <c r="D1261" s="222" t="s">
        <v>1453</v>
      </c>
      <c r="E1261" s="222"/>
      <c r="F1261" s="223"/>
      <c r="G1261" s="223"/>
      <c r="H1261" s="223"/>
      <c r="I1261" s="223"/>
      <c r="J1261" s="223"/>
      <c r="K1261" s="223"/>
      <c r="L1261" s="223"/>
      <c r="M1261" s="223"/>
      <c r="N1261" s="223"/>
      <c r="O1261" s="220">
        <v>146640</v>
      </c>
      <c r="P1261" s="220">
        <v>134670</v>
      </c>
      <c r="Q1261" s="220">
        <v>123690</v>
      </c>
      <c r="R1261" s="220">
        <v>118180</v>
      </c>
      <c r="S1261" s="220">
        <v>112220</v>
      </c>
      <c r="T1261" s="220">
        <v>98480</v>
      </c>
      <c r="U1261" s="220">
        <v>91790</v>
      </c>
      <c r="V1261" s="220">
        <v>85900</v>
      </c>
      <c r="W1261" s="220">
        <v>82270</v>
      </c>
      <c r="X1261" s="220">
        <v>75650</v>
      </c>
    </row>
    <row r="1262" spans="2:24" ht="12.95" customHeight="1" x14ac:dyDescent="0.2">
      <c r="B1262" s="221" t="s">
        <v>1391</v>
      </c>
      <c r="C1262" s="218" t="s">
        <v>66</v>
      </c>
      <c r="D1262" s="222" t="s">
        <v>1453</v>
      </c>
      <c r="E1262" s="222"/>
      <c r="F1262" s="223"/>
      <c r="G1262" s="223"/>
      <c r="H1262" s="223"/>
      <c r="I1262" s="223"/>
      <c r="J1262" s="223"/>
      <c r="K1262" s="223"/>
      <c r="L1262" s="223"/>
      <c r="M1262" s="223"/>
      <c r="N1262" s="223"/>
      <c r="O1262" s="223"/>
      <c r="P1262" s="223"/>
      <c r="Q1262" s="223"/>
      <c r="R1262" s="223"/>
      <c r="S1262" s="220">
        <v>117200</v>
      </c>
      <c r="T1262" s="220">
        <v>95610</v>
      </c>
      <c r="U1262" s="223"/>
      <c r="V1262" s="220">
        <v>82530</v>
      </c>
      <c r="W1262" s="223"/>
      <c r="X1262" s="220">
        <v>70690</v>
      </c>
    </row>
    <row r="1263" spans="2:24" ht="12.95" customHeight="1" x14ac:dyDescent="0.2">
      <c r="B1263" s="221" t="s">
        <v>653</v>
      </c>
      <c r="C1263" s="218" t="s">
        <v>66</v>
      </c>
      <c r="D1263" s="222" t="s">
        <v>1453</v>
      </c>
      <c r="E1263" s="222"/>
      <c r="F1263" s="223"/>
      <c r="G1263" s="223"/>
      <c r="H1263" s="223"/>
      <c r="I1263" s="223"/>
      <c r="J1263" s="223"/>
      <c r="K1263" s="223"/>
      <c r="L1263" s="223"/>
      <c r="M1263" s="223"/>
      <c r="N1263" s="223"/>
      <c r="O1263" s="223"/>
      <c r="P1263" s="220">
        <v>118870</v>
      </c>
      <c r="Q1263" s="223"/>
      <c r="R1263" s="220">
        <v>106030</v>
      </c>
      <c r="S1263" s="220">
        <v>96760</v>
      </c>
      <c r="T1263" s="220">
        <v>93960</v>
      </c>
      <c r="U1263" s="223"/>
      <c r="V1263" s="223"/>
      <c r="W1263" s="223"/>
      <c r="X1263" s="223"/>
    </row>
    <row r="1264" spans="2:24" ht="12.95" customHeight="1" x14ac:dyDescent="0.2">
      <c r="B1264" s="221" t="s">
        <v>654</v>
      </c>
      <c r="C1264" s="218" t="s">
        <v>66</v>
      </c>
      <c r="D1264" s="222" t="s">
        <v>1453</v>
      </c>
      <c r="E1264" s="222"/>
      <c r="F1264" s="223"/>
      <c r="G1264" s="220">
        <v>363720</v>
      </c>
      <c r="H1264" s="220">
        <v>325860</v>
      </c>
      <c r="I1264" s="220">
        <v>310350</v>
      </c>
      <c r="J1264" s="220">
        <v>297550</v>
      </c>
      <c r="K1264" s="220">
        <v>288970</v>
      </c>
      <c r="L1264" s="220">
        <v>275210</v>
      </c>
      <c r="M1264" s="220">
        <v>262110</v>
      </c>
      <c r="N1264" s="220">
        <v>249630</v>
      </c>
      <c r="O1264" s="220">
        <v>237740</v>
      </c>
      <c r="P1264" s="220">
        <v>218350</v>
      </c>
      <c r="Q1264" s="220">
        <v>200530</v>
      </c>
      <c r="R1264" s="220">
        <v>190250</v>
      </c>
      <c r="S1264" s="220">
        <v>181660</v>
      </c>
      <c r="T1264" s="220">
        <v>157640</v>
      </c>
      <c r="U1264" s="220">
        <v>149830</v>
      </c>
      <c r="V1264" s="220">
        <v>144490</v>
      </c>
      <c r="W1264" s="223"/>
      <c r="X1264" s="223"/>
    </row>
    <row r="1265" spans="2:24" ht="12.95" customHeight="1" x14ac:dyDescent="0.2">
      <c r="B1265" s="221" t="s">
        <v>655</v>
      </c>
      <c r="C1265" s="218" t="s">
        <v>66</v>
      </c>
      <c r="D1265" s="222" t="s">
        <v>1453</v>
      </c>
      <c r="E1265" s="222"/>
      <c r="F1265" s="223"/>
      <c r="G1265" s="223"/>
      <c r="H1265" s="223"/>
      <c r="I1265" s="223"/>
      <c r="J1265" s="223"/>
      <c r="K1265" s="223"/>
      <c r="L1265" s="223"/>
      <c r="M1265" s="223"/>
      <c r="N1265" s="223"/>
      <c r="O1265" s="223"/>
      <c r="P1265" s="223"/>
      <c r="Q1265" s="223"/>
      <c r="R1265" s="223"/>
      <c r="S1265" s="220">
        <v>125680</v>
      </c>
      <c r="T1265" s="220">
        <v>115740</v>
      </c>
      <c r="U1265" s="223"/>
      <c r="V1265" s="223"/>
      <c r="W1265" s="223"/>
      <c r="X1265" s="220">
        <v>92310</v>
      </c>
    </row>
    <row r="1266" spans="2:24" ht="12.95" customHeight="1" x14ac:dyDescent="0.2">
      <c r="B1266" s="221" t="s">
        <v>656</v>
      </c>
      <c r="C1266" s="218" t="s">
        <v>66</v>
      </c>
      <c r="D1266" s="222" t="s">
        <v>1453</v>
      </c>
      <c r="E1266" s="222"/>
      <c r="F1266" s="220">
        <v>511380</v>
      </c>
      <c r="G1266" s="220">
        <v>343680</v>
      </c>
      <c r="H1266" s="223"/>
      <c r="I1266" s="223"/>
      <c r="J1266" s="223"/>
      <c r="K1266" s="223"/>
      <c r="L1266" s="223"/>
      <c r="M1266" s="223"/>
      <c r="N1266" s="223"/>
      <c r="O1266" s="223"/>
      <c r="P1266" s="223"/>
      <c r="Q1266" s="223"/>
      <c r="R1266" s="223"/>
      <c r="S1266" s="220">
        <v>119390</v>
      </c>
      <c r="T1266" s="223"/>
      <c r="U1266" s="223"/>
      <c r="V1266" s="223"/>
      <c r="W1266" s="223"/>
      <c r="X1266" s="223"/>
    </row>
    <row r="1267" spans="2:24" ht="12.95" customHeight="1" x14ac:dyDescent="0.2">
      <c r="B1267" s="221" t="s">
        <v>657</v>
      </c>
      <c r="C1267" s="218" t="s">
        <v>66</v>
      </c>
      <c r="D1267" s="222" t="s">
        <v>1453</v>
      </c>
      <c r="E1267" s="222"/>
      <c r="F1267" s="223"/>
      <c r="G1267" s="223"/>
      <c r="H1267" s="223"/>
      <c r="I1267" s="223"/>
      <c r="J1267" s="223"/>
      <c r="K1267" s="223"/>
      <c r="L1267" s="223"/>
      <c r="M1267" s="223"/>
      <c r="N1267" s="223"/>
      <c r="O1267" s="223"/>
      <c r="P1267" s="223"/>
      <c r="Q1267" s="223"/>
      <c r="R1267" s="223"/>
      <c r="S1267" s="223"/>
      <c r="T1267" s="223"/>
      <c r="U1267" s="220">
        <v>90840</v>
      </c>
      <c r="V1267" s="220">
        <v>84020</v>
      </c>
      <c r="W1267" s="220">
        <v>77760</v>
      </c>
      <c r="X1267" s="220">
        <v>73350</v>
      </c>
    </row>
    <row r="1268" spans="2:24" ht="12.95" customHeight="1" x14ac:dyDescent="0.2">
      <c r="B1268" s="221" t="s">
        <v>658</v>
      </c>
      <c r="C1268" s="218" t="s">
        <v>66</v>
      </c>
      <c r="D1268" s="222" t="s">
        <v>1453</v>
      </c>
      <c r="E1268" s="222"/>
      <c r="F1268" s="223"/>
      <c r="G1268" s="220">
        <v>511010</v>
      </c>
      <c r="H1268" s="220">
        <v>451150</v>
      </c>
      <c r="I1268" s="220">
        <v>436690</v>
      </c>
      <c r="J1268" s="220">
        <v>422570</v>
      </c>
      <c r="K1268" s="220">
        <v>396530</v>
      </c>
      <c r="L1268" s="220">
        <v>377650</v>
      </c>
      <c r="M1268" s="220">
        <v>334920</v>
      </c>
      <c r="N1268" s="220">
        <v>318970</v>
      </c>
      <c r="O1268" s="220">
        <v>303790</v>
      </c>
      <c r="P1268" s="220">
        <v>292620</v>
      </c>
      <c r="Q1268" s="220">
        <v>276380</v>
      </c>
      <c r="R1268" s="220">
        <v>263420</v>
      </c>
      <c r="S1268" s="220">
        <v>249280</v>
      </c>
      <c r="T1268" s="220">
        <v>237510</v>
      </c>
      <c r="U1268" s="220">
        <v>222320</v>
      </c>
      <c r="V1268" s="223"/>
      <c r="W1268" s="223"/>
      <c r="X1268" s="223"/>
    </row>
    <row r="1269" spans="2:24" ht="12.95" customHeight="1" x14ac:dyDescent="0.2">
      <c r="B1269" s="221" t="s">
        <v>659</v>
      </c>
      <c r="C1269" s="218" t="s">
        <v>66</v>
      </c>
      <c r="D1269" s="222" t="s">
        <v>1453</v>
      </c>
      <c r="E1269" s="222"/>
      <c r="F1269" s="223"/>
      <c r="G1269" s="223"/>
      <c r="H1269" s="223"/>
      <c r="I1269" s="223"/>
      <c r="J1269" s="223"/>
      <c r="K1269" s="223"/>
      <c r="L1269" s="220">
        <v>421380</v>
      </c>
      <c r="M1269" s="223"/>
      <c r="N1269" s="223"/>
      <c r="O1269" s="223"/>
      <c r="P1269" s="220">
        <v>329290</v>
      </c>
      <c r="Q1269" s="223"/>
      <c r="R1269" s="223"/>
      <c r="S1269" s="223"/>
      <c r="T1269" s="220">
        <v>239220</v>
      </c>
      <c r="U1269" s="220">
        <v>226580</v>
      </c>
      <c r="V1269" s="220">
        <v>196790</v>
      </c>
      <c r="W1269" s="223"/>
      <c r="X1269" s="223"/>
    </row>
    <row r="1270" spans="2:24" ht="12.95" customHeight="1" x14ac:dyDescent="0.2">
      <c r="B1270" s="221" t="s">
        <v>1392</v>
      </c>
      <c r="C1270" s="218" t="s">
        <v>66</v>
      </c>
      <c r="D1270" s="222" t="s">
        <v>1453</v>
      </c>
      <c r="E1270" s="222"/>
      <c r="F1270" s="223"/>
      <c r="G1270" s="223"/>
      <c r="H1270" s="223"/>
      <c r="I1270" s="223"/>
      <c r="J1270" s="223"/>
      <c r="K1270" s="223"/>
      <c r="L1270" s="223"/>
      <c r="M1270" s="223"/>
      <c r="N1270" s="223"/>
      <c r="O1270" s="223"/>
      <c r="P1270" s="223"/>
      <c r="Q1270" s="223"/>
      <c r="R1270" s="223"/>
      <c r="S1270" s="223"/>
      <c r="T1270" s="223"/>
      <c r="U1270" s="223"/>
      <c r="V1270" s="223"/>
      <c r="W1270" s="223"/>
      <c r="X1270" s="220">
        <v>68430</v>
      </c>
    </row>
    <row r="1271" spans="2:24" ht="12.95" customHeight="1" x14ac:dyDescent="0.2">
      <c r="B1271" s="221" t="s">
        <v>660</v>
      </c>
      <c r="C1271" s="218" t="s">
        <v>66</v>
      </c>
      <c r="D1271" s="222" t="s">
        <v>1453</v>
      </c>
      <c r="E1271" s="222"/>
      <c r="F1271" s="223"/>
      <c r="G1271" s="223"/>
      <c r="H1271" s="220">
        <v>328110</v>
      </c>
      <c r="I1271" s="220">
        <v>312490</v>
      </c>
      <c r="J1271" s="220">
        <v>297600</v>
      </c>
      <c r="K1271" s="220">
        <v>293710</v>
      </c>
      <c r="L1271" s="220">
        <v>266160</v>
      </c>
      <c r="M1271" s="220">
        <v>239720</v>
      </c>
      <c r="N1271" s="220">
        <v>234430</v>
      </c>
      <c r="O1271" s="220">
        <v>227600</v>
      </c>
      <c r="P1271" s="220">
        <v>218980</v>
      </c>
      <c r="Q1271" s="220">
        <v>212190</v>
      </c>
      <c r="R1271" s="220">
        <v>198890</v>
      </c>
      <c r="S1271" s="220">
        <v>189240</v>
      </c>
      <c r="T1271" s="220">
        <v>164630</v>
      </c>
      <c r="U1271" s="223"/>
      <c r="V1271" s="223"/>
      <c r="W1271" s="223"/>
      <c r="X1271" s="223"/>
    </row>
    <row r="1272" spans="2:24" ht="12.95" customHeight="1" x14ac:dyDescent="0.2">
      <c r="B1272" s="221" t="s">
        <v>661</v>
      </c>
      <c r="C1272" s="218" t="s">
        <v>66</v>
      </c>
      <c r="D1272" s="222" t="s">
        <v>1453</v>
      </c>
      <c r="E1272" s="222"/>
      <c r="F1272" s="223"/>
      <c r="G1272" s="223"/>
      <c r="H1272" s="220">
        <v>397340</v>
      </c>
      <c r="I1272" s="220">
        <v>330760</v>
      </c>
      <c r="J1272" s="220">
        <v>295060</v>
      </c>
      <c r="K1272" s="220">
        <v>284060</v>
      </c>
      <c r="L1272" s="220">
        <v>260720</v>
      </c>
      <c r="M1272" s="223"/>
      <c r="N1272" s="223"/>
      <c r="O1272" s="223"/>
      <c r="P1272" s="220">
        <v>213300</v>
      </c>
      <c r="Q1272" s="220">
        <v>202340</v>
      </c>
      <c r="R1272" s="220">
        <v>201720</v>
      </c>
      <c r="S1272" s="220">
        <v>185960</v>
      </c>
      <c r="T1272" s="220">
        <v>169020</v>
      </c>
      <c r="U1272" s="223"/>
      <c r="V1272" s="223"/>
      <c r="W1272" s="223"/>
      <c r="X1272" s="223"/>
    </row>
    <row r="1273" spans="2:24" ht="12.95" customHeight="1" x14ac:dyDescent="0.2">
      <c r="B1273" s="221" t="s">
        <v>662</v>
      </c>
      <c r="C1273" s="218" t="s">
        <v>66</v>
      </c>
      <c r="D1273" s="222" t="s">
        <v>1453</v>
      </c>
      <c r="E1273" s="222"/>
      <c r="F1273" s="223"/>
      <c r="G1273" s="223"/>
      <c r="H1273" s="223"/>
      <c r="I1273" s="223"/>
      <c r="J1273" s="223"/>
      <c r="K1273" s="220">
        <v>236910</v>
      </c>
      <c r="L1273" s="223"/>
      <c r="M1273" s="223"/>
      <c r="N1273" s="220">
        <v>235730</v>
      </c>
      <c r="O1273" s="223"/>
      <c r="P1273" s="223"/>
      <c r="Q1273" s="220">
        <v>155670</v>
      </c>
      <c r="R1273" s="223"/>
      <c r="S1273" s="223"/>
      <c r="T1273" s="223"/>
      <c r="U1273" s="223"/>
      <c r="V1273" s="223"/>
      <c r="W1273" s="223"/>
      <c r="X1273" s="223"/>
    </row>
    <row r="1274" spans="2:24" ht="12.95" customHeight="1" x14ac:dyDescent="0.2">
      <c r="B1274" s="221" t="s">
        <v>663</v>
      </c>
      <c r="C1274" s="218" t="s">
        <v>66</v>
      </c>
      <c r="D1274" s="222" t="s">
        <v>1453</v>
      </c>
      <c r="E1274" s="222"/>
      <c r="F1274" s="223"/>
      <c r="G1274" s="223"/>
      <c r="H1274" s="223"/>
      <c r="I1274" s="223"/>
      <c r="J1274" s="223"/>
      <c r="K1274" s="223"/>
      <c r="L1274" s="223"/>
      <c r="M1274" s="223"/>
      <c r="N1274" s="223"/>
      <c r="O1274" s="223"/>
      <c r="P1274" s="223"/>
      <c r="Q1274" s="220">
        <v>231830</v>
      </c>
      <c r="R1274" s="220">
        <v>219260</v>
      </c>
      <c r="S1274" s="220">
        <v>208820</v>
      </c>
      <c r="T1274" s="220">
        <v>186030</v>
      </c>
      <c r="U1274" s="223"/>
      <c r="V1274" s="223"/>
      <c r="W1274" s="223"/>
      <c r="X1274" s="223"/>
    </row>
    <row r="1275" spans="2:24" ht="12.95" customHeight="1" x14ac:dyDescent="0.2">
      <c r="B1275" s="221" t="s">
        <v>1393</v>
      </c>
      <c r="C1275" s="218" t="s">
        <v>66</v>
      </c>
      <c r="D1275" s="222" t="s">
        <v>1453</v>
      </c>
      <c r="E1275" s="222"/>
      <c r="F1275" s="223"/>
      <c r="G1275" s="223"/>
      <c r="H1275" s="223"/>
      <c r="I1275" s="223"/>
      <c r="J1275" s="223"/>
      <c r="K1275" s="223"/>
      <c r="L1275" s="223"/>
      <c r="M1275" s="223"/>
      <c r="N1275" s="223"/>
      <c r="O1275" s="223"/>
      <c r="P1275" s="223"/>
      <c r="Q1275" s="220">
        <v>213990</v>
      </c>
      <c r="R1275" s="220">
        <v>205660</v>
      </c>
      <c r="S1275" s="220">
        <v>189640</v>
      </c>
      <c r="T1275" s="223"/>
      <c r="U1275" s="223"/>
      <c r="V1275" s="223"/>
      <c r="W1275" s="223"/>
      <c r="X1275" s="223"/>
    </row>
    <row r="1276" spans="2:24" ht="12.95" customHeight="1" x14ac:dyDescent="0.2">
      <c r="B1276" s="221" t="s">
        <v>1394</v>
      </c>
      <c r="C1276" s="218" t="s">
        <v>66</v>
      </c>
      <c r="D1276" s="222" t="s">
        <v>1453</v>
      </c>
      <c r="E1276" s="222"/>
      <c r="F1276" s="223"/>
      <c r="G1276" s="223"/>
      <c r="H1276" s="223"/>
      <c r="I1276" s="223"/>
      <c r="J1276" s="223"/>
      <c r="K1276" s="223"/>
      <c r="L1276" s="223"/>
      <c r="M1276" s="223"/>
      <c r="N1276" s="223"/>
      <c r="O1276" s="223"/>
      <c r="P1276" s="223"/>
      <c r="Q1276" s="223"/>
      <c r="R1276" s="223"/>
      <c r="S1276" s="223"/>
      <c r="T1276" s="223"/>
      <c r="U1276" s="223"/>
      <c r="V1276" s="220">
        <v>162970</v>
      </c>
      <c r="W1276" s="220">
        <v>145870</v>
      </c>
      <c r="X1276" s="223"/>
    </row>
    <row r="1277" spans="2:24" ht="12.95" customHeight="1" x14ac:dyDescent="0.2">
      <c r="B1277" s="221" t="s">
        <v>664</v>
      </c>
      <c r="C1277" s="218" t="s">
        <v>66</v>
      </c>
      <c r="D1277" s="222" t="s">
        <v>1453</v>
      </c>
      <c r="E1277" s="222"/>
      <c r="F1277" s="223"/>
      <c r="G1277" s="223"/>
      <c r="H1277" s="223"/>
      <c r="I1277" s="223"/>
      <c r="J1277" s="223"/>
      <c r="K1277" s="223"/>
      <c r="L1277" s="223"/>
      <c r="M1277" s="223"/>
      <c r="N1277" s="223"/>
      <c r="O1277" s="223"/>
      <c r="P1277" s="220">
        <v>223100</v>
      </c>
      <c r="Q1277" s="223"/>
      <c r="R1277" s="223"/>
      <c r="S1277" s="223"/>
      <c r="T1277" s="223"/>
      <c r="U1277" s="223"/>
      <c r="V1277" s="223"/>
      <c r="W1277" s="223"/>
      <c r="X1277" s="223"/>
    </row>
    <row r="1278" spans="2:24" ht="12.95" customHeight="1" x14ac:dyDescent="0.2">
      <c r="B1278" s="221" t="s">
        <v>665</v>
      </c>
      <c r="C1278" s="218" t="s">
        <v>66</v>
      </c>
      <c r="D1278" s="222" t="s">
        <v>1453</v>
      </c>
      <c r="E1278" s="222"/>
      <c r="F1278" s="223"/>
      <c r="G1278" s="223"/>
      <c r="H1278" s="223"/>
      <c r="I1278" s="223"/>
      <c r="J1278" s="223"/>
      <c r="K1278" s="223"/>
      <c r="L1278" s="223"/>
      <c r="M1278" s="223"/>
      <c r="N1278" s="223"/>
      <c r="O1278" s="223"/>
      <c r="P1278" s="223"/>
      <c r="Q1278" s="223"/>
      <c r="R1278" s="223"/>
      <c r="S1278" s="223"/>
      <c r="T1278" s="223"/>
      <c r="U1278" s="223"/>
      <c r="V1278" s="223"/>
      <c r="W1278" s="223"/>
      <c r="X1278" s="220">
        <v>112500</v>
      </c>
    </row>
    <row r="1279" spans="2:24" ht="12.95" customHeight="1" x14ac:dyDescent="0.2">
      <c r="B1279" s="221" t="s">
        <v>666</v>
      </c>
      <c r="C1279" s="218" t="s">
        <v>66</v>
      </c>
      <c r="D1279" s="222" t="s">
        <v>1453</v>
      </c>
      <c r="E1279" s="222"/>
      <c r="F1279" s="223"/>
      <c r="G1279" s="223"/>
      <c r="H1279" s="223"/>
      <c r="I1279" s="223"/>
      <c r="J1279" s="223"/>
      <c r="K1279" s="223"/>
      <c r="L1279" s="223"/>
      <c r="M1279" s="223"/>
      <c r="N1279" s="223"/>
      <c r="O1279" s="223"/>
      <c r="P1279" s="223"/>
      <c r="Q1279" s="223"/>
      <c r="R1279" s="223"/>
      <c r="S1279" s="220">
        <v>213500</v>
      </c>
      <c r="T1279" s="220">
        <v>203450</v>
      </c>
      <c r="U1279" s="220">
        <v>186860</v>
      </c>
      <c r="V1279" s="220">
        <v>158750</v>
      </c>
      <c r="W1279" s="220">
        <v>151430</v>
      </c>
      <c r="X1279" s="220">
        <v>136740</v>
      </c>
    </row>
    <row r="1280" spans="2:24" ht="12.95" customHeight="1" x14ac:dyDescent="0.2">
      <c r="B1280" s="221" t="s">
        <v>667</v>
      </c>
      <c r="C1280" s="218" t="s">
        <v>66</v>
      </c>
      <c r="D1280" s="222" t="s">
        <v>1453</v>
      </c>
      <c r="E1280" s="222"/>
      <c r="F1280" s="223"/>
      <c r="G1280" s="223"/>
      <c r="H1280" s="223"/>
      <c r="I1280" s="223"/>
      <c r="J1280" s="223"/>
      <c r="K1280" s="220">
        <v>200220</v>
      </c>
      <c r="L1280" s="220">
        <v>188260</v>
      </c>
      <c r="M1280" s="220">
        <v>176590</v>
      </c>
      <c r="N1280" s="220">
        <v>175710</v>
      </c>
      <c r="O1280" s="220">
        <v>153330</v>
      </c>
      <c r="P1280" s="220">
        <v>146020</v>
      </c>
      <c r="Q1280" s="220">
        <v>141160</v>
      </c>
      <c r="R1280" s="220">
        <v>138110</v>
      </c>
      <c r="S1280" s="223"/>
      <c r="T1280" s="223"/>
      <c r="U1280" s="223"/>
      <c r="V1280" s="223"/>
      <c r="W1280" s="223"/>
      <c r="X1280" s="223"/>
    </row>
    <row r="1281" spans="2:24" ht="12.95" customHeight="1" x14ac:dyDescent="0.2">
      <c r="B1281" s="221" t="s">
        <v>668</v>
      </c>
      <c r="C1281" s="218" t="s">
        <v>66</v>
      </c>
      <c r="D1281" s="222" t="s">
        <v>1453</v>
      </c>
      <c r="E1281" s="222"/>
      <c r="F1281" s="223"/>
      <c r="G1281" s="223"/>
      <c r="H1281" s="223"/>
      <c r="I1281" s="223"/>
      <c r="J1281" s="223"/>
      <c r="K1281" s="223"/>
      <c r="L1281" s="223"/>
      <c r="M1281" s="223"/>
      <c r="N1281" s="223"/>
      <c r="O1281" s="223"/>
      <c r="P1281" s="223"/>
      <c r="Q1281" s="223"/>
      <c r="R1281" s="223"/>
      <c r="S1281" s="223"/>
      <c r="T1281" s="223"/>
      <c r="U1281" s="223"/>
      <c r="V1281" s="223"/>
      <c r="W1281" s="220">
        <v>99390</v>
      </c>
      <c r="X1281" s="220">
        <v>92180</v>
      </c>
    </row>
    <row r="1282" spans="2:24" ht="12.95" customHeight="1" x14ac:dyDescent="0.2">
      <c r="B1282" s="221" t="s">
        <v>669</v>
      </c>
      <c r="C1282" s="218" t="s">
        <v>66</v>
      </c>
      <c r="D1282" s="222" t="s">
        <v>1453</v>
      </c>
      <c r="E1282" s="222"/>
      <c r="F1282" s="220">
        <v>702720</v>
      </c>
      <c r="G1282" s="220">
        <v>515850</v>
      </c>
      <c r="H1282" s="220">
        <v>491280</v>
      </c>
      <c r="I1282" s="220">
        <v>469040</v>
      </c>
      <c r="J1282" s="220">
        <v>442490</v>
      </c>
      <c r="K1282" s="220">
        <v>422050</v>
      </c>
      <c r="L1282" s="220">
        <v>401950</v>
      </c>
      <c r="M1282" s="220">
        <v>370060</v>
      </c>
      <c r="N1282" s="220">
        <v>352440</v>
      </c>
      <c r="O1282" s="220">
        <v>335650</v>
      </c>
      <c r="P1282" s="220">
        <v>261920</v>
      </c>
      <c r="Q1282" s="220">
        <v>222320</v>
      </c>
      <c r="R1282" s="220">
        <v>217090</v>
      </c>
      <c r="S1282" s="220">
        <v>207050</v>
      </c>
      <c r="T1282" s="220">
        <v>179990</v>
      </c>
      <c r="U1282" s="220">
        <v>171040</v>
      </c>
      <c r="V1282" s="220">
        <v>153270</v>
      </c>
      <c r="W1282" s="220">
        <v>144680</v>
      </c>
      <c r="X1282" s="220">
        <v>133070</v>
      </c>
    </row>
    <row r="1283" spans="2:24" ht="12.95" customHeight="1" x14ac:dyDescent="0.2">
      <c r="B1283" s="221" t="s">
        <v>1395</v>
      </c>
      <c r="C1283" s="218" t="s">
        <v>66</v>
      </c>
      <c r="D1283" s="222" t="s">
        <v>1453</v>
      </c>
      <c r="E1283" s="222"/>
      <c r="F1283" s="223"/>
      <c r="G1283" s="223"/>
      <c r="H1283" s="223"/>
      <c r="I1283" s="223"/>
      <c r="J1283" s="223"/>
      <c r="K1283" s="223"/>
      <c r="L1283" s="223"/>
      <c r="M1283" s="220">
        <v>132900</v>
      </c>
      <c r="N1283" s="220">
        <v>128620</v>
      </c>
      <c r="O1283" s="223"/>
      <c r="P1283" s="223"/>
      <c r="Q1283" s="223"/>
      <c r="R1283" s="223"/>
      <c r="S1283" s="223"/>
      <c r="T1283" s="223"/>
      <c r="U1283" s="223"/>
      <c r="V1283" s="223"/>
      <c r="W1283" s="223"/>
      <c r="X1283" s="223"/>
    </row>
    <row r="1284" spans="2:24" ht="12.95" customHeight="1" x14ac:dyDescent="0.2">
      <c r="B1284" s="221" t="s">
        <v>1614</v>
      </c>
      <c r="C1284" s="218" t="s">
        <v>66</v>
      </c>
      <c r="D1284" s="222" t="s">
        <v>1453</v>
      </c>
      <c r="E1284" s="222"/>
      <c r="F1284" s="223"/>
      <c r="G1284" s="223"/>
      <c r="H1284" s="223"/>
      <c r="I1284" s="223"/>
      <c r="J1284" s="223"/>
      <c r="K1284" s="223"/>
      <c r="L1284" s="223"/>
      <c r="M1284" s="223"/>
      <c r="N1284" s="223"/>
      <c r="O1284" s="223"/>
      <c r="P1284" s="220">
        <v>308310</v>
      </c>
      <c r="Q1284" s="223"/>
      <c r="R1284" s="223"/>
      <c r="S1284" s="223"/>
      <c r="T1284" s="223"/>
      <c r="U1284" s="223"/>
      <c r="V1284" s="223"/>
      <c r="W1284" s="223"/>
      <c r="X1284" s="223"/>
    </row>
    <row r="1285" spans="2:24" ht="12.95" customHeight="1" x14ac:dyDescent="0.2">
      <c r="B1285" s="221" t="s">
        <v>670</v>
      </c>
      <c r="C1285" s="218" t="s">
        <v>66</v>
      </c>
      <c r="D1285" s="222" t="s">
        <v>1453</v>
      </c>
      <c r="E1285" s="222"/>
      <c r="F1285" s="223"/>
      <c r="G1285" s="223"/>
      <c r="H1285" s="223"/>
      <c r="I1285" s="223"/>
      <c r="J1285" s="223"/>
      <c r="K1285" s="220">
        <v>419070</v>
      </c>
      <c r="L1285" s="220">
        <v>398140</v>
      </c>
      <c r="M1285" s="220">
        <v>368000</v>
      </c>
      <c r="N1285" s="223"/>
      <c r="O1285" s="220">
        <v>339980</v>
      </c>
      <c r="P1285" s="220">
        <v>338290</v>
      </c>
      <c r="Q1285" s="220">
        <v>321590</v>
      </c>
      <c r="R1285" s="220">
        <v>300870</v>
      </c>
      <c r="S1285" s="220">
        <v>285830</v>
      </c>
      <c r="T1285" s="220">
        <v>239180</v>
      </c>
      <c r="U1285" s="220">
        <v>207870</v>
      </c>
      <c r="V1285" s="220">
        <v>196860</v>
      </c>
      <c r="W1285" s="220">
        <v>188560</v>
      </c>
      <c r="X1285" s="220">
        <v>175740</v>
      </c>
    </row>
    <row r="1286" spans="2:24" ht="12.95" customHeight="1" x14ac:dyDescent="0.2">
      <c r="B1286" s="221" t="s">
        <v>671</v>
      </c>
      <c r="C1286" s="218" t="s">
        <v>66</v>
      </c>
      <c r="D1286" s="222" t="s">
        <v>1453</v>
      </c>
      <c r="E1286" s="222"/>
      <c r="F1286" s="223"/>
      <c r="G1286" s="223"/>
      <c r="H1286" s="223"/>
      <c r="I1286" s="220">
        <v>351040</v>
      </c>
      <c r="J1286" s="220">
        <v>294400</v>
      </c>
      <c r="K1286" s="220">
        <v>281310</v>
      </c>
      <c r="L1286" s="223"/>
      <c r="M1286" s="223"/>
      <c r="N1286" s="223"/>
      <c r="O1286" s="220">
        <v>228400</v>
      </c>
      <c r="P1286" s="220">
        <v>226170</v>
      </c>
      <c r="Q1286" s="223"/>
      <c r="R1286" s="220">
        <v>207500</v>
      </c>
      <c r="S1286" s="220">
        <v>187480</v>
      </c>
      <c r="T1286" s="223"/>
      <c r="U1286" s="223"/>
      <c r="V1286" s="220">
        <v>152480</v>
      </c>
      <c r="W1286" s="223"/>
      <c r="X1286" s="223"/>
    </row>
    <row r="1287" spans="2:24" ht="12.95" customHeight="1" x14ac:dyDescent="0.2">
      <c r="B1287" s="221" t="s">
        <v>671</v>
      </c>
      <c r="C1287" s="218" t="s">
        <v>66</v>
      </c>
      <c r="D1287" s="222" t="s">
        <v>1453</v>
      </c>
      <c r="E1287" s="222"/>
      <c r="F1287" s="223"/>
      <c r="G1287" s="223"/>
      <c r="H1287" s="223"/>
      <c r="I1287" s="220">
        <v>344510</v>
      </c>
      <c r="J1287" s="223"/>
      <c r="K1287" s="223"/>
      <c r="L1287" s="223"/>
      <c r="M1287" s="223"/>
      <c r="N1287" s="223"/>
      <c r="O1287" s="223"/>
      <c r="P1287" s="223"/>
      <c r="Q1287" s="223"/>
      <c r="R1287" s="223"/>
      <c r="S1287" s="223"/>
      <c r="T1287" s="223"/>
      <c r="U1287" s="223"/>
      <c r="V1287" s="223"/>
      <c r="W1287" s="223"/>
      <c r="X1287" s="223"/>
    </row>
    <row r="1288" spans="2:24" ht="12.95" customHeight="1" x14ac:dyDescent="0.2">
      <c r="B1288" s="221" t="s">
        <v>672</v>
      </c>
      <c r="C1288" s="218" t="s">
        <v>66</v>
      </c>
      <c r="D1288" s="222" t="s">
        <v>1453</v>
      </c>
      <c r="E1288" s="222"/>
      <c r="F1288" s="223"/>
      <c r="G1288" s="223"/>
      <c r="H1288" s="223"/>
      <c r="I1288" s="223"/>
      <c r="J1288" s="223"/>
      <c r="K1288" s="223"/>
      <c r="L1288" s="220">
        <v>332850</v>
      </c>
      <c r="M1288" s="220">
        <v>299920</v>
      </c>
      <c r="N1288" s="220">
        <v>290060</v>
      </c>
      <c r="O1288" s="220">
        <v>283410</v>
      </c>
      <c r="P1288" s="220">
        <v>256150</v>
      </c>
      <c r="Q1288" s="220">
        <v>235260</v>
      </c>
      <c r="R1288" s="220">
        <v>224110</v>
      </c>
      <c r="S1288" s="220">
        <v>213030</v>
      </c>
      <c r="T1288" s="220">
        <v>194590</v>
      </c>
      <c r="U1288" s="220">
        <v>184950</v>
      </c>
      <c r="V1288" s="220">
        <v>174570</v>
      </c>
      <c r="W1288" s="220">
        <v>167300</v>
      </c>
      <c r="X1288" s="220">
        <v>159840</v>
      </c>
    </row>
    <row r="1289" spans="2:24" ht="12.95" customHeight="1" x14ac:dyDescent="0.2">
      <c r="B1289" s="221" t="s">
        <v>673</v>
      </c>
      <c r="C1289" s="218" t="s">
        <v>66</v>
      </c>
      <c r="D1289" s="222" t="s">
        <v>1453</v>
      </c>
      <c r="E1289" s="222"/>
      <c r="F1289" s="223"/>
      <c r="G1289" s="223"/>
      <c r="H1289" s="223"/>
      <c r="I1289" s="223"/>
      <c r="J1289" s="223"/>
      <c r="K1289" s="223"/>
      <c r="L1289" s="223"/>
      <c r="M1289" s="223"/>
      <c r="N1289" s="220">
        <v>313000</v>
      </c>
      <c r="O1289" s="223"/>
      <c r="P1289" s="223"/>
      <c r="Q1289" s="223"/>
      <c r="R1289" s="223"/>
      <c r="S1289" s="223"/>
      <c r="T1289" s="223"/>
      <c r="U1289" s="223"/>
      <c r="V1289" s="223"/>
      <c r="W1289" s="223"/>
      <c r="X1289" s="223"/>
    </row>
    <row r="1290" spans="2:24" ht="12.95" customHeight="1" x14ac:dyDescent="0.2">
      <c r="B1290" s="221" t="s">
        <v>674</v>
      </c>
      <c r="C1290" s="218" t="s">
        <v>66</v>
      </c>
      <c r="D1290" s="222" t="s">
        <v>1453</v>
      </c>
      <c r="E1290" s="222"/>
      <c r="F1290" s="223"/>
      <c r="G1290" s="220">
        <v>410220</v>
      </c>
      <c r="H1290" s="220">
        <v>384100</v>
      </c>
      <c r="I1290" s="223"/>
      <c r="J1290" s="223"/>
      <c r="K1290" s="223"/>
      <c r="L1290" s="223"/>
      <c r="M1290" s="223"/>
      <c r="N1290" s="223"/>
      <c r="O1290" s="223"/>
      <c r="P1290" s="223"/>
      <c r="Q1290" s="223"/>
      <c r="R1290" s="223"/>
      <c r="S1290" s="223"/>
      <c r="T1290" s="223"/>
      <c r="U1290" s="223"/>
      <c r="V1290" s="223"/>
      <c r="W1290" s="223"/>
      <c r="X1290" s="223"/>
    </row>
    <row r="1291" spans="2:24" ht="12.95" customHeight="1" x14ac:dyDescent="0.2">
      <c r="B1291" s="221" t="s">
        <v>674</v>
      </c>
      <c r="C1291" s="218" t="s">
        <v>66</v>
      </c>
      <c r="D1291" s="222" t="s">
        <v>1453</v>
      </c>
      <c r="E1291" s="222"/>
      <c r="F1291" s="220">
        <v>465600</v>
      </c>
      <c r="G1291" s="220">
        <v>410220</v>
      </c>
      <c r="H1291" s="223"/>
      <c r="I1291" s="223"/>
      <c r="J1291" s="223"/>
      <c r="K1291" s="223"/>
      <c r="L1291" s="223"/>
      <c r="M1291" s="223"/>
      <c r="N1291" s="223"/>
      <c r="O1291" s="223"/>
      <c r="P1291" s="223"/>
      <c r="Q1291" s="223"/>
      <c r="R1291" s="223"/>
      <c r="S1291" s="223"/>
      <c r="T1291" s="223"/>
      <c r="U1291" s="223"/>
      <c r="V1291" s="223"/>
      <c r="W1291" s="223"/>
      <c r="X1291" s="223"/>
    </row>
    <row r="1292" spans="2:24" ht="12.95" customHeight="1" x14ac:dyDescent="0.2">
      <c r="B1292" s="221" t="s">
        <v>674</v>
      </c>
      <c r="C1292" s="218" t="s">
        <v>66</v>
      </c>
      <c r="D1292" s="222" t="s">
        <v>1453</v>
      </c>
      <c r="E1292" s="222"/>
      <c r="F1292" s="223"/>
      <c r="G1292" s="223"/>
      <c r="H1292" s="220">
        <v>390690</v>
      </c>
      <c r="I1292" s="220">
        <v>376710</v>
      </c>
      <c r="J1292" s="220">
        <v>297550</v>
      </c>
      <c r="K1292" s="220">
        <v>248310</v>
      </c>
      <c r="L1292" s="220">
        <v>245000</v>
      </c>
      <c r="M1292" s="220">
        <v>238570</v>
      </c>
      <c r="N1292" s="220">
        <v>213850</v>
      </c>
      <c r="O1292" s="223"/>
      <c r="P1292" s="220">
        <v>191480</v>
      </c>
      <c r="Q1292" s="223"/>
      <c r="R1292" s="223"/>
      <c r="S1292" s="223"/>
      <c r="T1292" s="223"/>
      <c r="U1292" s="223"/>
      <c r="V1292" s="223"/>
      <c r="W1292" s="223"/>
      <c r="X1292" s="223"/>
    </row>
    <row r="1293" spans="2:24" ht="12.95" customHeight="1" x14ac:dyDescent="0.2">
      <c r="B1293" s="221" t="s">
        <v>675</v>
      </c>
      <c r="C1293" s="218" t="s">
        <v>66</v>
      </c>
      <c r="D1293" s="222" t="s">
        <v>1453</v>
      </c>
      <c r="E1293" s="222"/>
      <c r="F1293" s="223"/>
      <c r="G1293" s="223"/>
      <c r="H1293" s="223"/>
      <c r="I1293" s="223"/>
      <c r="J1293" s="223"/>
      <c r="K1293" s="223"/>
      <c r="L1293" s="223"/>
      <c r="M1293" s="223"/>
      <c r="N1293" s="223"/>
      <c r="O1293" s="223"/>
      <c r="P1293" s="223"/>
      <c r="Q1293" s="223"/>
      <c r="R1293" s="223"/>
      <c r="S1293" s="223"/>
      <c r="T1293" s="223"/>
      <c r="U1293" s="223"/>
      <c r="V1293" s="223"/>
      <c r="W1293" s="223"/>
      <c r="X1293" s="220">
        <v>92390</v>
      </c>
    </row>
    <row r="1294" spans="2:24" ht="12.95" customHeight="1" x14ac:dyDescent="0.2">
      <c r="B1294" s="221" t="s">
        <v>676</v>
      </c>
      <c r="C1294" s="218" t="s">
        <v>66</v>
      </c>
      <c r="D1294" s="222" t="s">
        <v>1453</v>
      </c>
      <c r="E1294" s="222"/>
      <c r="F1294" s="223"/>
      <c r="G1294" s="223"/>
      <c r="H1294" s="223"/>
      <c r="I1294" s="223"/>
      <c r="J1294" s="223"/>
      <c r="K1294" s="223"/>
      <c r="L1294" s="223"/>
      <c r="M1294" s="223"/>
      <c r="N1294" s="220">
        <v>224490</v>
      </c>
      <c r="O1294" s="220">
        <v>191200</v>
      </c>
      <c r="P1294" s="220">
        <v>170630</v>
      </c>
      <c r="Q1294" s="220">
        <v>165570</v>
      </c>
      <c r="R1294" s="220">
        <v>154850</v>
      </c>
      <c r="S1294" s="220">
        <v>147140</v>
      </c>
      <c r="T1294" s="220">
        <v>125560</v>
      </c>
      <c r="U1294" s="223"/>
      <c r="V1294" s="220">
        <v>114330</v>
      </c>
      <c r="W1294" s="220">
        <v>100100</v>
      </c>
      <c r="X1294" s="220">
        <v>91350</v>
      </c>
    </row>
    <row r="1295" spans="2:24" ht="12.95" customHeight="1" x14ac:dyDescent="0.2">
      <c r="B1295" s="221" t="s">
        <v>677</v>
      </c>
      <c r="C1295" s="218" t="s">
        <v>66</v>
      </c>
      <c r="D1295" s="222" t="s">
        <v>1453</v>
      </c>
      <c r="E1295" s="222"/>
      <c r="F1295" s="223"/>
      <c r="G1295" s="223"/>
      <c r="H1295" s="223"/>
      <c r="I1295" s="223"/>
      <c r="J1295" s="223"/>
      <c r="K1295" s="220">
        <v>127210</v>
      </c>
      <c r="L1295" s="220">
        <v>116850</v>
      </c>
      <c r="M1295" s="220">
        <v>111290</v>
      </c>
      <c r="N1295" s="220">
        <v>106160</v>
      </c>
      <c r="O1295" s="220">
        <v>100940</v>
      </c>
      <c r="P1295" s="220">
        <v>92700</v>
      </c>
      <c r="Q1295" s="220">
        <v>85140</v>
      </c>
      <c r="R1295" s="220">
        <v>78240</v>
      </c>
      <c r="S1295" s="220">
        <v>75870</v>
      </c>
      <c r="T1295" s="220">
        <v>72470</v>
      </c>
      <c r="U1295" s="220">
        <v>67670</v>
      </c>
      <c r="V1295" s="220">
        <v>56440</v>
      </c>
      <c r="W1295" s="220">
        <v>52270</v>
      </c>
      <c r="X1295" s="220">
        <v>50320</v>
      </c>
    </row>
    <row r="1296" spans="2:24" ht="12.95" customHeight="1" x14ac:dyDescent="0.2">
      <c r="B1296" s="221" t="s">
        <v>678</v>
      </c>
      <c r="C1296" s="218" t="s">
        <v>66</v>
      </c>
      <c r="D1296" s="222" t="s">
        <v>1453</v>
      </c>
      <c r="E1296" s="222"/>
      <c r="F1296" s="223"/>
      <c r="G1296" s="223"/>
      <c r="H1296" s="220">
        <v>329200</v>
      </c>
      <c r="I1296" s="220">
        <v>312480</v>
      </c>
      <c r="J1296" s="220">
        <v>308300</v>
      </c>
      <c r="K1296" s="220">
        <v>281470</v>
      </c>
      <c r="L1296" s="220">
        <v>267400</v>
      </c>
      <c r="M1296" s="223"/>
      <c r="N1296" s="223"/>
      <c r="O1296" s="223"/>
      <c r="P1296" s="223"/>
      <c r="Q1296" s="223"/>
      <c r="R1296" s="223"/>
      <c r="S1296" s="223"/>
      <c r="T1296" s="223"/>
      <c r="U1296" s="223"/>
      <c r="V1296" s="223"/>
      <c r="W1296" s="223"/>
      <c r="X1296" s="223"/>
    </row>
    <row r="1297" spans="2:24" ht="12.95" customHeight="1" x14ac:dyDescent="0.2">
      <c r="B1297" s="221" t="s">
        <v>678</v>
      </c>
      <c r="C1297" s="218" t="s">
        <v>66</v>
      </c>
      <c r="D1297" s="222" t="s">
        <v>1453</v>
      </c>
      <c r="E1297" s="222"/>
      <c r="F1297" s="223"/>
      <c r="G1297" s="220">
        <v>352400</v>
      </c>
      <c r="H1297" s="220">
        <v>329200</v>
      </c>
      <c r="I1297" s="223"/>
      <c r="J1297" s="223"/>
      <c r="K1297" s="220">
        <v>280180</v>
      </c>
      <c r="L1297" s="223"/>
      <c r="M1297" s="223"/>
      <c r="N1297" s="223"/>
      <c r="O1297" s="223"/>
      <c r="P1297" s="223"/>
      <c r="Q1297" s="223"/>
      <c r="R1297" s="223"/>
      <c r="S1297" s="223"/>
      <c r="T1297" s="223"/>
      <c r="U1297" s="223"/>
      <c r="V1297" s="223"/>
      <c r="W1297" s="223"/>
      <c r="X1297" s="223"/>
    </row>
    <row r="1298" spans="2:24" ht="12.95" customHeight="1" x14ac:dyDescent="0.2">
      <c r="B1298" s="221" t="s">
        <v>678</v>
      </c>
      <c r="C1298" s="218" t="s">
        <v>66</v>
      </c>
      <c r="D1298" s="222" t="s">
        <v>1453</v>
      </c>
      <c r="E1298" s="222"/>
      <c r="F1298" s="220">
        <v>370020</v>
      </c>
      <c r="G1298" s="220">
        <v>352400</v>
      </c>
      <c r="H1298" s="223"/>
      <c r="I1298" s="223"/>
      <c r="J1298" s="223"/>
      <c r="K1298" s="223"/>
      <c r="L1298" s="223"/>
      <c r="M1298" s="223"/>
      <c r="N1298" s="223"/>
      <c r="O1298" s="223"/>
      <c r="P1298" s="223"/>
      <c r="Q1298" s="223"/>
      <c r="R1298" s="223"/>
      <c r="S1298" s="223"/>
      <c r="T1298" s="223"/>
      <c r="U1298" s="223"/>
      <c r="V1298" s="223"/>
      <c r="W1298" s="223"/>
      <c r="X1298" s="223"/>
    </row>
    <row r="1299" spans="2:24" ht="12.95" customHeight="1" x14ac:dyDescent="0.2">
      <c r="B1299" s="221" t="s">
        <v>1010</v>
      </c>
      <c r="C1299" s="218" t="s">
        <v>66</v>
      </c>
      <c r="D1299" s="222" t="s">
        <v>1453</v>
      </c>
      <c r="E1299" s="222"/>
      <c r="F1299" s="223"/>
      <c r="G1299" s="220">
        <v>308790</v>
      </c>
      <c r="H1299" s="220">
        <v>291710</v>
      </c>
      <c r="I1299" s="223"/>
      <c r="J1299" s="223"/>
      <c r="K1299" s="223"/>
      <c r="L1299" s="223"/>
      <c r="M1299" s="223"/>
      <c r="N1299" s="223"/>
      <c r="O1299" s="223"/>
      <c r="P1299" s="223"/>
      <c r="Q1299" s="223"/>
      <c r="R1299" s="223"/>
      <c r="S1299" s="223"/>
      <c r="T1299" s="223"/>
      <c r="U1299" s="223"/>
      <c r="V1299" s="223"/>
      <c r="W1299" s="223"/>
      <c r="X1299" s="223"/>
    </row>
    <row r="1300" spans="2:24" ht="12.95" customHeight="1" x14ac:dyDescent="0.2">
      <c r="B1300" s="221" t="s">
        <v>1396</v>
      </c>
      <c r="C1300" s="218" t="s">
        <v>66</v>
      </c>
      <c r="D1300" s="222" t="s">
        <v>1453</v>
      </c>
      <c r="E1300" s="222"/>
      <c r="F1300" s="223"/>
      <c r="G1300" s="223"/>
      <c r="H1300" s="223"/>
      <c r="I1300" s="223"/>
      <c r="J1300" s="223"/>
      <c r="K1300" s="223"/>
      <c r="L1300" s="223"/>
      <c r="M1300" s="223"/>
      <c r="N1300" s="223"/>
      <c r="O1300" s="223"/>
      <c r="P1300" s="223"/>
      <c r="Q1300" s="223"/>
      <c r="R1300" s="223"/>
      <c r="S1300" s="223"/>
      <c r="T1300" s="223"/>
      <c r="U1300" s="223"/>
      <c r="V1300" s="220">
        <v>105970</v>
      </c>
      <c r="W1300" s="220">
        <v>103820</v>
      </c>
      <c r="X1300" s="223"/>
    </row>
    <row r="1301" spans="2:24" ht="12.95" customHeight="1" x14ac:dyDescent="0.2">
      <c r="B1301" s="221" t="s">
        <v>1397</v>
      </c>
      <c r="C1301" s="218" t="s">
        <v>66</v>
      </c>
      <c r="D1301" s="222" t="s">
        <v>1453</v>
      </c>
      <c r="E1301" s="222"/>
      <c r="F1301" s="220">
        <v>599030</v>
      </c>
      <c r="G1301" s="220">
        <v>467970</v>
      </c>
      <c r="H1301" s="223"/>
      <c r="I1301" s="223"/>
      <c r="J1301" s="223"/>
      <c r="K1301" s="223"/>
      <c r="L1301" s="223"/>
      <c r="M1301" s="223"/>
      <c r="N1301" s="223"/>
      <c r="O1301" s="223"/>
      <c r="P1301" s="223"/>
      <c r="Q1301" s="223"/>
      <c r="R1301" s="223"/>
      <c r="S1301" s="223"/>
      <c r="T1301" s="223"/>
      <c r="U1301" s="223"/>
      <c r="V1301" s="223"/>
      <c r="W1301" s="223"/>
      <c r="X1301" s="223"/>
    </row>
    <row r="1302" spans="2:24" ht="12.95" customHeight="1" x14ac:dyDescent="0.2">
      <c r="B1302" s="221" t="s">
        <v>1397</v>
      </c>
      <c r="C1302" s="218" t="s">
        <v>66</v>
      </c>
      <c r="D1302" s="222" t="s">
        <v>1453</v>
      </c>
      <c r="E1302" s="222"/>
      <c r="F1302" s="223"/>
      <c r="G1302" s="223"/>
      <c r="H1302" s="223"/>
      <c r="I1302" s="220">
        <v>311830</v>
      </c>
      <c r="J1302" s="223"/>
      <c r="K1302" s="223"/>
      <c r="L1302" s="223"/>
      <c r="M1302" s="223"/>
      <c r="N1302" s="223"/>
      <c r="O1302" s="223"/>
      <c r="P1302" s="223"/>
      <c r="Q1302" s="223"/>
      <c r="R1302" s="223"/>
      <c r="S1302" s="223"/>
      <c r="T1302" s="223"/>
      <c r="U1302" s="223"/>
      <c r="V1302" s="223"/>
      <c r="W1302" s="223"/>
      <c r="X1302" s="223"/>
    </row>
    <row r="1303" spans="2:24" ht="12.95" customHeight="1" x14ac:dyDescent="0.2">
      <c r="B1303" s="221" t="s">
        <v>679</v>
      </c>
      <c r="C1303" s="218" t="s">
        <v>66</v>
      </c>
      <c r="D1303" s="222" t="s">
        <v>1453</v>
      </c>
      <c r="E1303" s="222"/>
      <c r="F1303" s="223"/>
      <c r="G1303" s="223"/>
      <c r="H1303" s="223"/>
      <c r="I1303" s="223"/>
      <c r="J1303" s="223"/>
      <c r="K1303" s="223"/>
      <c r="L1303" s="223"/>
      <c r="M1303" s="223"/>
      <c r="N1303" s="223"/>
      <c r="O1303" s="223"/>
      <c r="P1303" s="223"/>
      <c r="Q1303" s="223"/>
      <c r="R1303" s="223"/>
      <c r="S1303" s="223"/>
      <c r="T1303" s="223"/>
      <c r="U1303" s="223"/>
      <c r="V1303" s="223"/>
      <c r="W1303" s="220">
        <v>106060</v>
      </c>
      <c r="X1303" s="220">
        <v>97440</v>
      </c>
    </row>
    <row r="1304" spans="2:24" ht="12.95" customHeight="1" x14ac:dyDescent="0.2">
      <c r="B1304" s="221" t="s">
        <v>680</v>
      </c>
      <c r="C1304" s="218" t="s">
        <v>66</v>
      </c>
      <c r="D1304" s="222" t="s">
        <v>1453</v>
      </c>
      <c r="E1304" s="222"/>
      <c r="F1304" s="220">
        <v>401370</v>
      </c>
      <c r="G1304" s="220">
        <v>382260</v>
      </c>
      <c r="H1304" s="220">
        <v>367650</v>
      </c>
      <c r="I1304" s="223"/>
      <c r="J1304" s="223"/>
      <c r="K1304" s="223"/>
      <c r="L1304" s="223"/>
      <c r="M1304" s="223"/>
      <c r="N1304" s="223"/>
      <c r="O1304" s="223"/>
      <c r="P1304" s="223"/>
      <c r="Q1304" s="223"/>
      <c r="R1304" s="223"/>
      <c r="S1304" s="223"/>
      <c r="T1304" s="223"/>
      <c r="U1304" s="223"/>
      <c r="V1304" s="223"/>
      <c r="W1304" s="223"/>
      <c r="X1304" s="223"/>
    </row>
    <row r="1305" spans="2:24" ht="12.95" customHeight="1" x14ac:dyDescent="0.2">
      <c r="B1305" s="221" t="s">
        <v>680</v>
      </c>
      <c r="C1305" s="218" t="s">
        <v>66</v>
      </c>
      <c r="D1305" s="222" t="s">
        <v>1453</v>
      </c>
      <c r="E1305" s="222"/>
      <c r="F1305" s="220">
        <v>401370</v>
      </c>
      <c r="G1305" s="220">
        <v>382260</v>
      </c>
      <c r="H1305" s="220">
        <v>364060</v>
      </c>
      <c r="I1305" s="220">
        <v>309400</v>
      </c>
      <c r="J1305" s="220">
        <v>294670</v>
      </c>
      <c r="K1305" s="220">
        <v>287170</v>
      </c>
      <c r="L1305" s="220">
        <v>273500</v>
      </c>
      <c r="M1305" s="220">
        <v>251800</v>
      </c>
      <c r="N1305" s="220">
        <v>239810</v>
      </c>
      <c r="O1305" s="220">
        <v>230580</v>
      </c>
      <c r="P1305" s="220">
        <v>211770</v>
      </c>
      <c r="Q1305" s="220">
        <v>194490</v>
      </c>
      <c r="R1305" s="220">
        <v>185120</v>
      </c>
      <c r="S1305" s="220">
        <v>176470</v>
      </c>
      <c r="T1305" s="220">
        <v>153220</v>
      </c>
      <c r="U1305" s="220">
        <v>145620</v>
      </c>
      <c r="V1305" s="220">
        <v>133340</v>
      </c>
      <c r="W1305" s="220">
        <v>123830</v>
      </c>
      <c r="X1305" s="223"/>
    </row>
    <row r="1306" spans="2:24" ht="12.95" customHeight="1" x14ac:dyDescent="0.2">
      <c r="B1306" s="221" t="s">
        <v>681</v>
      </c>
      <c r="C1306" s="218" t="s">
        <v>66</v>
      </c>
      <c r="D1306" s="222" t="s">
        <v>1453</v>
      </c>
      <c r="E1306" s="222"/>
      <c r="F1306" s="220">
        <v>810740</v>
      </c>
      <c r="G1306" s="220">
        <v>772140</v>
      </c>
      <c r="H1306" s="220">
        <v>713880</v>
      </c>
      <c r="I1306" s="220">
        <v>563630</v>
      </c>
      <c r="J1306" s="223"/>
      <c r="K1306" s="223"/>
      <c r="L1306" s="223"/>
      <c r="M1306" s="223"/>
      <c r="N1306" s="223"/>
      <c r="O1306" s="223"/>
      <c r="P1306" s="223"/>
      <c r="Q1306" s="223"/>
      <c r="R1306" s="223"/>
      <c r="S1306" s="223"/>
      <c r="T1306" s="223"/>
      <c r="U1306" s="223"/>
      <c r="V1306" s="223"/>
      <c r="W1306" s="223"/>
      <c r="X1306" s="223"/>
    </row>
    <row r="1307" spans="2:24" ht="12.95" customHeight="1" x14ac:dyDescent="0.2">
      <c r="B1307" s="221" t="s">
        <v>682</v>
      </c>
      <c r="C1307" s="218" t="s">
        <v>66</v>
      </c>
      <c r="D1307" s="222" t="s">
        <v>1453</v>
      </c>
      <c r="E1307" s="222"/>
      <c r="F1307" s="223"/>
      <c r="G1307" s="223"/>
      <c r="H1307" s="220">
        <v>334580</v>
      </c>
      <c r="I1307" s="220">
        <v>318640</v>
      </c>
      <c r="J1307" s="220">
        <v>303470</v>
      </c>
      <c r="K1307" s="220">
        <v>297810</v>
      </c>
      <c r="L1307" s="220">
        <v>283630</v>
      </c>
      <c r="M1307" s="220">
        <v>261120</v>
      </c>
      <c r="N1307" s="220">
        <v>248690</v>
      </c>
      <c r="O1307" s="220">
        <v>236840</v>
      </c>
      <c r="P1307" s="220">
        <v>217520</v>
      </c>
      <c r="Q1307" s="220">
        <v>199770</v>
      </c>
      <c r="R1307" s="220">
        <v>189940</v>
      </c>
      <c r="S1307" s="220">
        <v>181720</v>
      </c>
      <c r="T1307" s="220">
        <v>151710</v>
      </c>
      <c r="U1307" s="220">
        <v>141940</v>
      </c>
      <c r="V1307" s="220">
        <v>133380</v>
      </c>
      <c r="W1307" s="220">
        <v>128150</v>
      </c>
      <c r="X1307" s="220">
        <v>115300</v>
      </c>
    </row>
    <row r="1308" spans="2:24" ht="12.95" customHeight="1" x14ac:dyDescent="0.2">
      <c r="B1308" s="221" t="s">
        <v>683</v>
      </c>
      <c r="C1308" s="218" t="s">
        <v>66</v>
      </c>
      <c r="D1308" s="222" t="s">
        <v>1453</v>
      </c>
      <c r="E1308" s="222"/>
      <c r="F1308" s="223"/>
      <c r="G1308" s="223"/>
      <c r="H1308" s="223"/>
      <c r="I1308" s="223"/>
      <c r="J1308" s="223"/>
      <c r="K1308" s="223"/>
      <c r="L1308" s="223"/>
      <c r="M1308" s="223"/>
      <c r="N1308" s="223"/>
      <c r="O1308" s="223"/>
      <c r="P1308" s="223"/>
      <c r="Q1308" s="223"/>
      <c r="R1308" s="220">
        <v>159010</v>
      </c>
      <c r="S1308" s="223"/>
      <c r="T1308" s="223"/>
      <c r="U1308" s="223"/>
      <c r="V1308" s="220">
        <v>89370</v>
      </c>
      <c r="W1308" s="223"/>
      <c r="X1308" s="220">
        <v>78000</v>
      </c>
    </row>
    <row r="1309" spans="2:24" ht="12.95" customHeight="1" x14ac:dyDescent="0.2">
      <c r="B1309" s="221" t="s">
        <v>684</v>
      </c>
      <c r="C1309" s="218" t="s">
        <v>66</v>
      </c>
      <c r="D1309" s="222" t="s">
        <v>1453</v>
      </c>
      <c r="E1309" s="222"/>
      <c r="F1309" s="223"/>
      <c r="G1309" s="223"/>
      <c r="H1309" s="223"/>
      <c r="I1309" s="223"/>
      <c r="J1309" s="223"/>
      <c r="K1309" s="220">
        <v>199070</v>
      </c>
      <c r="L1309" s="220">
        <v>197480</v>
      </c>
      <c r="M1309" s="223"/>
      <c r="N1309" s="220">
        <v>172860</v>
      </c>
      <c r="O1309" s="223"/>
      <c r="P1309" s="223"/>
      <c r="Q1309" s="220">
        <v>160190</v>
      </c>
      <c r="R1309" s="220">
        <v>149520</v>
      </c>
      <c r="S1309" s="220">
        <v>144790</v>
      </c>
      <c r="T1309" s="220">
        <v>135210</v>
      </c>
      <c r="U1309" s="220">
        <v>117610</v>
      </c>
      <c r="V1309" s="220">
        <v>110370</v>
      </c>
      <c r="W1309" s="220">
        <v>106130</v>
      </c>
      <c r="X1309" s="220">
        <v>98340</v>
      </c>
    </row>
    <row r="1310" spans="2:24" ht="12.95" customHeight="1" x14ac:dyDescent="0.2">
      <c r="B1310" s="221" t="s">
        <v>685</v>
      </c>
      <c r="C1310" s="218" t="s">
        <v>66</v>
      </c>
      <c r="D1310" s="222" t="s">
        <v>1453</v>
      </c>
      <c r="E1310" s="222"/>
      <c r="F1310" s="223"/>
      <c r="G1310" s="223"/>
      <c r="H1310" s="220">
        <v>285020</v>
      </c>
      <c r="I1310" s="220">
        <v>265300</v>
      </c>
      <c r="J1310" s="223"/>
      <c r="K1310" s="223"/>
      <c r="L1310" s="223"/>
      <c r="M1310" s="223"/>
      <c r="N1310" s="223"/>
      <c r="O1310" s="223"/>
      <c r="P1310" s="223"/>
      <c r="Q1310" s="223"/>
      <c r="R1310" s="223"/>
      <c r="S1310" s="223"/>
      <c r="T1310" s="223"/>
      <c r="U1310" s="223"/>
      <c r="V1310" s="223"/>
      <c r="W1310" s="223"/>
      <c r="X1310" s="223"/>
    </row>
    <row r="1311" spans="2:24" ht="12.95" customHeight="1" x14ac:dyDescent="0.2">
      <c r="B1311" s="221" t="s">
        <v>1398</v>
      </c>
      <c r="C1311" s="218" t="s">
        <v>66</v>
      </c>
      <c r="D1311" s="222" t="s">
        <v>1453</v>
      </c>
      <c r="E1311" s="222"/>
      <c r="F1311" s="223"/>
      <c r="G1311" s="220">
        <v>273370</v>
      </c>
      <c r="H1311" s="223"/>
      <c r="I1311" s="223"/>
      <c r="J1311" s="223"/>
      <c r="K1311" s="223"/>
      <c r="L1311" s="223"/>
      <c r="M1311" s="223"/>
      <c r="N1311" s="223"/>
      <c r="O1311" s="223"/>
      <c r="P1311" s="223"/>
      <c r="Q1311" s="223"/>
      <c r="R1311" s="223"/>
      <c r="S1311" s="223"/>
      <c r="T1311" s="223"/>
      <c r="U1311" s="223"/>
      <c r="V1311" s="223"/>
      <c r="W1311" s="223"/>
      <c r="X1311" s="223"/>
    </row>
    <row r="1312" spans="2:24" ht="12.95" customHeight="1" x14ac:dyDescent="0.2">
      <c r="B1312" s="221" t="s">
        <v>686</v>
      </c>
      <c r="C1312" s="218" t="s">
        <v>66</v>
      </c>
      <c r="D1312" s="222" t="s">
        <v>1453</v>
      </c>
      <c r="E1312" s="222"/>
      <c r="F1312" s="223"/>
      <c r="G1312" s="223"/>
      <c r="H1312" s="220">
        <v>262660</v>
      </c>
      <c r="I1312" s="220">
        <v>256810</v>
      </c>
      <c r="J1312" s="223"/>
      <c r="K1312" s="220">
        <v>220400</v>
      </c>
      <c r="L1312" s="223"/>
      <c r="M1312" s="223"/>
      <c r="N1312" s="223"/>
      <c r="O1312" s="223"/>
      <c r="P1312" s="223"/>
      <c r="Q1312" s="223"/>
      <c r="R1312" s="223"/>
      <c r="S1312" s="223"/>
      <c r="T1312" s="223"/>
      <c r="U1312" s="223"/>
      <c r="V1312" s="223"/>
      <c r="W1312" s="223"/>
      <c r="X1312" s="223"/>
    </row>
    <row r="1313" spans="2:24" ht="12.95" customHeight="1" x14ac:dyDescent="0.2">
      <c r="B1313" s="221" t="s">
        <v>1615</v>
      </c>
      <c r="C1313" s="218" t="s">
        <v>66</v>
      </c>
      <c r="D1313" s="222" t="s">
        <v>1453</v>
      </c>
      <c r="E1313" s="222"/>
      <c r="F1313" s="220">
        <v>329770</v>
      </c>
      <c r="G1313" s="223"/>
      <c r="H1313" s="223"/>
      <c r="I1313" s="223"/>
      <c r="J1313" s="223"/>
      <c r="K1313" s="223"/>
      <c r="L1313" s="223"/>
      <c r="M1313" s="223"/>
      <c r="N1313" s="223"/>
      <c r="O1313" s="223"/>
      <c r="P1313" s="223"/>
      <c r="Q1313" s="223"/>
      <c r="R1313" s="223"/>
      <c r="S1313" s="223"/>
      <c r="T1313" s="223"/>
      <c r="U1313" s="223"/>
      <c r="V1313" s="223"/>
      <c r="W1313" s="223"/>
      <c r="X1313" s="223"/>
    </row>
    <row r="1314" spans="2:24" ht="12.95" customHeight="1" x14ac:dyDescent="0.2">
      <c r="B1314" s="221" t="s">
        <v>687</v>
      </c>
      <c r="C1314" s="218" t="s">
        <v>66</v>
      </c>
      <c r="D1314" s="222" t="s">
        <v>1453</v>
      </c>
      <c r="E1314" s="222"/>
      <c r="F1314" s="223"/>
      <c r="G1314" s="223"/>
      <c r="H1314" s="223"/>
      <c r="I1314" s="220">
        <v>281790</v>
      </c>
      <c r="J1314" s="220">
        <v>278100</v>
      </c>
      <c r="K1314" s="220">
        <v>262200</v>
      </c>
      <c r="L1314" s="220">
        <v>210940</v>
      </c>
      <c r="M1314" s="220">
        <v>209610</v>
      </c>
      <c r="N1314" s="220">
        <v>204690</v>
      </c>
      <c r="O1314" s="220">
        <v>197290</v>
      </c>
      <c r="P1314" s="220">
        <v>183310</v>
      </c>
      <c r="Q1314" s="220">
        <v>168040</v>
      </c>
      <c r="R1314" s="220">
        <v>142940</v>
      </c>
      <c r="S1314" s="223"/>
      <c r="T1314" s="223"/>
      <c r="U1314" s="223"/>
      <c r="V1314" s="223"/>
      <c r="W1314" s="223"/>
      <c r="X1314" s="223"/>
    </row>
    <row r="1315" spans="2:24" ht="12.95" customHeight="1" x14ac:dyDescent="0.2">
      <c r="B1315" s="221" t="s">
        <v>1399</v>
      </c>
      <c r="C1315" s="218" t="s">
        <v>66</v>
      </c>
      <c r="D1315" s="222" t="s">
        <v>1453</v>
      </c>
      <c r="E1315" s="222"/>
      <c r="F1315" s="223"/>
      <c r="G1315" s="223"/>
      <c r="H1315" s="223"/>
      <c r="I1315" s="223"/>
      <c r="J1315" s="223"/>
      <c r="K1315" s="223"/>
      <c r="L1315" s="223"/>
      <c r="M1315" s="223"/>
      <c r="N1315" s="223"/>
      <c r="O1315" s="223"/>
      <c r="P1315" s="223"/>
      <c r="Q1315" s="223"/>
      <c r="R1315" s="220">
        <v>240650</v>
      </c>
      <c r="S1315" s="223"/>
      <c r="T1315" s="223"/>
      <c r="U1315" s="223"/>
      <c r="V1315" s="223"/>
      <c r="W1315" s="223"/>
      <c r="X1315" s="223"/>
    </row>
    <row r="1316" spans="2:24" ht="12.95" customHeight="1" x14ac:dyDescent="0.2">
      <c r="B1316" s="221" t="s">
        <v>688</v>
      </c>
      <c r="C1316" s="218" t="s">
        <v>66</v>
      </c>
      <c r="D1316" s="222" t="s">
        <v>1453</v>
      </c>
      <c r="E1316" s="222"/>
      <c r="F1316" s="223"/>
      <c r="G1316" s="223"/>
      <c r="H1316" s="223"/>
      <c r="I1316" s="223"/>
      <c r="J1316" s="220">
        <v>265490</v>
      </c>
      <c r="K1316" s="220">
        <v>258690</v>
      </c>
      <c r="L1316" s="220">
        <v>246370</v>
      </c>
      <c r="M1316" s="220">
        <v>231400</v>
      </c>
      <c r="N1316" s="220">
        <v>227890</v>
      </c>
      <c r="O1316" s="223"/>
      <c r="P1316" s="223"/>
      <c r="Q1316" s="223"/>
      <c r="R1316" s="223"/>
      <c r="S1316" s="223"/>
      <c r="T1316" s="223"/>
      <c r="U1316" s="223"/>
      <c r="V1316" s="223"/>
      <c r="W1316" s="223"/>
      <c r="X1316" s="223"/>
    </row>
    <row r="1317" spans="2:24" ht="12.95" customHeight="1" x14ac:dyDescent="0.2">
      <c r="B1317" s="221" t="s">
        <v>689</v>
      </c>
      <c r="C1317" s="218" t="s">
        <v>66</v>
      </c>
      <c r="D1317" s="222" t="s">
        <v>1453</v>
      </c>
      <c r="E1317" s="222"/>
      <c r="F1317" s="223"/>
      <c r="G1317" s="223"/>
      <c r="H1317" s="223"/>
      <c r="I1317" s="223"/>
      <c r="J1317" s="223"/>
      <c r="K1317" s="223"/>
      <c r="L1317" s="223"/>
      <c r="M1317" s="220">
        <v>313970</v>
      </c>
      <c r="N1317" s="220">
        <v>284450</v>
      </c>
      <c r="O1317" s="220">
        <v>269670</v>
      </c>
      <c r="P1317" s="220">
        <v>256760</v>
      </c>
      <c r="Q1317" s="220">
        <v>235660</v>
      </c>
      <c r="R1317" s="220">
        <v>214510</v>
      </c>
      <c r="S1317" s="223"/>
      <c r="T1317" s="223"/>
      <c r="U1317" s="223"/>
      <c r="V1317" s="223"/>
      <c r="W1317" s="223"/>
      <c r="X1317" s="223"/>
    </row>
    <row r="1318" spans="2:24" ht="12.95" customHeight="1" x14ac:dyDescent="0.2">
      <c r="B1318" s="221" t="s">
        <v>1400</v>
      </c>
      <c r="C1318" s="218" t="s">
        <v>66</v>
      </c>
      <c r="D1318" s="222" t="s">
        <v>1453</v>
      </c>
      <c r="E1318" s="222"/>
      <c r="F1318" s="223"/>
      <c r="G1318" s="223"/>
      <c r="H1318" s="223"/>
      <c r="I1318" s="223"/>
      <c r="J1318" s="223"/>
      <c r="K1318" s="223"/>
      <c r="L1318" s="223"/>
      <c r="M1318" s="220">
        <v>198200</v>
      </c>
      <c r="N1318" s="220">
        <v>189230</v>
      </c>
      <c r="O1318" s="220">
        <v>187570</v>
      </c>
      <c r="P1318" s="220">
        <v>186060</v>
      </c>
      <c r="Q1318" s="223"/>
      <c r="R1318" s="223"/>
      <c r="S1318" s="223"/>
      <c r="T1318" s="223"/>
      <c r="U1318" s="223"/>
      <c r="V1318" s="223"/>
      <c r="W1318" s="223"/>
      <c r="X1318" s="223"/>
    </row>
    <row r="1319" spans="2:24" ht="12.95" customHeight="1" x14ac:dyDescent="0.2">
      <c r="B1319" s="221" t="s">
        <v>1401</v>
      </c>
      <c r="C1319" s="218" t="s">
        <v>66</v>
      </c>
      <c r="D1319" s="222" t="s">
        <v>1453</v>
      </c>
      <c r="E1319" s="222"/>
      <c r="F1319" s="223"/>
      <c r="G1319" s="223"/>
      <c r="H1319" s="223"/>
      <c r="I1319" s="223"/>
      <c r="J1319" s="220">
        <v>226050</v>
      </c>
      <c r="K1319" s="220">
        <v>220970</v>
      </c>
      <c r="L1319" s="220">
        <v>206240</v>
      </c>
      <c r="M1319" s="223"/>
      <c r="N1319" s="223"/>
      <c r="O1319" s="223"/>
      <c r="P1319" s="223"/>
      <c r="Q1319" s="223"/>
      <c r="R1319" s="223"/>
      <c r="S1319" s="223"/>
      <c r="T1319" s="223"/>
      <c r="U1319" s="223"/>
      <c r="V1319" s="223"/>
      <c r="W1319" s="223"/>
      <c r="X1319" s="223"/>
    </row>
    <row r="1320" spans="2:24" ht="12.95" customHeight="1" x14ac:dyDescent="0.2">
      <c r="B1320" s="221" t="s">
        <v>690</v>
      </c>
      <c r="C1320" s="218" t="s">
        <v>66</v>
      </c>
      <c r="D1320" s="222" t="s">
        <v>1453</v>
      </c>
      <c r="E1320" s="222"/>
      <c r="F1320" s="223"/>
      <c r="G1320" s="223"/>
      <c r="H1320" s="220">
        <v>253760</v>
      </c>
      <c r="I1320" s="223"/>
      <c r="J1320" s="223"/>
      <c r="K1320" s="223"/>
      <c r="L1320" s="223"/>
      <c r="M1320" s="223"/>
      <c r="N1320" s="223"/>
      <c r="O1320" s="223"/>
      <c r="P1320" s="223"/>
      <c r="Q1320" s="223"/>
      <c r="R1320" s="223"/>
      <c r="S1320" s="223"/>
      <c r="T1320" s="223"/>
      <c r="U1320" s="223"/>
      <c r="V1320" s="223"/>
      <c r="W1320" s="223"/>
      <c r="X1320" s="223"/>
    </row>
    <row r="1321" spans="2:24" ht="12.95" customHeight="1" x14ac:dyDescent="0.2">
      <c r="B1321" s="221" t="s">
        <v>690</v>
      </c>
      <c r="C1321" s="218" t="s">
        <v>66</v>
      </c>
      <c r="D1321" s="222" t="s">
        <v>1453</v>
      </c>
      <c r="E1321" s="222"/>
      <c r="F1321" s="223"/>
      <c r="G1321" s="223"/>
      <c r="H1321" s="220">
        <v>253760</v>
      </c>
      <c r="I1321" s="220">
        <v>233460</v>
      </c>
      <c r="J1321" s="223"/>
      <c r="K1321" s="223"/>
      <c r="L1321" s="223"/>
      <c r="M1321" s="223"/>
      <c r="N1321" s="223"/>
      <c r="O1321" s="223"/>
      <c r="P1321" s="223"/>
      <c r="Q1321" s="223"/>
      <c r="R1321" s="223"/>
      <c r="S1321" s="223"/>
      <c r="T1321" s="223"/>
      <c r="U1321" s="223"/>
      <c r="V1321" s="223"/>
      <c r="W1321" s="223"/>
      <c r="X1321" s="223"/>
    </row>
    <row r="1322" spans="2:24" ht="12.95" customHeight="1" x14ac:dyDescent="0.2">
      <c r="B1322" s="221" t="s">
        <v>691</v>
      </c>
      <c r="C1322" s="218" t="s">
        <v>66</v>
      </c>
      <c r="D1322" s="222" t="s">
        <v>1453</v>
      </c>
      <c r="E1322" s="222"/>
      <c r="F1322" s="223"/>
      <c r="G1322" s="223"/>
      <c r="H1322" s="223"/>
      <c r="I1322" s="223"/>
      <c r="J1322" s="220">
        <v>192930</v>
      </c>
      <c r="K1322" s="220">
        <v>177790</v>
      </c>
      <c r="L1322" s="220">
        <v>169320</v>
      </c>
      <c r="M1322" s="220">
        <v>165250</v>
      </c>
      <c r="N1322" s="220">
        <v>157000</v>
      </c>
      <c r="O1322" s="220">
        <v>141080</v>
      </c>
      <c r="P1322" s="220">
        <v>140380</v>
      </c>
      <c r="Q1322" s="220">
        <v>139680</v>
      </c>
      <c r="R1322" s="223"/>
      <c r="S1322" s="223"/>
      <c r="T1322" s="223"/>
      <c r="U1322" s="223"/>
      <c r="V1322" s="223"/>
      <c r="W1322" s="223"/>
      <c r="X1322" s="223"/>
    </row>
    <row r="1323" spans="2:24" ht="12.95" customHeight="1" x14ac:dyDescent="0.2">
      <c r="B1323" s="221" t="s">
        <v>692</v>
      </c>
      <c r="C1323" s="218" t="s">
        <v>66</v>
      </c>
      <c r="D1323" s="222" t="s">
        <v>1453</v>
      </c>
      <c r="E1323" s="222"/>
      <c r="F1323" s="223"/>
      <c r="G1323" s="223"/>
      <c r="H1323" s="223"/>
      <c r="I1323" s="223"/>
      <c r="J1323" s="223"/>
      <c r="K1323" s="223"/>
      <c r="L1323" s="223"/>
      <c r="M1323" s="223"/>
      <c r="N1323" s="223"/>
      <c r="O1323" s="223"/>
      <c r="P1323" s="220">
        <v>90000</v>
      </c>
      <c r="Q1323" s="220">
        <v>82660</v>
      </c>
      <c r="R1323" s="220">
        <v>80060</v>
      </c>
      <c r="S1323" s="220">
        <v>68180</v>
      </c>
      <c r="T1323" s="220">
        <v>64340</v>
      </c>
      <c r="U1323" s="220">
        <v>64020</v>
      </c>
      <c r="V1323" s="220">
        <v>56340</v>
      </c>
      <c r="W1323" s="220">
        <v>55470</v>
      </c>
      <c r="X1323" s="220">
        <v>49010</v>
      </c>
    </row>
    <row r="1324" spans="2:24" ht="12.95" customHeight="1" x14ac:dyDescent="0.2">
      <c r="B1324" s="221" t="s">
        <v>693</v>
      </c>
      <c r="C1324" s="218" t="s">
        <v>66</v>
      </c>
      <c r="D1324" s="222" t="s">
        <v>1453</v>
      </c>
      <c r="E1324" s="222"/>
      <c r="F1324" s="223"/>
      <c r="G1324" s="223"/>
      <c r="H1324" s="220">
        <v>313810</v>
      </c>
      <c r="I1324" s="220">
        <v>297160</v>
      </c>
      <c r="J1324" s="220">
        <v>275210</v>
      </c>
      <c r="K1324" s="220">
        <v>259880</v>
      </c>
      <c r="L1324" s="220">
        <v>246370</v>
      </c>
      <c r="M1324" s="223"/>
      <c r="N1324" s="223"/>
      <c r="O1324" s="223"/>
      <c r="P1324" s="223"/>
      <c r="Q1324" s="223"/>
      <c r="R1324" s="223"/>
      <c r="S1324" s="223"/>
      <c r="T1324" s="223"/>
      <c r="U1324" s="223"/>
      <c r="V1324" s="223"/>
      <c r="W1324" s="223"/>
      <c r="X1324" s="223"/>
    </row>
    <row r="1325" spans="2:24" ht="12.95" customHeight="1" x14ac:dyDescent="0.2">
      <c r="B1325" s="221" t="s">
        <v>1402</v>
      </c>
      <c r="C1325" s="218" t="s">
        <v>66</v>
      </c>
      <c r="D1325" s="222" t="s">
        <v>1453</v>
      </c>
      <c r="E1325" s="222"/>
      <c r="F1325" s="223"/>
      <c r="G1325" s="223"/>
      <c r="H1325" s="220">
        <v>314680</v>
      </c>
      <c r="I1325" s="220">
        <v>291910</v>
      </c>
      <c r="J1325" s="220">
        <v>256310</v>
      </c>
      <c r="K1325" s="223"/>
      <c r="L1325" s="223"/>
      <c r="M1325" s="223"/>
      <c r="N1325" s="223"/>
      <c r="O1325" s="223"/>
      <c r="P1325" s="223"/>
      <c r="Q1325" s="223"/>
      <c r="R1325" s="223"/>
      <c r="S1325" s="223"/>
      <c r="T1325" s="223"/>
      <c r="U1325" s="223"/>
      <c r="V1325" s="223"/>
      <c r="W1325" s="223"/>
      <c r="X1325" s="223"/>
    </row>
    <row r="1326" spans="2:24" ht="12.95" customHeight="1" x14ac:dyDescent="0.2">
      <c r="B1326" s="221" t="s">
        <v>1403</v>
      </c>
      <c r="C1326" s="218" t="s">
        <v>66</v>
      </c>
      <c r="D1326" s="222" t="s">
        <v>1453</v>
      </c>
      <c r="E1326" s="222"/>
      <c r="F1326" s="223"/>
      <c r="G1326" s="223"/>
      <c r="H1326" s="223"/>
      <c r="I1326" s="223"/>
      <c r="J1326" s="223"/>
      <c r="K1326" s="223"/>
      <c r="L1326" s="223"/>
      <c r="M1326" s="223"/>
      <c r="N1326" s="223"/>
      <c r="O1326" s="223"/>
      <c r="P1326" s="223"/>
      <c r="Q1326" s="223"/>
      <c r="R1326" s="223"/>
      <c r="S1326" s="223"/>
      <c r="T1326" s="223"/>
      <c r="U1326" s="223"/>
      <c r="V1326" s="223"/>
      <c r="W1326" s="223"/>
      <c r="X1326" s="220">
        <v>79100</v>
      </c>
    </row>
    <row r="1327" spans="2:24" ht="12.95" customHeight="1" x14ac:dyDescent="0.2">
      <c r="B1327" s="221" t="s">
        <v>1404</v>
      </c>
      <c r="C1327" s="218" t="s">
        <v>66</v>
      </c>
      <c r="D1327" s="222" t="s">
        <v>1453</v>
      </c>
      <c r="E1327" s="222"/>
      <c r="F1327" s="223"/>
      <c r="G1327" s="223"/>
      <c r="H1327" s="223"/>
      <c r="I1327" s="223"/>
      <c r="J1327" s="223"/>
      <c r="K1327" s="223"/>
      <c r="L1327" s="223"/>
      <c r="M1327" s="223"/>
      <c r="N1327" s="223"/>
      <c r="O1327" s="223"/>
      <c r="P1327" s="223"/>
      <c r="Q1327" s="223"/>
      <c r="R1327" s="223"/>
      <c r="S1327" s="223"/>
      <c r="T1327" s="223"/>
      <c r="U1327" s="223"/>
      <c r="V1327" s="223"/>
      <c r="W1327" s="220">
        <v>53640</v>
      </c>
      <c r="X1327" s="223"/>
    </row>
    <row r="1328" spans="2:24" ht="12.95" customHeight="1" x14ac:dyDescent="0.2">
      <c r="B1328" s="221" t="s">
        <v>1404</v>
      </c>
      <c r="C1328" s="218" t="s">
        <v>66</v>
      </c>
      <c r="D1328" s="222" t="s">
        <v>1455</v>
      </c>
      <c r="E1328" s="222"/>
      <c r="F1328" s="223"/>
      <c r="G1328" s="223"/>
      <c r="H1328" s="223"/>
      <c r="I1328" s="223"/>
      <c r="J1328" s="223"/>
      <c r="K1328" s="223"/>
      <c r="L1328" s="223"/>
      <c r="M1328" s="223"/>
      <c r="N1328" s="223"/>
      <c r="O1328" s="223"/>
      <c r="P1328" s="223"/>
      <c r="Q1328" s="223"/>
      <c r="R1328" s="223"/>
      <c r="S1328" s="223"/>
      <c r="T1328" s="223"/>
      <c r="U1328" s="223"/>
      <c r="V1328" s="223"/>
      <c r="W1328" s="220">
        <v>48970</v>
      </c>
      <c r="X1328" s="223"/>
    </row>
    <row r="1329" spans="2:24" ht="12.95" customHeight="1" x14ac:dyDescent="0.2">
      <c r="B1329" s="221" t="s">
        <v>1405</v>
      </c>
      <c r="C1329" s="221" t="s">
        <v>731</v>
      </c>
      <c r="D1329" s="222" t="s">
        <v>1453</v>
      </c>
      <c r="E1329" s="222"/>
      <c r="F1329" s="223"/>
      <c r="G1329" s="223"/>
      <c r="H1329" s="223"/>
      <c r="I1329" s="223"/>
      <c r="J1329" s="223"/>
      <c r="K1329" s="223"/>
      <c r="L1329" s="223"/>
      <c r="M1329" s="223"/>
      <c r="N1329" s="223"/>
      <c r="O1329" s="220">
        <v>262990</v>
      </c>
      <c r="P1329" s="223"/>
      <c r="Q1329" s="223"/>
      <c r="R1329" s="223"/>
      <c r="S1329" s="223"/>
      <c r="T1329" s="223"/>
      <c r="U1329" s="223"/>
      <c r="V1329" s="223"/>
      <c r="W1329" s="223"/>
      <c r="X1329" s="223"/>
    </row>
    <row r="1330" spans="2:24" ht="12.95" customHeight="1" x14ac:dyDescent="0.2">
      <c r="B1330" s="221" t="s">
        <v>1406</v>
      </c>
      <c r="C1330" s="221" t="s">
        <v>731</v>
      </c>
      <c r="D1330" s="222" t="s">
        <v>1453</v>
      </c>
      <c r="E1330" s="222"/>
      <c r="F1330" s="223"/>
      <c r="G1330" s="223"/>
      <c r="H1330" s="223"/>
      <c r="I1330" s="223"/>
      <c r="J1330" s="223"/>
      <c r="K1330" s="223"/>
      <c r="L1330" s="223"/>
      <c r="M1330" s="223"/>
      <c r="N1330" s="223"/>
      <c r="O1330" s="220">
        <v>180690</v>
      </c>
      <c r="P1330" s="223"/>
      <c r="Q1330" s="223"/>
      <c r="R1330" s="223"/>
      <c r="S1330" s="223"/>
      <c r="T1330" s="223"/>
      <c r="U1330" s="223"/>
      <c r="V1330" s="223"/>
      <c r="W1330" s="223"/>
      <c r="X1330" s="223"/>
    </row>
    <row r="1331" spans="2:24" ht="12.95" customHeight="1" x14ac:dyDescent="0.2">
      <c r="B1331" s="221" t="s">
        <v>1616</v>
      </c>
      <c r="C1331" s="221" t="s">
        <v>731</v>
      </c>
      <c r="D1331" s="222" t="s">
        <v>1453</v>
      </c>
      <c r="E1331" s="222"/>
      <c r="F1331" s="223"/>
      <c r="G1331" s="223"/>
      <c r="H1331" s="220">
        <v>1943580</v>
      </c>
      <c r="I1331" s="223"/>
      <c r="J1331" s="223"/>
      <c r="K1331" s="223"/>
      <c r="L1331" s="223"/>
      <c r="M1331" s="223"/>
      <c r="N1331" s="223"/>
      <c r="O1331" s="223"/>
      <c r="P1331" s="223"/>
      <c r="Q1331" s="223"/>
      <c r="R1331" s="223"/>
      <c r="S1331" s="223"/>
      <c r="T1331" s="223"/>
      <c r="U1331" s="223"/>
      <c r="V1331" s="223"/>
      <c r="W1331" s="223"/>
      <c r="X1331" s="223"/>
    </row>
    <row r="1332" spans="2:24" ht="12.95" customHeight="1" x14ac:dyDescent="0.2">
      <c r="B1332" s="221" t="s">
        <v>1617</v>
      </c>
      <c r="C1332" s="221" t="s">
        <v>731</v>
      </c>
      <c r="D1332" s="222" t="s">
        <v>1455</v>
      </c>
      <c r="E1332" s="222"/>
      <c r="F1332" s="223"/>
      <c r="G1332" s="220">
        <v>1694500</v>
      </c>
      <c r="H1332" s="223"/>
      <c r="I1332" s="223"/>
      <c r="J1332" s="223"/>
      <c r="K1332" s="223"/>
      <c r="L1332" s="223"/>
      <c r="M1332" s="223"/>
      <c r="N1332" s="223"/>
      <c r="O1332" s="223"/>
      <c r="P1332" s="223"/>
      <c r="Q1332" s="223"/>
      <c r="R1332" s="223"/>
      <c r="S1332" s="223"/>
      <c r="T1332" s="223"/>
      <c r="U1332" s="223"/>
      <c r="V1332" s="223"/>
      <c r="W1332" s="223"/>
      <c r="X1332" s="223"/>
    </row>
    <row r="1333" spans="2:24" ht="12.95" customHeight="1" x14ac:dyDescent="0.2">
      <c r="B1333" s="221" t="s">
        <v>1618</v>
      </c>
      <c r="C1333" s="221" t="s">
        <v>731</v>
      </c>
      <c r="D1333" s="222" t="s">
        <v>1453</v>
      </c>
      <c r="E1333" s="222"/>
      <c r="F1333" s="223"/>
      <c r="G1333" s="220">
        <v>1754200</v>
      </c>
      <c r="H1333" s="223"/>
      <c r="I1333" s="223"/>
      <c r="J1333" s="223"/>
      <c r="K1333" s="223"/>
      <c r="L1333" s="223"/>
      <c r="M1333" s="223"/>
      <c r="N1333" s="223"/>
      <c r="O1333" s="223"/>
      <c r="P1333" s="223"/>
      <c r="Q1333" s="223"/>
      <c r="R1333" s="223"/>
      <c r="S1333" s="223"/>
      <c r="T1333" s="223"/>
      <c r="U1333" s="223"/>
      <c r="V1333" s="223"/>
      <c r="W1333" s="223"/>
      <c r="X1333" s="223"/>
    </row>
    <row r="1334" spans="2:24" ht="12.95" customHeight="1" x14ac:dyDescent="0.2">
      <c r="B1334" s="221" t="s">
        <v>1407</v>
      </c>
      <c r="C1334" s="221" t="s">
        <v>731</v>
      </c>
      <c r="D1334" s="222" t="s">
        <v>1453</v>
      </c>
      <c r="E1334" s="222"/>
      <c r="F1334" s="223"/>
      <c r="G1334" s="223"/>
      <c r="H1334" s="223"/>
      <c r="I1334" s="220">
        <v>650960</v>
      </c>
      <c r="J1334" s="223"/>
      <c r="K1334" s="223"/>
      <c r="L1334" s="223"/>
      <c r="M1334" s="223"/>
      <c r="N1334" s="223"/>
      <c r="O1334" s="223"/>
      <c r="P1334" s="223"/>
      <c r="Q1334" s="223"/>
      <c r="R1334" s="223"/>
      <c r="S1334" s="223"/>
      <c r="T1334" s="223"/>
      <c r="U1334" s="223"/>
      <c r="V1334" s="223"/>
      <c r="W1334" s="223"/>
      <c r="X1334" s="223"/>
    </row>
    <row r="1335" spans="2:24" ht="12.95" customHeight="1" x14ac:dyDescent="0.2">
      <c r="B1335" s="221" t="s">
        <v>1619</v>
      </c>
      <c r="C1335" s="221" t="s">
        <v>731</v>
      </c>
      <c r="D1335" s="222" t="s">
        <v>1453</v>
      </c>
      <c r="E1335" s="222"/>
      <c r="F1335" s="223"/>
      <c r="G1335" s="223"/>
      <c r="H1335" s="223"/>
      <c r="I1335" s="223"/>
      <c r="J1335" s="223"/>
      <c r="K1335" s="223"/>
      <c r="L1335" s="223"/>
      <c r="M1335" s="223"/>
      <c r="N1335" s="223"/>
      <c r="O1335" s="223"/>
      <c r="P1335" s="220">
        <v>277320</v>
      </c>
      <c r="Q1335" s="223"/>
      <c r="R1335" s="223"/>
      <c r="S1335" s="223"/>
      <c r="T1335" s="223"/>
      <c r="U1335" s="223"/>
      <c r="V1335" s="220">
        <v>194000</v>
      </c>
      <c r="W1335" s="223"/>
      <c r="X1335" s="223"/>
    </row>
    <row r="1336" spans="2:24" ht="12.95" customHeight="1" x14ac:dyDescent="0.2">
      <c r="B1336" s="221" t="s">
        <v>1408</v>
      </c>
      <c r="C1336" s="221" t="s">
        <v>731</v>
      </c>
      <c r="D1336" s="222" t="s">
        <v>1453</v>
      </c>
      <c r="E1336" s="222"/>
      <c r="F1336" s="223"/>
      <c r="G1336" s="223"/>
      <c r="H1336" s="223"/>
      <c r="I1336" s="223"/>
      <c r="J1336" s="223"/>
      <c r="K1336" s="223"/>
      <c r="L1336" s="223"/>
      <c r="M1336" s="223"/>
      <c r="N1336" s="223"/>
      <c r="O1336" s="223"/>
      <c r="P1336" s="223"/>
      <c r="Q1336" s="223"/>
      <c r="R1336" s="223"/>
      <c r="S1336" s="223"/>
      <c r="T1336" s="220">
        <v>236220</v>
      </c>
      <c r="U1336" s="220">
        <v>232800</v>
      </c>
      <c r="V1336" s="223"/>
      <c r="W1336" s="223"/>
      <c r="X1336" s="223"/>
    </row>
    <row r="1337" spans="2:24" ht="12.95" customHeight="1" x14ac:dyDescent="0.2">
      <c r="B1337" s="221" t="s">
        <v>1620</v>
      </c>
      <c r="C1337" s="221" t="s">
        <v>731</v>
      </c>
      <c r="D1337" s="222" t="s">
        <v>1453</v>
      </c>
      <c r="E1337" s="222"/>
      <c r="F1337" s="223"/>
      <c r="G1337" s="223"/>
      <c r="H1337" s="223"/>
      <c r="I1337" s="223"/>
      <c r="J1337" s="223"/>
      <c r="K1337" s="223"/>
      <c r="L1337" s="223"/>
      <c r="M1337" s="223"/>
      <c r="N1337" s="220">
        <v>241620</v>
      </c>
      <c r="O1337" s="223"/>
      <c r="P1337" s="223"/>
      <c r="Q1337" s="223"/>
      <c r="R1337" s="223"/>
      <c r="S1337" s="223"/>
      <c r="T1337" s="223"/>
      <c r="U1337" s="223"/>
      <c r="V1337" s="223"/>
      <c r="W1337" s="223"/>
      <c r="X1337" s="223"/>
    </row>
    <row r="1338" spans="2:24" ht="12.95" customHeight="1" x14ac:dyDescent="0.2">
      <c r="B1338" s="221" t="s">
        <v>694</v>
      </c>
      <c r="C1338" s="221" t="s">
        <v>731</v>
      </c>
      <c r="D1338" s="222" t="s">
        <v>1453</v>
      </c>
      <c r="E1338" s="222"/>
      <c r="F1338" s="223"/>
      <c r="G1338" s="223"/>
      <c r="H1338" s="223"/>
      <c r="I1338" s="223"/>
      <c r="J1338" s="223"/>
      <c r="K1338" s="223"/>
      <c r="L1338" s="223"/>
      <c r="M1338" s="223"/>
      <c r="N1338" s="223"/>
      <c r="O1338" s="223"/>
      <c r="P1338" s="223"/>
      <c r="Q1338" s="223"/>
      <c r="R1338" s="220">
        <v>147090</v>
      </c>
      <c r="S1338" s="220">
        <v>127520</v>
      </c>
      <c r="T1338" s="223"/>
      <c r="U1338" s="223"/>
      <c r="V1338" s="223"/>
      <c r="W1338" s="223"/>
      <c r="X1338" s="223"/>
    </row>
    <row r="1339" spans="2:24" ht="12.95" customHeight="1" x14ac:dyDescent="0.2">
      <c r="B1339" s="221" t="s">
        <v>1409</v>
      </c>
      <c r="C1339" s="221" t="s">
        <v>731</v>
      </c>
      <c r="D1339" s="222" t="s">
        <v>1453</v>
      </c>
      <c r="E1339" s="222"/>
      <c r="F1339" s="223"/>
      <c r="G1339" s="223"/>
      <c r="H1339" s="223"/>
      <c r="I1339" s="223"/>
      <c r="J1339" s="223"/>
      <c r="K1339" s="223"/>
      <c r="L1339" s="223"/>
      <c r="M1339" s="223"/>
      <c r="N1339" s="223"/>
      <c r="O1339" s="223"/>
      <c r="P1339" s="223"/>
      <c r="Q1339" s="223"/>
      <c r="R1339" s="223"/>
      <c r="S1339" s="220">
        <v>110680</v>
      </c>
      <c r="T1339" s="220">
        <v>106000</v>
      </c>
      <c r="U1339" s="220">
        <v>101510</v>
      </c>
      <c r="V1339" s="220">
        <v>80340</v>
      </c>
      <c r="W1339" s="220">
        <v>74180</v>
      </c>
      <c r="X1339" s="223"/>
    </row>
    <row r="1340" spans="2:24" ht="12.95" customHeight="1" x14ac:dyDescent="0.2">
      <c r="B1340" s="221" t="s">
        <v>1621</v>
      </c>
      <c r="C1340" s="221" t="s">
        <v>731</v>
      </c>
      <c r="D1340" s="222" t="s">
        <v>1453</v>
      </c>
      <c r="E1340" s="222"/>
      <c r="F1340" s="223"/>
      <c r="G1340" s="223"/>
      <c r="H1340" s="223"/>
      <c r="I1340" s="223"/>
      <c r="J1340" s="223"/>
      <c r="K1340" s="223"/>
      <c r="L1340" s="223"/>
      <c r="M1340" s="223"/>
      <c r="N1340" s="223"/>
      <c r="O1340" s="223"/>
      <c r="P1340" s="223"/>
      <c r="Q1340" s="223"/>
      <c r="R1340" s="223"/>
      <c r="S1340" s="223"/>
      <c r="T1340" s="223"/>
      <c r="U1340" s="220">
        <v>193050</v>
      </c>
      <c r="V1340" s="223"/>
      <c r="W1340" s="223"/>
      <c r="X1340" s="223"/>
    </row>
    <row r="1341" spans="2:24" ht="12.95" customHeight="1" x14ac:dyDescent="0.2">
      <c r="B1341" s="221" t="s">
        <v>1410</v>
      </c>
      <c r="C1341" s="221" t="s">
        <v>731</v>
      </c>
      <c r="D1341" s="222" t="s">
        <v>1453</v>
      </c>
      <c r="E1341" s="222"/>
      <c r="F1341" s="223"/>
      <c r="G1341" s="223"/>
      <c r="H1341" s="220">
        <v>474540</v>
      </c>
      <c r="I1341" s="220">
        <v>451940</v>
      </c>
      <c r="J1341" s="220">
        <v>430420</v>
      </c>
      <c r="K1341" s="220">
        <v>427580</v>
      </c>
      <c r="L1341" s="220">
        <v>406490</v>
      </c>
      <c r="M1341" s="223"/>
      <c r="N1341" s="223"/>
      <c r="O1341" s="223"/>
      <c r="P1341" s="223"/>
      <c r="Q1341" s="223"/>
      <c r="R1341" s="223"/>
      <c r="S1341" s="223"/>
      <c r="T1341" s="223"/>
      <c r="U1341" s="223"/>
      <c r="V1341" s="223"/>
      <c r="W1341" s="223"/>
      <c r="X1341" s="223"/>
    </row>
    <row r="1342" spans="2:24" ht="12.95" customHeight="1" x14ac:dyDescent="0.2">
      <c r="B1342" s="221" t="s">
        <v>695</v>
      </c>
      <c r="C1342" s="221" t="s">
        <v>731</v>
      </c>
      <c r="D1342" s="222" t="s">
        <v>1453</v>
      </c>
      <c r="E1342" s="222"/>
      <c r="F1342" s="223"/>
      <c r="G1342" s="223"/>
      <c r="H1342" s="223"/>
      <c r="I1342" s="223"/>
      <c r="J1342" s="223"/>
      <c r="K1342" s="223"/>
      <c r="L1342" s="223"/>
      <c r="M1342" s="223"/>
      <c r="N1342" s="223"/>
      <c r="O1342" s="223"/>
      <c r="P1342" s="223"/>
      <c r="Q1342" s="223"/>
      <c r="R1342" s="223"/>
      <c r="S1342" s="223"/>
      <c r="T1342" s="223"/>
      <c r="U1342" s="220">
        <v>190690</v>
      </c>
      <c r="V1342" s="220">
        <v>169520</v>
      </c>
      <c r="W1342" s="220">
        <v>169300</v>
      </c>
      <c r="X1342" s="220">
        <v>148120</v>
      </c>
    </row>
    <row r="1343" spans="2:24" ht="12.95" customHeight="1" x14ac:dyDescent="0.2">
      <c r="B1343" s="221" t="s">
        <v>696</v>
      </c>
      <c r="C1343" s="221" t="s">
        <v>731</v>
      </c>
      <c r="D1343" s="222" t="s">
        <v>1453</v>
      </c>
      <c r="E1343" s="222"/>
      <c r="F1343" s="223"/>
      <c r="G1343" s="223"/>
      <c r="H1343" s="223"/>
      <c r="I1343" s="223"/>
      <c r="J1343" s="223"/>
      <c r="K1343" s="223"/>
      <c r="L1343" s="223"/>
      <c r="M1343" s="223"/>
      <c r="N1343" s="223"/>
      <c r="O1343" s="223"/>
      <c r="P1343" s="223"/>
      <c r="Q1343" s="223"/>
      <c r="R1343" s="223"/>
      <c r="S1343" s="223"/>
      <c r="T1343" s="223"/>
      <c r="U1343" s="223"/>
      <c r="V1343" s="220">
        <v>143160</v>
      </c>
      <c r="W1343" s="220">
        <v>134760</v>
      </c>
      <c r="X1343" s="220">
        <v>128760</v>
      </c>
    </row>
    <row r="1344" spans="2:24" ht="12.95" customHeight="1" x14ac:dyDescent="0.2">
      <c r="B1344" s="221" t="s">
        <v>697</v>
      </c>
      <c r="C1344" s="221" t="s">
        <v>731</v>
      </c>
      <c r="D1344" s="222" t="s">
        <v>1453</v>
      </c>
      <c r="E1344" s="222"/>
      <c r="F1344" s="223"/>
      <c r="G1344" s="223"/>
      <c r="H1344" s="223"/>
      <c r="I1344" s="223"/>
      <c r="J1344" s="223"/>
      <c r="K1344" s="223"/>
      <c r="L1344" s="220">
        <v>598980</v>
      </c>
      <c r="M1344" s="220">
        <v>574330</v>
      </c>
      <c r="N1344" s="223"/>
      <c r="O1344" s="223"/>
      <c r="P1344" s="223"/>
      <c r="Q1344" s="223"/>
      <c r="R1344" s="220">
        <v>375040</v>
      </c>
      <c r="S1344" s="220">
        <v>332410</v>
      </c>
      <c r="T1344" s="220">
        <v>319130</v>
      </c>
      <c r="U1344" s="220">
        <v>307430</v>
      </c>
      <c r="V1344" s="220">
        <v>305890</v>
      </c>
      <c r="W1344" s="220">
        <v>297220</v>
      </c>
      <c r="X1344" s="220">
        <v>263600</v>
      </c>
    </row>
    <row r="1345" spans="2:24" ht="12.95" customHeight="1" x14ac:dyDescent="0.2">
      <c r="B1345" s="221" t="s">
        <v>1411</v>
      </c>
      <c r="C1345" s="221" t="s">
        <v>731</v>
      </c>
      <c r="D1345" s="222" t="s">
        <v>1453</v>
      </c>
      <c r="E1345" s="222"/>
      <c r="F1345" s="223"/>
      <c r="G1345" s="223"/>
      <c r="H1345" s="223"/>
      <c r="I1345" s="223"/>
      <c r="J1345" s="223"/>
      <c r="K1345" s="223"/>
      <c r="L1345" s="223"/>
      <c r="M1345" s="223"/>
      <c r="N1345" s="223"/>
      <c r="O1345" s="223"/>
      <c r="P1345" s="223"/>
      <c r="Q1345" s="223"/>
      <c r="R1345" s="223"/>
      <c r="S1345" s="220">
        <v>153480</v>
      </c>
      <c r="T1345" s="223"/>
      <c r="U1345" s="223"/>
      <c r="V1345" s="223"/>
      <c r="W1345" s="223"/>
      <c r="X1345" s="223"/>
    </row>
    <row r="1346" spans="2:24" ht="12.95" customHeight="1" x14ac:dyDescent="0.2">
      <c r="B1346" s="221" t="s">
        <v>698</v>
      </c>
      <c r="C1346" s="221" t="s">
        <v>731</v>
      </c>
      <c r="D1346" s="222" t="s">
        <v>1453</v>
      </c>
      <c r="E1346" s="222"/>
      <c r="F1346" s="223"/>
      <c r="G1346" s="223"/>
      <c r="H1346" s="223"/>
      <c r="I1346" s="223"/>
      <c r="J1346" s="223"/>
      <c r="K1346" s="223"/>
      <c r="L1346" s="223"/>
      <c r="M1346" s="223"/>
      <c r="N1346" s="223"/>
      <c r="O1346" s="223"/>
      <c r="P1346" s="223"/>
      <c r="Q1346" s="223"/>
      <c r="R1346" s="223"/>
      <c r="S1346" s="223"/>
      <c r="T1346" s="223"/>
      <c r="U1346" s="223"/>
      <c r="V1346" s="220">
        <v>137580</v>
      </c>
      <c r="W1346" s="220">
        <v>131390</v>
      </c>
      <c r="X1346" s="220">
        <v>129250</v>
      </c>
    </row>
    <row r="1347" spans="2:24" ht="12.95" customHeight="1" x14ac:dyDescent="0.2">
      <c r="B1347" s="221" t="s">
        <v>1622</v>
      </c>
      <c r="C1347" s="221" t="s">
        <v>731</v>
      </c>
      <c r="D1347" s="222" t="s">
        <v>1453</v>
      </c>
      <c r="E1347" s="222"/>
      <c r="F1347" s="223"/>
      <c r="G1347" s="223"/>
      <c r="H1347" s="223"/>
      <c r="I1347" s="223"/>
      <c r="J1347" s="223"/>
      <c r="K1347" s="223"/>
      <c r="L1347" s="223"/>
      <c r="M1347" s="223"/>
      <c r="N1347" s="223"/>
      <c r="O1347" s="223"/>
      <c r="P1347" s="223"/>
      <c r="Q1347" s="223"/>
      <c r="R1347" s="223"/>
      <c r="S1347" s="223"/>
      <c r="T1347" s="223"/>
      <c r="U1347" s="223"/>
      <c r="V1347" s="223"/>
      <c r="W1347" s="223"/>
      <c r="X1347" s="220">
        <v>111040</v>
      </c>
    </row>
    <row r="1348" spans="2:24" ht="12.95" customHeight="1" x14ac:dyDescent="0.2">
      <c r="B1348" s="221" t="s">
        <v>1412</v>
      </c>
      <c r="C1348" s="221" t="s">
        <v>731</v>
      </c>
      <c r="D1348" s="222" t="s">
        <v>1453</v>
      </c>
      <c r="E1348" s="222"/>
      <c r="F1348" s="223"/>
      <c r="G1348" s="223"/>
      <c r="H1348" s="223"/>
      <c r="I1348" s="223"/>
      <c r="J1348" s="223"/>
      <c r="K1348" s="223"/>
      <c r="L1348" s="223"/>
      <c r="M1348" s="223"/>
      <c r="N1348" s="223"/>
      <c r="O1348" s="223"/>
      <c r="P1348" s="223"/>
      <c r="Q1348" s="223"/>
      <c r="R1348" s="223"/>
      <c r="S1348" s="223"/>
      <c r="T1348" s="223"/>
      <c r="U1348" s="220">
        <v>150380</v>
      </c>
      <c r="V1348" s="220">
        <v>137400</v>
      </c>
      <c r="W1348" s="220">
        <v>136710</v>
      </c>
      <c r="X1348" s="223"/>
    </row>
    <row r="1349" spans="2:24" ht="12.95" customHeight="1" x14ac:dyDescent="0.2">
      <c r="B1349" s="221" t="s">
        <v>699</v>
      </c>
      <c r="C1349" s="221" t="s">
        <v>731</v>
      </c>
      <c r="D1349" s="222" t="s">
        <v>1453</v>
      </c>
      <c r="E1349" s="222"/>
      <c r="F1349" s="220">
        <v>1043290</v>
      </c>
      <c r="G1349" s="220">
        <v>984230</v>
      </c>
      <c r="H1349" s="220">
        <v>849970</v>
      </c>
      <c r="I1349" s="220">
        <v>663880</v>
      </c>
      <c r="J1349" s="220">
        <v>523400</v>
      </c>
      <c r="K1349" s="220">
        <v>517540</v>
      </c>
      <c r="L1349" s="220">
        <v>514970</v>
      </c>
      <c r="M1349" s="223"/>
      <c r="N1349" s="223"/>
      <c r="O1349" s="223"/>
      <c r="P1349" s="223"/>
      <c r="Q1349" s="223"/>
      <c r="R1349" s="223"/>
      <c r="S1349" s="223"/>
      <c r="T1349" s="223"/>
      <c r="U1349" s="223"/>
      <c r="V1349" s="223"/>
      <c r="W1349" s="223"/>
      <c r="X1349" s="223"/>
    </row>
    <row r="1350" spans="2:24" ht="12.95" customHeight="1" x14ac:dyDescent="0.2">
      <c r="B1350" s="221" t="s">
        <v>1413</v>
      </c>
      <c r="C1350" s="221" t="s">
        <v>731</v>
      </c>
      <c r="D1350" s="222" t="s">
        <v>1453</v>
      </c>
      <c r="E1350" s="222"/>
      <c r="F1350" s="223"/>
      <c r="G1350" s="223"/>
      <c r="H1350" s="223"/>
      <c r="I1350" s="223"/>
      <c r="J1350" s="223"/>
      <c r="K1350" s="223"/>
      <c r="L1350" s="223"/>
      <c r="M1350" s="223"/>
      <c r="N1350" s="223"/>
      <c r="O1350" s="223"/>
      <c r="P1350" s="223"/>
      <c r="Q1350" s="223"/>
      <c r="R1350" s="220">
        <v>184320</v>
      </c>
      <c r="S1350" s="220">
        <v>181560</v>
      </c>
      <c r="T1350" s="223"/>
      <c r="U1350" s="223"/>
      <c r="V1350" s="223"/>
      <c r="W1350" s="223"/>
      <c r="X1350" s="223"/>
    </row>
    <row r="1351" spans="2:24" ht="12.95" customHeight="1" x14ac:dyDescent="0.2">
      <c r="B1351" s="221" t="s">
        <v>700</v>
      </c>
      <c r="C1351" s="221" t="s">
        <v>731</v>
      </c>
      <c r="D1351" s="222" t="s">
        <v>1453</v>
      </c>
      <c r="E1351" s="222"/>
      <c r="F1351" s="220">
        <v>803260</v>
      </c>
      <c r="G1351" s="220">
        <v>754230</v>
      </c>
      <c r="H1351" s="220">
        <v>459070</v>
      </c>
      <c r="I1351" s="220">
        <v>355970</v>
      </c>
      <c r="J1351" s="220">
        <v>344200</v>
      </c>
      <c r="K1351" s="220">
        <v>311050</v>
      </c>
      <c r="L1351" s="220">
        <v>296410</v>
      </c>
      <c r="M1351" s="220">
        <v>294940</v>
      </c>
      <c r="N1351" s="223"/>
      <c r="O1351" s="223"/>
      <c r="P1351" s="223"/>
      <c r="Q1351" s="223"/>
      <c r="R1351" s="223"/>
      <c r="S1351" s="223"/>
      <c r="T1351" s="223"/>
      <c r="U1351" s="223"/>
      <c r="V1351" s="223"/>
      <c r="W1351" s="223"/>
      <c r="X1351" s="223"/>
    </row>
    <row r="1352" spans="2:24" ht="12.95" customHeight="1" x14ac:dyDescent="0.2">
      <c r="B1352" s="221" t="s">
        <v>701</v>
      </c>
      <c r="C1352" s="221" t="s">
        <v>731</v>
      </c>
      <c r="D1352" s="222" t="s">
        <v>1453</v>
      </c>
      <c r="E1352" s="222"/>
      <c r="F1352" s="223"/>
      <c r="G1352" s="223"/>
      <c r="H1352" s="223"/>
      <c r="I1352" s="223"/>
      <c r="J1352" s="223"/>
      <c r="K1352" s="223"/>
      <c r="L1352" s="223"/>
      <c r="M1352" s="223"/>
      <c r="N1352" s="223"/>
      <c r="O1352" s="223"/>
      <c r="P1352" s="223"/>
      <c r="Q1352" s="223"/>
      <c r="R1352" s="223"/>
      <c r="S1352" s="223"/>
      <c r="T1352" s="223"/>
      <c r="U1352" s="223"/>
      <c r="V1352" s="220">
        <v>152810</v>
      </c>
      <c r="W1352" s="220">
        <v>145120</v>
      </c>
      <c r="X1352" s="220">
        <v>144390</v>
      </c>
    </row>
    <row r="1353" spans="2:24" ht="12.95" customHeight="1" x14ac:dyDescent="0.2">
      <c r="B1353" s="221" t="s">
        <v>1623</v>
      </c>
      <c r="C1353" s="221" t="s">
        <v>731</v>
      </c>
      <c r="D1353" s="222" t="s">
        <v>1453</v>
      </c>
      <c r="E1353" s="222"/>
      <c r="F1353" s="223"/>
      <c r="G1353" s="223"/>
      <c r="H1353" s="223"/>
      <c r="I1353" s="223"/>
      <c r="J1353" s="223"/>
      <c r="K1353" s="223"/>
      <c r="L1353" s="223"/>
      <c r="M1353" s="223"/>
      <c r="N1353" s="223"/>
      <c r="O1353" s="223"/>
      <c r="P1353" s="223"/>
      <c r="Q1353" s="223"/>
      <c r="R1353" s="223"/>
      <c r="S1353" s="223"/>
      <c r="T1353" s="223"/>
      <c r="U1353" s="223"/>
      <c r="V1353" s="223"/>
      <c r="W1353" s="220">
        <v>111520</v>
      </c>
      <c r="X1353" s="223"/>
    </row>
    <row r="1354" spans="2:24" ht="12.95" customHeight="1" x14ac:dyDescent="0.2">
      <c r="B1354" s="221" t="s">
        <v>702</v>
      </c>
      <c r="C1354" s="221" t="s">
        <v>731</v>
      </c>
      <c r="D1354" s="222" t="s">
        <v>1453</v>
      </c>
      <c r="E1354" s="222"/>
      <c r="F1354" s="220">
        <v>1228060</v>
      </c>
      <c r="G1354" s="220">
        <v>1169580</v>
      </c>
      <c r="H1354" s="220">
        <v>1005830</v>
      </c>
      <c r="I1354" s="220">
        <v>910540</v>
      </c>
      <c r="J1354" s="220">
        <v>776770</v>
      </c>
      <c r="K1354" s="220">
        <v>723270</v>
      </c>
      <c r="L1354" s="220">
        <v>655290</v>
      </c>
      <c r="M1354" s="220">
        <v>607560</v>
      </c>
      <c r="N1354" s="220">
        <v>588370</v>
      </c>
      <c r="O1354" s="220">
        <v>570310</v>
      </c>
      <c r="P1354" s="220">
        <v>550450</v>
      </c>
      <c r="Q1354" s="220">
        <v>521450</v>
      </c>
      <c r="R1354" s="220">
        <v>441570</v>
      </c>
      <c r="S1354" s="220">
        <v>356210</v>
      </c>
      <c r="T1354" s="223"/>
      <c r="U1354" s="223"/>
      <c r="V1354" s="223"/>
      <c r="W1354" s="223"/>
      <c r="X1354" s="223"/>
    </row>
    <row r="1355" spans="2:24" ht="12.95" customHeight="1" x14ac:dyDescent="0.2">
      <c r="B1355" s="221" t="s">
        <v>703</v>
      </c>
      <c r="C1355" s="221" t="s">
        <v>731</v>
      </c>
      <c r="D1355" s="222" t="s">
        <v>1453</v>
      </c>
      <c r="E1355" s="222"/>
      <c r="F1355" s="220">
        <v>906350</v>
      </c>
      <c r="G1355" s="220">
        <v>863190</v>
      </c>
      <c r="H1355" s="220">
        <v>704770</v>
      </c>
      <c r="I1355" s="220">
        <v>660450</v>
      </c>
      <c r="J1355" s="220">
        <v>600220</v>
      </c>
      <c r="K1355" s="220">
        <v>575040</v>
      </c>
      <c r="L1355" s="220">
        <v>542870</v>
      </c>
      <c r="M1355" s="220">
        <v>540160</v>
      </c>
      <c r="N1355" s="220">
        <v>512430</v>
      </c>
      <c r="O1355" s="220">
        <v>466120</v>
      </c>
      <c r="P1355" s="220">
        <v>438340</v>
      </c>
      <c r="Q1355" s="220">
        <v>398900</v>
      </c>
      <c r="R1355" s="220">
        <v>389300</v>
      </c>
      <c r="S1355" s="220">
        <v>350960</v>
      </c>
      <c r="T1355" s="223"/>
      <c r="U1355" s="223"/>
      <c r="V1355" s="223"/>
      <c r="W1355" s="223"/>
      <c r="X1355" s="223"/>
    </row>
    <row r="1356" spans="2:24" ht="12.95" customHeight="1" x14ac:dyDescent="0.2">
      <c r="B1356" s="221" t="s">
        <v>704</v>
      </c>
      <c r="C1356" s="221" t="s">
        <v>731</v>
      </c>
      <c r="D1356" s="222" t="s">
        <v>1453</v>
      </c>
      <c r="E1356" s="222"/>
      <c r="F1356" s="220">
        <v>1392730</v>
      </c>
      <c r="G1356" s="220">
        <v>1215470</v>
      </c>
      <c r="H1356" s="220">
        <v>1019340</v>
      </c>
      <c r="I1356" s="220">
        <v>920350</v>
      </c>
      <c r="J1356" s="220">
        <v>817910</v>
      </c>
      <c r="K1356" s="220">
        <v>730640</v>
      </c>
      <c r="L1356" s="220">
        <v>710500</v>
      </c>
      <c r="M1356" s="220">
        <v>644890</v>
      </c>
      <c r="N1356" s="220">
        <v>596200</v>
      </c>
      <c r="O1356" s="220">
        <v>578960</v>
      </c>
      <c r="P1356" s="220">
        <v>503910</v>
      </c>
      <c r="Q1356" s="220">
        <v>489790</v>
      </c>
      <c r="R1356" s="220">
        <v>466660</v>
      </c>
      <c r="S1356" s="220">
        <v>361770</v>
      </c>
      <c r="T1356" s="220">
        <v>205000</v>
      </c>
      <c r="U1356" s="220">
        <v>185680</v>
      </c>
      <c r="V1356" s="220">
        <v>176080</v>
      </c>
      <c r="W1356" s="220">
        <v>171890</v>
      </c>
      <c r="X1356" s="223"/>
    </row>
    <row r="1357" spans="2:24" ht="12.95" customHeight="1" x14ac:dyDescent="0.2">
      <c r="B1357" s="221" t="s">
        <v>1624</v>
      </c>
      <c r="C1357" s="221" t="s">
        <v>731</v>
      </c>
      <c r="D1357" s="222" t="s">
        <v>1453</v>
      </c>
      <c r="E1357" s="222"/>
      <c r="F1357" s="223"/>
      <c r="G1357" s="223"/>
      <c r="H1357" s="223"/>
      <c r="I1357" s="223"/>
      <c r="J1357" s="223"/>
      <c r="K1357" s="223"/>
      <c r="L1357" s="223"/>
      <c r="M1357" s="223"/>
      <c r="N1357" s="223"/>
      <c r="O1357" s="223"/>
      <c r="P1357" s="223"/>
      <c r="Q1357" s="223"/>
      <c r="R1357" s="220">
        <v>326460</v>
      </c>
      <c r="S1357" s="223"/>
      <c r="T1357" s="223"/>
      <c r="U1357" s="223"/>
      <c r="V1357" s="223"/>
      <c r="W1357" s="223"/>
      <c r="X1357" s="223"/>
    </row>
    <row r="1358" spans="2:24" ht="12.95" customHeight="1" x14ac:dyDescent="0.2">
      <c r="B1358" s="221" t="s">
        <v>705</v>
      </c>
      <c r="C1358" s="221" t="s">
        <v>731</v>
      </c>
      <c r="D1358" s="222" t="s">
        <v>1453</v>
      </c>
      <c r="E1358" s="222"/>
      <c r="F1358" s="223"/>
      <c r="G1358" s="223"/>
      <c r="H1358" s="220">
        <v>267350</v>
      </c>
      <c r="I1358" s="220">
        <v>251840</v>
      </c>
      <c r="J1358" s="220">
        <v>250590</v>
      </c>
      <c r="K1358" s="220">
        <v>233930</v>
      </c>
      <c r="L1358" s="220">
        <v>232770</v>
      </c>
      <c r="M1358" s="220">
        <v>216790</v>
      </c>
      <c r="N1358" s="220">
        <v>212310</v>
      </c>
      <c r="O1358" s="220">
        <v>191170</v>
      </c>
      <c r="P1358" s="220">
        <v>175570</v>
      </c>
      <c r="Q1358" s="220">
        <v>161250</v>
      </c>
      <c r="R1358" s="220">
        <v>153640</v>
      </c>
      <c r="S1358" s="220">
        <v>146630</v>
      </c>
      <c r="T1358" s="223"/>
      <c r="U1358" s="223"/>
      <c r="V1358" s="223"/>
      <c r="W1358" s="223"/>
      <c r="X1358" s="223"/>
    </row>
    <row r="1359" spans="2:24" ht="12.95" customHeight="1" x14ac:dyDescent="0.2">
      <c r="B1359" s="221" t="s">
        <v>706</v>
      </c>
      <c r="C1359" s="221" t="s">
        <v>731</v>
      </c>
      <c r="D1359" s="222" t="s">
        <v>1453</v>
      </c>
      <c r="E1359" s="222"/>
      <c r="F1359" s="223"/>
      <c r="G1359" s="223"/>
      <c r="H1359" s="220">
        <v>231860</v>
      </c>
      <c r="I1359" s="220">
        <v>220820</v>
      </c>
      <c r="J1359" s="220">
        <v>210300</v>
      </c>
      <c r="K1359" s="220">
        <v>195650</v>
      </c>
      <c r="L1359" s="220">
        <v>182240</v>
      </c>
      <c r="M1359" s="223"/>
      <c r="N1359" s="223"/>
      <c r="O1359" s="220">
        <v>169880</v>
      </c>
      <c r="P1359" s="220">
        <v>149860</v>
      </c>
      <c r="Q1359" s="220">
        <v>137630</v>
      </c>
      <c r="R1359" s="220">
        <v>132170</v>
      </c>
      <c r="S1359" s="220">
        <v>126450</v>
      </c>
      <c r="T1359" s="220">
        <v>113880</v>
      </c>
      <c r="U1359" s="223"/>
      <c r="V1359" s="223"/>
      <c r="W1359" s="223"/>
      <c r="X1359" s="223"/>
    </row>
    <row r="1360" spans="2:24" ht="12.95" customHeight="1" x14ac:dyDescent="0.2">
      <c r="B1360" s="221" t="s">
        <v>1414</v>
      </c>
      <c r="C1360" s="221" t="s">
        <v>731</v>
      </c>
      <c r="D1360" s="222" t="s">
        <v>1453</v>
      </c>
      <c r="E1360" s="222"/>
      <c r="F1360" s="223"/>
      <c r="G1360" s="223"/>
      <c r="H1360" s="223"/>
      <c r="I1360" s="223"/>
      <c r="J1360" s="223"/>
      <c r="K1360" s="223"/>
      <c r="L1360" s="223"/>
      <c r="M1360" s="223"/>
      <c r="N1360" s="223"/>
      <c r="O1360" s="223"/>
      <c r="P1360" s="223"/>
      <c r="Q1360" s="223"/>
      <c r="R1360" s="223"/>
      <c r="S1360" s="223"/>
      <c r="T1360" s="223"/>
      <c r="U1360" s="223"/>
      <c r="V1360" s="223"/>
      <c r="W1360" s="220">
        <v>137860</v>
      </c>
      <c r="X1360" s="220">
        <v>128360</v>
      </c>
    </row>
    <row r="1361" spans="2:24" ht="12.95" customHeight="1" x14ac:dyDescent="0.2">
      <c r="B1361" s="221" t="s">
        <v>707</v>
      </c>
      <c r="C1361" s="221" t="s">
        <v>731</v>
      </c>
      <c r="D1361" s="222" t="s">
        <v>1453</v>
      </c>
      <c r="E1361" s="222"/>
      <c r="F1361" s="223"/>
      <c r="G1361" s="223"/>
      <c r="H1361" s="223"/>
      <c r="I1361" s="220">
        <v>262370</v>
      </c>
      <c r="J1361" s="220">
        <v>261440</v>
      </c>
      <c r="K1361" s="220">
        <v>233460</v>
      </c>
      <c r="L1361" s="220">
        <v>225690</v>
      </c>
      <c r="M1361" s="220">
        <v>214950</v>
      </c>
      <c r="N1361" s="220">
        <v>206560</v>
      </c>
      <c r="O1361" s="220">
        <v>205530</v>
      </c>
      <c r="P1361" s="220">
        <v>176610</v>
      </c>
      <c r="Q1361" s="220">
        <v>162200</v>
      </c>
      <c r="R1361" s="220">
        <v>155550</v>
      </c>
      <c r="S1361" s="220">
        <v>132760</v>
      </c>
      <c r="T1361" s="220">
        <v>129560</v>
      </c>
      <c r="U1361" s="223"/>
      <c r="V1361" s="223"/>
      <c r="W1361" s="223"/>
      <c r="X1361" s="223"/>
    </row>
    <row r="1362" spans="2:24" ht="12.95" customHeight="1" x14ac:dyDescent="0.2">
      <c r="B1362" s="221" t="s">
        <v>1415</v>
      </c>
      <c r="C1362" s="221" t="s">
        <v>731</v>
      </c>
      <c r="D1362" s="222" t="s">
        <v>1453</v>
      </c>
      <c r="E1362" s="222"/>
      <c r="F1362" s="223"/>
      <c r="G1362" s="223"/>
      <c r="H1362" s="223"/>
      <c r="I1362" s="223"/>
      <c r="J1362" s="223"/>
      <c r="K1362" s="223"/>
      <c r="L1362" s="223"/>
      <c r="M1362" s="223"/>
      <c r="N1362" s="223"/>
      <c r="O1362" s="223"/>
      <c r="P1362" s="220">
        <v>222180</v>
      </c>
      <c r="Q1362" s="220">
        <v>201780</v>
      </c>
      <c r="R1362" s="223"/>
      <c r="S1362" s="223"/>
      <c r="T1362" s="223"/>
      <c r="U1362" s="223"/>
      <c r="V1362" s="223"/>
      <c r="W1362" s="223"/>
      <c r="X1362" s="223"/>
    </row>
    <row r="1363" spans="2:24" ht="12.95" customHeight="1" x14ac:dyDescent="0.2">
      <c r="B1363" s="221" t="s">
        <v>1416</v>
      </c>
      <c r="C1363" s="221" t="s">
        <v>731</v>
      </c>
      <c r="D1363" s="222" t="s">
        <v>1453</v>
      </c>
      <c r="E1363" s="222"/>
      <c r="F1363" s="223"/>
      <c r="G1363" s="223"/>
      <c r="H1363" s="220">
        <v>233140</v>
      </c>
      <c r="I1363" s="223"/>
      <c r="J1363" s="223"/>
      <c r="K1363" s="220">
        <v>207750</v>
      </c>
      <c r="L1363" s="220">
        <v>193960</v>
      </c>
      <c r="M1363" s="223"/>
      <c r="N1363" s="220">
        <v>186970</v>
      </c>
      <c r="O1363" s="220">
        <v>152900</v>
      </c>
      <c r="P1363" s="220">
        <v>151750</v>
      </c>
      <c r="Q1363" s="220">
        <v>140780</v>
      </c>
      <c r="R1363" s="220">
        <v>134470</v>
      </c>
      <c r="S1363" s="223"/>
      <c r="T1363" s="223"/>
      <c r="U1363" s="223"/>
      <c r="V1363" s="223"/>
      <c r="W1363" s="223"/>
      <c r="X1363" s="223"/>
    </row>
    <row r="1364" spans="2:24" ht="12.95" customHeight="1" x14ac:dyDescent="0.2">
      <c r="B1364" s="221" t="s">
        <v>1417</v>
      </c>
      <c r="C1364" s="221" t="s">
        <v>731</v>
      </c>
      <c r="D1364" s="222" t="s">
        <v>1453</v>
      </c>
      <c r="E1364" s="222"/>
      <c r="F1364" s="220">
        <v>305560</v>
      </c>
      <c r="G1364" s="220">
        <v>292930</v>
      </c>
      <c r="H1364" s="223"/>
      <c r="I1364" s="223"/>
      <c r="J1364" s="223"/>
      <c r="K1364" s="223"/>
      <c r="L1364" s="223"/>
      <c r="M1364" s="223"/>
      <c r="N1364" s="223"/>
      <c r="O1364" s="223"/>
      <c r="P1364" s="223"/>
      <c r="Q1364" s="223"/>
      <c r="R1364" s="223"/>
      <c r="S1364" s="223"/>
      <c r="T1364" s="223"/>
      <c r="U1364" s="223"/>
      <c r="V1364" s="223"/>
      <c r="W1364" s="223"/>
      <c r="X1364" s="223"/>
    </row>
    <row r="1365" spans="2:24" ht="12.95" customHeight="1" x14ac:dyDescent="0.2">
      <c r="B1365" s="221" t="s">
        <v>1417</v>
      </c>
      <c r="C1365" s="221" t="s">
        <v>731</v>
      </c>
      <c r="D1365" s="222" t="s">
        <v>1453</v>
      </c>
      <c r="E1365" s="222"/>
      <c r="F1365" s="223"/>
      <c r="G1365" s="223"/>
      <c r="H1365" s="220">
        <v>277150</v>
      </c>
      <c r="I1365" s="220">
        <v>267850</v>
      </c>
      <c r="J1365" s="220">
        <v>253610</v>
      </c>
      <c r="K1365" s="220">
        <v>242950</v>
      </c>
      <c r="L1365" s="220">
        <v>236870</v>
      </c>
      <c r="M1365" s="220">
        <v>234910</v>
      </c>
      <c r="N1365" s="220">
        <v>209870</v>
      </c>
      <c r="O1365" s="220">
        <v>199870</v>
      </c>
      <c r="P1365" s="220">
        <v>185950</v>
      </c>
      <c r="Q1365" s="220">
        <v>174840</v>
      </c>
      <c r="R1365" s="220">
        <v>162520</v>
      </c>
      <c r="S1365" s="220">
        <v>153550</v>
      </c>
      <c r="T1365" s="220">
        <v>152780</v>
      </c>
      <c r="U1365" s="220">
        <v>138600</v>
      </c>
      <c r="V1365" s="220">
        <v>127650</v>
      </c>
      <c r="W1365" s="220">
        <v>114700</v>
      </c>
      <c r="X1365" s="220">
        <v>110460</v>
      </c>
    </row>
    <row r="1366" spans="2:24" ht="12.95" customHeight="1" x14ac:dyDescent="0.2">
      <c r="B1366" s="221" t="s">
        <v>1418</v>
      </c>
      <c r="C1366" s="221" t="s">
        <v>731</v>
      </c>
      <c r="D1366" s="222" t="s">
        <v>1453</v>
      </c>
      <c r="E1366" s="222"/>
      <c r="F1366" s="223"/>
      <c r="G1366" s="223"/>
      <c r="H1366" s="223"/>
      <c r="I1366" s="223"/>
      <c r="J1366" s="223"/>
      <c r="K1366" s="223"/>
      <c r="L1366" s="223"/>
      <c r="M1366" s="223"/>
      <c r="N1366" s="223"/>
      <c r="O1366" s="223"/>
      <c r="P1366" s="223"/>
      <c r="Q1366" s="223"/>
      <c r="R1366" s="223"/>
      <c r="S1366" s="220">
        <v>187260</v>
      </c>
      <c r="T1366" s="220">
        <v>186330</v>
      </c>
      <c r="U1366" s="223"/>
      <c r="V1366" s="223"/>
      <c r="W1366" s="220">
        <v>135380</v>
      </c>
      <c r="X1366" s="223"/>
    </row>
    <row r="1367" spans="2:24" ht="12.95" customHeight="1" x14ac:dyDescent="0.2">
      <c r="B1367" s="221" t="s">
        <v>1419</v>
      </c>
      <c r="C1367" s="221" t="s">
        <v>731</v>
      </c>
      <c r="D1367" s="222" t="s">
        <v>1453</v>
      </c>
      <c r="E1367" s="222"/>
      <c r="F1367" s="223"/>
      <c r="G1367" s="223"/>
      <c r="H1367" s="223"/>
      <c r="I1367" s="223"/>
      <c r="J1367" s="223"/>
      <c r="K1367" s="223"/>
      <c r="L1367" s="223"/>
      <c r="M1367" s="223"/>
      <c r="N1367" s="223"/>
      <c r="O1367" s="223"/>
      <c r="P1367" s="220">
        <v>193970</v>
      </c>
      <c r="Q1367" s="220">
        <v>182060</v>
      </c>
      <c r="R1367" s="223"/>
      <c r="S1367" s="223"/>
      <c r="T1367" s="223"/>
      <c r="U1367" s="223"/>
      <c r="V1367" s="223"/>
      <c r="W1367" s="223"/>
      <c r="X1367" s="223"/>
    </row>
    <row r="1368" spans="2:24" ht="12.95" customHeight="1" x14ac:dyDescent="0.2">
      <c r="B1368" s="221" t="s">
        <v>708</v>
      </c>
      <c r="C1368" s="221" t="s">
        <v>731</v>
      </c>
      <c r="D1368" s="222" t="s">
        <v>1453</v>
      </c>
      <c r="E1368" s="222"/>
      <c r="F1368" s="223"/>
      <c r="G1368" s="223"/>
      <c r="H1368" s="223"/>
      <c r="I1368" s="223"/>
      <c r="J1368" s="223"/>
      <c r="K1368" s="223"/>
      <c r="L1368" s="223"/>
      <c r="M1368" s="223"/>
      <c r="N1368" s="223"/>
      <c r="O1368" s="220">
        <v>249700</v>
      </c>
      <c r="P1368" s="223"/>
      <c r="Q1368" s="223"/>
      <c r="R1368" s="220">
        <v>196640</v>
      </c>
      <c r="S1368" s="220">
        <v>187160</v>
      </c>
      <c r="T1368" s="220">
        <v>169580</v>
      </c>
      <c r="U1368" s="220">
        <v>168730</v>
      </c>
      <c r="V1368" s="220">
        <v>159110</v>
      </c>
      <c r="W1368" s="223"/>
      <c r="X1368" s="220">
        <v>142530</v>
      </c>
    </row>
    <row r="1369" spans="2:24" ht="12.95" customHeight="1" x14ac:dyDescent="0.2">
      <c r="B1369" s="221" t="s">
        <v>1420</v>
      </c>
      <c r="C1369" s="221" t="s">
        <v>731</v>
      </c>
      <c r="D1369" s="222" t="s">
        <v>1453</v>
      </c>
      <c r="E1369" s="222"/>
      <c r="F1369" s="223"/>
      <c r="G1369" s="223"/>
      <c r="H1369" s="223"/>
      <c r="I1369" s="223"/>
      <c r="J1369" s="223"/>
      <c r="K1369" s="223"/>
      <c r="L1369" s="223"/>
      <c r="M1369" s="223"/>
      <c r="N1369" s="223"/>
      <c r="O1369" s="223"/>
      <c r="P1369" s="223"/>
      <c r="Q1369" s="223"/>
      <c r="R1369" s="220">
        <v>213750</v>
      </c>
      <c r="S1369" s="220">
        <v>200910</v>
      </c>
      <c r="T1369" s="220">
        <v>180170</v>
      </c>
      <c r="U1369" s="220">
        <v>174010</v>
      </c>
      <c r="V1369" s="220">
        <v>149780</v>
      </c>
      <c r="W1369" s="220">
        <v>149040</v>
      </c>
      <c r="X1369" s="223"/>
    </row>
    <row r="1370" spans="2:24" ht="12.95" customHeight="1" x14ac:dyDescent="0.2">
      <c r="B1370" s="221" t="s">
        <v>709</v>
      </c>
      <c r="C1370" s="221" t="s">
        <v>731</v>
      </c>
      <c r="D1370" s="222" t="s">
        <v>1453</v>
      </c>
      <c r="E1370" s="222"/>
      <c r="F1370" s="223"/>
      <c r="G1370" s="223"/>
      <c r="H1370" s="223"/>
      <c r="I1370" s="223"/>
      <c r="J1370" s="223"/>
      <c r="K1370" s="223"/>
      <c r="L1370" s="223"/>
      <c r="M1370" s="223"/>
      <c r="N1370" s="223"/>
      <c r="O1370" s="223"/>
      <c r="P1370" s="223"/>
      <c r="Q1370" s="223"/>
      <c r="R1370" s="223"/>
      <c r="S1370" s="223"/>
      <c r="T1370" s="223"/>
      <c r="U1370" s="220">
        <v>153150</v>
      </c>
      <c r="V1370" s="223"/>
      <c r="W1370" s="223"/>
      <c r="X1370" s="223"/>
    </row>
    <row r="1371" spans="2:24" ht="12.95" customHeight="1" x14ac:dyDescent="0.2">
      <c r="B1371" s="221" t="s">
        <v>710</v>
      </c>
      <c r="C1371" s="221" t="s">
        <v>731</v>
      </c>
      <c r="D1371" s="222" t="s">
        <v>1453</v>
      </c>
      <c r="E1371" s="222"/>
      <c r="F1371" s="223"/>
      <c r="G1371" s="223"/>
      <c r="H1371" s="220">
        <v>413880</v>
      </c>
      <c r="I1371" s="223"/>
      <c r="J1371" s="223"/>
      <c r="K1371" s="220">
        <v>391920</v>
      </c>
      <c r="L1371" s="220">
        <v>361030</v>
      </c>
      <c r="M1371" s="220">
        <v>359230</v>
      </c>
      <c r="N1371" s="220">
        <v>326130</v>
      </c>
      <c r="O1371" s="220">
        <v>310210</v>
      </c>
      <c r="P1371" s="220">
        <v>281640</v>
      </c>
      <c r="Q1371" s="220">
        <v>258670</v>
      </c>
      <c r="R1371" s="220">
        <v>246670</v>
      </c>
      <c r="S1371" s="220">
        <v>241130</v>
      </c>
      <c r="T1371" s="220">
        <v>239930</v>
      </c>
      <c r="U1371" s="223"/>
      <c r="V1371" s="223"/>
      <c r="W1371" s="223"/>
      <c r="X1371" s="223"/>
    </row>
    <row r="1372" spans="2:24" ht="12.95" customHeight="1" x14ac:dyDescent="0.2">
      <c r="B1372" s="221" t="s">
        <v>1421</v>
      </c>
      <c r="C1372" s="221" t="s">
        <v>731</v>
      </c>
      <c r="D1372" s="222" t="s">
        <v>1453</v>
      </c>
      <c r="E1372" s="222"/>
      <c r="F1372" s="223"/>
      <c r="G1372" s="223"/>
      <c r="H1372" s="223"/>
      <c r="I1372" s="223"/>
      <c r="J1372" s="223"/>
      <c r="K1372" s="223"/>
      <c r="L1372" s="223"/>
      <c r="M1372" s="223"/>
      <c r="N1372" s="223"/>
      <c r="O1372" s="223"/>
      <c r="P1372" s="223"/>
      <c r="Q1372" s="223"/>
      <c r="R1372" s="220">
        <v>347230</v>
      </c>
      <c r="S1372" s="223"/>
      <c r="T1372" s="223"/>
      <c r="U1372" s="220">
        <v>232910</v>
      </c>
      <c r="V1372" s="220">
        <v>218890</v>
      </c>
      <c r="W1372" s="223"/>
      <c r="X1372" s="223"/>
    </row>
    <row r="1373" spans="2:24" ht="12.95" customHeight="1" x14ac:dyDescent="0.2">
      <c r="B1373" s="221" t="s">
        <v>711</v>
      </c>
      <c r="C1373" s="221" t="s">
        <v>731</v>
      </c>
      <c r="D1373" s="222" t="s">
        <v>1453</v>
      </c>
      <c r="E1373" s="222"/>
      <c r="F1373" s="223"/>
      <c r="G1373" s="223"/>
      <c r="H1373" s="220">
        <v>238830</v>
      </c>
      <c r="I1373" s="220">
        <v>237640</v>
      </c>
      <c r="J1373" s="220">
        <v>224990</v>
      </c>
      <c r="K1373" s="223"/>
      <c r="L1373" s="220">
        <v>221880</v>
      </c>
      <c r="M1373" s="220">
        <v>214110</v>
      </c>
      <c r="N1373" s="220">
        <v>209650</v>
      </c>
      <c r="O1373" s="220">
        <v>197080</v>
      </c>
      <c r="P1373" s="220">
        <v>177740</v>
      </c>
      <c r="Q1373" s="220">
        <v>163240</v>
      </c>
      <c r="R1373" s="220">
        <v>155360</v>
      </c>
      <c r="S1373" s="220">
        <v>148880</v>
      </c>
      <c r="T1373" s="220">
        <v>148140</v>
      </c>
      <c r="U1373" s="223"/>
      <c r="V1373" s="223"/>
      <c r="W1373" s="223"/>
      <c r="X1373" s="223"/>
    </row>
    <row r="1374" spans="2:24" ht="12.95" customHeight="1" x14ac:dyDescent="0.2">
      <c r="B1374" s="221" t="s">
        <v>712</v>
      </c>
      <c r="C1374" s="221" t="s">
        <v>731</v>
      </c>
      <c r="D1374" s="222" t="s">
        <v>1453</v>
      </c>
      <c r="E1374" s="222"/>
      <c r="F1374" s="223"/>
      <c r="G1374" s="223"/>
      <c r="H1374" s="220">
        <v>318910</v>
      </c>
      <c r="I1374" s="220">
        <v>249460</v>
      </c>
      <c r="J1374" s="223"/>
      <c r="K1374" s="220">
        <v>226780</v>
      </c>
      <c r="L1374" s="220">
        <v>195770</v>
      </c>
      <c r="M1374" s="223"/>
      <c r="N1374" s="220">
        <v>190990</v>
      </c>
      <c r="O1374" s="220">
        <v>181900</v>
      </c>
      <c r="P1374" s="220">
        <v>172580</v>
      </c>
      <c r="Q1374" s="220">
        <v>164990</v>
      </c>
      <c r="R1374" s="220">
        <v>157220</v>
      </c>
      <c r="S1374" s="220">
        <v>149310</v>
      </c>
      <c r="T1374" s="223"/>
      <c r="U1374" s="223"/>
      <c r="V1374" s="223"/>
      <c r="W1374" s="223"/>
      <c r="X1374" s="223"/>
    </row>
    <row r="1375" spans="2:24" ht="12.95" customHeight="1" x14ac:dyDescent="0.2">
      <c r="B1375" s="221" t="s">
        <v>1422</v>
      </c>
      <c r="C1375" s="221" t="s">
        <v>731</v>
      </c>
      <c r="D1375" s="222" t="s">
        <v>1453</v>
      </c>
      <c r="E1375" s="222"/>
      <c r="F1375" s="223"/>
      <c r="G1375" s="223"/>
      <c r="H1375" s="223"/>
      <c r="I1375" s="223"/>
      <c r="J1375" s="223"/>
      <c r="K1375" s="223"/>
      <c r="L1375" s="223"/>
      <c r="M1375" s="223"/>
      <c r="N1375" s="223"/>
      <c r="O1375" s="223"/>
      <c r="P1375" s="223"/>
      <c r="Q1375" s="223"/>
      <c r="R1375" s="223"/>
      <c r="S1375" s="223"/>
      <c r="T1375" s="220">
        <v>153420</v>
      </c>
      <c r="U1375" s="220">
        <v>152650</v>
      </c>
      <c r="V1375" s="223"/>
      <c r="W1375" s="220">
        <v>121950</v>
      </c>
      <c r="X1375" s="223"/>
    </row>
    <row r="1376" spans="2:24" ht="12.95" customHeight="1" x14ac:dyDescent="0.2">
      <c r="B1376" s="221" t="s">
        <v>713</v>
      </c>
      <c r="C1376" s="221" t="s">
        <v>731</v>
      </c>
      <c r="D1376" s="222" t="s">
        <v>1453</v>
      </c>
      <c r="E1376" s="222"/>
      <c r="F1376" s="223"/>
      <c r="G1376" s="220">
        <v>388780</v>
      </c>
      <c r="H1376" s="220">
        <v>370270</v>
      </c>
      <c r="I1376" s="220">
        <v>352640</v>
      </c>
      <c r="J1376" s="220">
        <v>335850</v>
      </c>
      <c r="K1376" s="220">
        <v>330930</v>
      </c>
      <c r="L1376" s="220">
        <v>311280</v>
      </c>
      <c r="M1376" s="220">
        <v>300160</v>
      </c>
      <c r="N1376" s="220">
        <v>290670</v>
      </c>
      <c r="O1376" s="220">
        <v>272260</v>
      </c>
      <c r="P1376" s="220">
        <v>247420</v>
      </c>
      <c r="Q1376" s="220">
        <v>234660</v>
      </c>
      <c r="R1376" s="220">
        <v>226280</v>
      </c>
      <c r="S1376" s="220">
        <v>216000</v>
      </c>
      <c r="T1376" s="220">
        <v>210490</v>
      </c>
      <c r="U1376" s="223"/>
      <c r="V1376" s="223"/>
      <c r="W1376" s="223"/>
      <c r="X1376" s="223"/>
    </row>
    <row r="1377" spans="2:24" ht="12.95" customHeight="1" x14ac:dyDescent="0.2">
      <c r="B1377" s="221" t="s">
        <v>713</v>
      </c>
      <c r="C1377" s="221" t="s">
        <v>731</v>
      </c>
      <c r="D1377" s="222" t="s">
        <v>1455</v>
      </c>
      <c r="E1377" s="222"/>
      <c r="F1377" s="223"/>
      <c r="G1377" s="223"/>
      <c r="H1377" s="223"/>
      <c r="I1377" s="223"/>
      <c r="J1377" s="223"/>
      <c r="K1377" s="223"/>
      <c r="L1377" s="223"/>
      <c r="M1377" s="223"/>
      <c r="N1377" s="223"/>
      <c r="O1377" s="223"/>
      <c r="P1377" s="223"/>
      <c r="Q1377" s="223"/>
      <c r="R1377" s="223"/>
      <c r="S1377" s="220">
        <v>216000</v>
      </c>
      <c r="T1377" s="223"/>
      <c r="U1377" s="223"/>
      <c r="V1377" s="223"/>
      <c r="W1377" s="223"/>
      <c r="X1377" s="223"/>
    </row>
    <row r="1378" spans="2:24" ht="12.95" customHeight="1" x14ac:dyDescent="0.2">
      <c r="B1378" s="221" t="s">
        <v>1423</v>
      </c>
      <c r="C1378" s="221" t="s">
        <v>731</v>
      </c>
      <c r="D1378" s="222" t="s">
        <v>1453</v>
      </c>
      <c r="E1378" s="222"/>
      <c r="F1378" s="223"/>
      <c r="G1378" s="223"/>
      <c r="H1378" s="223"/>
      <c r="I1378" s="220">
        <v>340530</v>
      </c>
      <c r="J1378" s="223"/>
      <c r="K1378" s="223"/>
      <c r="L1378" s="223"/>
      <c r="M1378" s="223"/>
      <c r="N1378" s="223"/>
      <c r="O1378" s="223"/>
      <c r="P1378" s="223"/>
      <c r="Q1378" s="223"/>
      <c r="R1378" s="223"/>
      <c r="S1378" s="223"/>
      <c r="T1378" s="223"/>
      <c r="U1378" s="223"/>
      <c r="V1378" s="223"/>
      <c r="W1378" s="223"/>
      <c r="X1378" s="223"/>
    </row>
    <row r="1379" spans="2:24" ht="12.95" customHeight="1" x14ac:dyDescent="0.2">
      <c r="B1379" s="221" t="s">
        <v>714</v>
      </c>
      <c r="C1379" s="221" t="s">
        <v>731</v>
      </c>
      <c r="D1379" s="222" t="s">
        <v>1453</v>
      </c>
      <c r="E1379" s="222"/>
      <c r="F1379" s="223"/>
      <c r="G1379" s="223"/>
      <c r="H1379" s="223"/>
      <c r="I1379" s="223"/>
      <c r="J1379" s="223"/>
      <c r="K1379" s="223"/>
      <c r="L1379" s="223"/>
      <c r="M1379" s="223"/>
      <c r="N1379" s="223"/>
      <c r="O1379" s="223"/>
      <c r="P1379" s="223"/>
      <c r="Q1379" s="220">
        <v>234600</v>
      </c>
      <c r="R1379" s="220">
        <v>226180</v>
      </c>
      <c r="S1379" s="220">
        <v>212790</v>
      </c>
      <c r="T1379" s="223"/>
      <c r="U1379" s="223"/>
      <c r="V1379" s="223"/>
      <c r="W1379" s="223"/>
      <c r="X1379" s="223"/>
    </row>
    <row r="1380" spans="2:24" ht="12.95" customHeight="1" x14ac:dyDescent="0.2">
      <c r="B1380" s="221" t="s">
        <v>715</v>
      </c>
      <c r="C1380" s="221" t="s">
        <v>731</v>
      </c>
      <c r="D1380" s="222" t="s">
        <v>1453</v>
      </c>
      <c r="E1380" s="222"/>
      <c r="F1380" s="223"/>
      <c r="G1380" s="223"/>
      <c r="H1380" s="223"/>
      <c r="I1380" s="223"/>
      <c r="J1380" s="223"/>
      <c r="K1380" s="223"/>
      <c r="L1380" s="223"/>
      <c r="M1380" s="223"/>
      <c r="N1380" s="223"/>
      <c r="O1380" s="223"/>
      <c r="P1380" s="223"/>
      <c r="Q1380" s="220">
        <v>264050</v>
      </c>
      <c r="R1380" s="220">
        <v>261420</v>
      </c>
      <c r="S1380" s="223"/>
      <c r="T1380" s="223"/>
      <c r="U1380" s="223"/>
      <c r="V1380" s="223"/>
      <c r="W1380" s="223"/>
      <c r="X1380" s="223"/>
    </row>
    <row r="1381" spans="2:24" ht="12.95" customHeight="1" x14ac:dyDescent="0.2">
      <c r="B1381" s="221" t="s">
        <v>1424</v>
      </c>
      <c r="C1381" s="221" t="s">
        <v>731</v>
      </c>
      <c r="D1381" s="222" t="s">
        <v>1453</v>
      </c>
      <c r="E1381" s="222"/>
      <c r="F1381" s="223"/>
      <c r="G1381" s="223"/>
      <c r="H1381" s="223"/>
      <c r="I1381" s="223"/>
      <c r="J1381" s="223"/>
      <c r="K1381" s="223"/>
      <c r="L1381" s="223"/>
      <c r="M1381" s="223"/>
      <c r="N1381" s="223"/>
      <c r="O1381" s="223"/>
      <c r="P1381" s="223"/>
      <c r="Q1381" s="220">
        <v>246360</v>
      </c>
      <c r="R1381" s="220">
        <v>224150</v>
      </c>
      <c r="S1381" s="223"/>
      <c r="T1381" s="223"/>
      <c r="U1381" s="223"/>
      <c r="V1381" s="223"/>
      <c r="W1381" s="223"/>
      <c r="X1381" s="223"/>
    </row>
    <row r="1382" spans="2:24" ht="12.95" customHeight="1" x14ac:dyDescent="0.2">
      <c r="B1382" s="221" t="s">
        <v>1425</v>
      </c>
      <c r="C1382" s="221" t="s">
        <v>731</v>
      </c>
      <c r="D1382" s="222" t="s">
        <v>1453</v>
      </c>
      <c r="E1382" s="222"/>
      <c r="F1382" s="223"/>
      <c r="G1382" s="223"/>
      <c r="H1382" s="223"/>
      <c r="I1382" s="223"/>
      <c r="J1382" s="223"/>
      <c r="K1382" s="223"/>
      <c r="L1382" s="223"/>
      <c r="M1382" s="223"/>
      <c r="N1382" s="220">
        <v>244180</v>
      </c>
      <c r="O1382" s="223"/>
      <c r="P1382" s="220">
        <v>222290</v>
      </c>
      <c r="Q1382" s="220">
        <v>198610</v>
      </c>
      <c r="R1382" s="220">
        <v>194530</v>
      </c>
      <c r="S1382" s="223"/>
      <c r="T1382" s="223"/>
      <c r="U1382" s="223"/>
      <c r="V1382" s="223"/>
      <c r="W1382" s="223"/>
      <c r="X1382" s="223"/>
    </row>
    <row r="1383" spans="2:24" ht="12.95" customHeight="1" x14ac:dyDescent="0.2">
      <c r="B1383" s="221" t="s">
        <v>716</v>
      </c>
      <c r="C1383" s="221" t="s">
        <v>731</v>
      </c>
      <c r="D1383" s="222" t="s">
        <v>1453</v>
      </c>
      <c r="E1383" s="222"/>
      <c r="F1383" s="223"/>
      <c r="G1383" s="223"/>
      <c r="H1383" s="220">
        <v>376680</v>
      </c>
      <c r="I1383" s="220">
        <v>347200</v>
      </c>
      <c r="J1383" s="220">
        <v>299410</v>
      </c>
      <c r="K1383" s="220">
        <v>249130</v>
      </c>
      <c r="L1383" s="220">
        <v>241450</v>
      </c>
      <c r="M1383" s="220">
        <v>230280</v>
      </c>
      <c r="N1383" s="220">
        <v>225800</v>
      </c>
      <c r="O1383" s="220">
        <v>209290</v>
      </c>
      <c r="P1383" s="220">
        <v>197350</v>
      </c>
      <c r="Q1383" s="220">
        <v>192540</v>
      </c>
      <c r="R1383" s="220">
        <v>184030</v>
      </c>
      <c r="S1383" s="220">
        <v>158490</v>
      </c>
      <c r="T1383" s="223"/>
      <c r="U1383" s="223"/>
      <c r="V1383" s="223"/>
      <c r="W1383" s="223"/>
      <c r="X1383" s="223"/>
    </row>
    <row r="1384" spans="2:24" ht="12.95" customHeight="1" x14ac:dyDescent="0.2">
      <c r="B1384" s="221" t="s">
        <v>717</v>
      </c>
      <c r="C1384" s="221" t="s">
        <v>731</v>
      </c>
      <c r="D1384" s="222" t="s">
        <v>1453</v>
      </c>
      <c r="E1384" s="222"/>
      <c r="F1384" s="220">
        <v>1152310</v>
      </c>
      <c r="G1384" s="220">
        <v>953500</v>
      </c>
      <c r="H1384" s="220">
        <v>748460</v>
      </c>
      <c r="I1384" s="220">
        <v>650960</v>
      </c>
      <c r="J1384" s="220">
        <v>529980</v>
      </c>
      <c r="K1384" s="220">
        <v>509130</v>
      </c>
      <c r="L1384" s="223"/>
      <c r="M1384" s="223"/>
      <c r="N1384" s="223"/>
      <c r="O1384" s="223"/>
      <c r="P1384" s="223"/>
      <c r="Q1384" s="223"/>
      <c r="R1384" s="223"/>
      <c r="S1384" s="223"/>
      <c r="T1384" s="223"/>
      <c r="U1384" s="223"/>
      <c r="V1384" s="223"/>
      <c r="W1384" s="223"/>
      <c r="X1384" s="223"/>
    </row>
    <row r="1385" spans="2:24" ht="12.95" customHeight="1" x14ac:dyDescent="0.2">
      <c r="B1385" s="221" t="s">
        <v>717</v>
      </c>
      <c r="C1385" s="221" t="s">
        <v>731</v>
      </c>
      <c r="D1385" s="222" t="s">
        <v>1453</v>
      </c>
      <c r="E1385" s="222"/>
      <c r="F1385" s="223"/>
      <c r="G1385" s="223"/>
      <c r="H1385" s="220">
        <v>748460</v>
      </c>
      <c r="I1385" s="220">
        <v>650960</v>
      </c>
      <c r="J1385" s="220">
        <v>529980</v>
      </c>
      <c r="K1385" s="220">
        <v>509130</v>
      </c>
      <c r="L1385" s="220">
        <v>468370</v>
      </c>
      <c r="M1385" s="220">
        <v>382970</v>
      </c>
      <c r="N1385" s="220">
        <v>364730</v>
      </c>
      <c r="O1385" s="220">
        <v>343510</v>
      </c>
      <c r="P1385" s="220">
        <v>311860</v>
      </c>
      <c r="Q1385" s="220">
        <v>266260</v>
      </c>
      <c r="R1385" s="220">
        <v>264940</v>
      </c>
      <c r="S1385" s="220">
        <v>261580</v>
      </c>
      <c r="T1385" s="223"/>
      <c r="U1385" s="223"/>
      <c r="V1385" s="223"/>
      <c r="W1385" s="223"/>
      <c r="X1385" s="223"/>
    </row>
    <row r="1386" spans="2:24" ht="12.95" customHeight="1" x14ac:dyDescent="0.2">
      <c r="B1386" s="221" t="s">
        <v>718</v>
      </c>
      <c r="C1386" s="221" t="s">
        <v>731</v>
      </c>
      <c r="D1386" s="222" t="s">
        <v>1453</v>
      </c>
      <c r="E1386" s="222"/>
      <c r="F1386" s="223"/>
      <c r="G1386" s="223"/>
      <c r="H1386" s="223"/>
      <c r="I1386" s="223"/>
      <c r="J1386" s="223"/>
      <c r="K1386" s="223"/>
      <c r="L1386" s="223"/>
      <c r="M1386" s="223"/>
      <c r="N1386" s="223"/>
      <c r="O1386" s="223"/>
      <c r="P1386" s="223"/>
      <c r="Q1386" s="223"/>
      <c r="R1386" s="220">
        <v>287880</v>
      </c>
      <c r="S1386" s="220">
        <v>252930</v>
      </c>
      <c r="T1386" s="220">
        <v>207850</v>
      </c>
      <c r="U1386" s="220">
        <v>187490</v>
      </c>
      <c r="V1386" s="220">
        <v>178320</v>
      </c>
      <c r="W1386" s="220">
        <v>170240</v>
      </c>
      <c r="X1386" s="220">
        <v>169610</v>
      </c>
    </row>
    <row r="1387" spans="2:24" ht="12.95" customHeight="1" x14ac:dyDescent="0.2">
      <c r="B1387" s="221" t="s">
        <v>719</v>
      </c>
      <c r="C1387" s="221" t="s">
        <v>731</v>
      </c>
      <c r="D1387" s="222" t="s">
        <v>1453</v>
      </c>
      <c r="E1387" s="222"/>
      <c r="F1387" s="220">
        <v>836560</v>
      </c>
      <c r="G1387" s="220">
        <v>523000</v>
      </c>
      <c r="H1387" s="220">
        <v>459340</v>
      </c>
      <c r="I1387" s="220">
        <v>438380</v>
      </c>
      <c r="J1387" s="223"/>
      <c r="K1387" s="223"/>
      <c r="L1387" s="223"/>
      <c r="M1387" s="223"/>
      <c r="N1387" s="223"/>
      <c r="O1387" s="223"/>
      <c r="P1387" s="223"/>
      <c r="Q1387" s="223"/>
      <c r="R1387" s="223"/>
      <c r="S1387" s="223"/>
      <c r="T1387" s="223"/>
      <c r="U1387" s="223"/>
      <c r="V1387" s="223"/>
      <c r="W1387" s="223"/>
      <c r="X1387" s="223"/>
    </row>
    <row r="1388" spans="2:24" ht="12.95" customHeight="1" x14ac:dyDescent="0.2">
      <c r="B1388" s="221" t="s">
        <v>719</v>
      </c>
      <c r="C1388" s="221" t="s">
        <v>731</v>
      </c>
      <c r="D1388" s="222" t="s">
        <v>1453</v>
      </c>
      <c r="E1388" s="222"/>
      <c r="F1388" s="223"/>
      <c r="G1388" s="223"/>
      <c r="H1388" s="220">
        <v>773810</v>
      </c>
      <c r="I1388" s="220">
        <v>734180</v>
      </c>
      <c r="J1388" s="220">
        <v>679460</v>
      </c>
      <c r="K1388" s="220">
        <v>629650</v>
      </c>
      <c r="L1388" s="220">
        <v>607010</v>
      </c>
      <c r="M1388" s="220">
        <v>541970</v>
      </c>
      <c r="N1388" s="220">
        <v>516170</v>
      </c>
      <c r="O1388" s="220">
        <v>491590</v>
      </c>
      <c r="P1388" s="220">
        <v>430130</v>
      </c>
      <c r="Q1388" s="220">
        <v>378750</v>
      </c>
      <c r="R1388" s="220">
        <v>363230</v>
      </c>
      <c r="S1388" s="220">
        <v>343290</v>
      </c>
      <c r="T1388" s="223"/>
      <c r="U1388" s="223"/>
      <c r="V1388" s="223"/>
      <c r="W1388" s="223"/>
      <c r="X1388" s="223"/>
    </row>
    <row r="1389" spans="2:24" ht="12.95" customHeight="1" x14ac:dyDescent="0.2">
      <c r="B1389" s="221" t="s">
        <v>720</v>
      </c>
      <c r="C1389" s="221" t="s">
        <v>731</v>
      </c>
      <c r="D1389" s="222" t="s">
        <v>1453</v>
      </c>
      <c r="E1389" s="222"/>
      <c r="F1389" s="223"/>
      <c r="G1389" s="223"/>
      <c r="H1389" s="223"/>
      <c r="I1389" s="223"/>
      <c r="J1389" s="223"/>
      <c r="K1389" s="223"/>
      <c r="L1389" s="223"/>
      <c r="M1389" s="223"/>
      <c r="N1389" s="223"/>
      <c r="O1389" s="223"/>
      <c r="P1389" s="223"/>
      <c r="Q1389" s="223"/>
      <c r="R1389" s="223"/>
      <c r="S1389" s="220">
        <v>252790</v>
      </c>
      <c r="T1389" s="220">
        <v>207770</v>
      </c>
      <c r="U1389" s="220">
        <v>187400</v>
      </c>
      <c r="V1389" s="220">
        <v>178220</v>
      </c>
      <c r="W1389" s="220">
        <v>170190</v>
      </c>
      <c r="X1389" s="220">
        <v>160260</v>
      </c>
    </row>
    <row r="1390" spans="2:24" ht="12.95" customHeight="1" x14ac:dyDescent="0.2">
      <c r="B1390" s="221" t="s">
        <v>721</v>
      </c>
      <c r="C1390" s="221" t="s">
        <v>731</v>
      </c>
      <c r="D1390" s="222" t="s">
        <v>1453</v>
      </c>
      <c r="E1390" s="222"/>
      <c r="F1390" s="220">
        <v>789500</v>
      </c>
      <c r="G1390" s="220">
        <v>626890</v>
      </c>
      <c r="H1390" s="220">
        <v>526810</v>
      </c>
      <c r="I1390" s="220">
        <v>435790</v>
      </c>
      <c r="J1390" s="220">
        <v>424800</v>
      </c>
      <c r="K1390" s="220">
        <v>408590</v>
      </c>
      <c r="L1390" s="220">
        <v>389130</v>
      </c>
      <c r="M1390" s="220">
        <v>350570</v>
      </c>
      <c r="N1390" s="220">
        <v>342830</v>
      </c>
      <c r="O1390" s="220">
        <v>295420</v>
      </c>
      <c r="P1390" s="220">
        <v>266760</v>
      </c>
      <c r="Q1390" s="220">
        <v>245170</v>
      </c>
      <c r="R1390" s="220">
        <v>232890</v>
      </c>
      <c r="S1390" s="220">
        <v>222410</v>
      </c>
      <c r="T1390" s="220">
        <v>190990</v>
      </c>
      <c r="U1390" s="220">
        <v>175370</v>
      </c>
      <c r="V1390" s="220">
        <v>167430</v>
      </c>
      <c r="W1390" s="220">
        <v>159530</v>
      </c>
      <c r="X1390" s="220">
        <v>151090</v>
      </c>
    </row>
    <row r="1391" spans="2:24" ht="12.95" customHeight="1" x14ac:dyDescent="0.2">
      <c r="B1391" s="221" t="s">
        <v>722</v>
      </c>
      <c r="C1391" s="221" t="s">
        <v>731</v>
      </c>
      <c r="D1391" s="222" t="s">
        <v>1453</v>
      </c>
      <c r="E1391" s="222"/>
      <c r="F1391" s="223"/>
      <c r="G1391" s="223"/>
      <c r="H1391" s="220">
        <v>235320</v>
      </c>
      <c r="I1391" s="223"/>
      <c r="J1391" s="223"/>
      <c r="K1391" s="220">
        <v>204630</v>
      </c>
      <c r="L1391" s="220">
        <v>191910</v>
      </c>
      <c r="M1391" s="223"/>
      <c r="N1391" s="220">
        <v>180580</v>
      </c>
      <c r="O1391" s="220">
        <v>166180</v>
      </c>
      <c r="P1391" s="223"/>
      <c r="Q1391" s="223"/>
      <c r="R1391" s="220">
        <v>150290</v>
      </c>
      <c r="S1391" s="223"/>
      <c r="T1391" s="223"/>
      <c r="U1391" s="223"/>
      <c r="V1391" s="223"/>
      <c r="W1391" s="223"/>
      <c r="X1391" s="223"/>
    </row>
    <row r="1392" spans="2:24" ht="12.95" customHeight="1" x14ac:dyDescent="0.2">
      <c r="B1392" s="221" t="s">
        <v>723</v>
      </c>
      <c r="C1392" s="221" t="s">
        <v>731</v>
      </c>
      <c r="D1392" s="222" t="s">
        <v>1453</v>
      </c>
      <c r="E1392" s="222"/>
      <c r="F1392" s="220">
        <v>1015010</v>
      </c>
      <c r="G1392" s="223"/>
      <c r="H1392" s="220">
        <v>410310</v>
      </c>
      <c r="I1392" s="220">
        <v>331420</v>
      </c>
      <c r="J1392" s="220">
        <v>325060</v>
      </c>
      <c r="K1392" s="220">
        <v>259730</v>
      </c>
      <c r="L1392" s="220">
        <v>241640</v>
      </c>
      <c r="M1392" s="220">
        <v>215840</v>
      </c>
      <c r="N1392" s="220">
        <v>212620</v>
      </c>
      <c r="O1392" s="220">
        <v>203990</v>
      </c>
      <c r="P1392" s="220">
        <v>185170</v>
      </c>
      <c r="Q1392" s="220">
        <v>180390</v>
      </c>
      <c r="R1392" s="220">
        <v>175840</v>
      </c>
      <c r="S1392" s="220">
        <v>151230</v>
      </c>
      <c r="T1392" s="223"/>
      <c r="U1392" s="223"/>
      <c r="V1392" s="223"/>
      <c r="W1392" s="223"/>
      <c r="X1392" s="223"/>
    </row>
    <row r="1393" spans="2:24" ht="12.95" customHeight="1" x14ac:dyDescent="0.2">
      <c r="B1393" s="221" t="s">
        <v>723</v>
      </c>
      <c r="C1393" s="221" t="s">
        <v>731</v>
      </c>
      <c r="D1393" s="222" t="s">
        <v>1453</v>
      </c>
      <c r="E1393" s="222"/>
      <c r="F1393" s="223"/>
      <c r="G1393" s="223"/>
      <c r="H1393" s="223"/>
      <c r="I1393" s="223"/>
      <c r="J1393" s="223"/>
      <c r="K1393" s="220">
        <v>259730</v>
      </c>
      <c r="L1393" s="220">
        <v>241640</v>
      </c>
      <c r="M1393" s="220">
        <v>215840</v>
      </c>
      <c r="N1393" s="220">
        <v>212620</v>
      </c>
      <c r="O1393" s="220">
        <v>203990</v>
      </c>
      <c r="P1393" s="220">
        <v>185170</v>
      </c>
      <c r="Q1393" s="220">
        <v>180390</v>
      </c>
      <c r="R1393" s="220">
        <v>175840</v>
      </c>
      <c r="S1393" s="220">
        <v>151230</v>
      </c>
      <c r="T1393" s="220">
        <v>150500</v>
      </c>
      <c r="U1393" s="223"/>
      <c r="V1393" s="223"/>
      <c r="W1393" s="223"/>
      <c r="X1393" s="223"/>
    </row>
    <row r="1394" spans="2:24" ht="12.95" customHeight="1" x14ac:dyDescent="0.2">
      <c r="B1394" s="221" t="s">
        <v>1625</v>
      </c>
      <c r="C1394" s="221" t="s">
        <v>731</v>
      </c>
      <c r="D1394" s="222" t="s">
        <v>1453</v>
      </c>
      <c r="E1394" s="222"/>
      <c r="F1394" s="220">
        <v>746780</v>
      </c>
      <c r="G1394" s="220">
        <v>711220</v>
      </c>
      <c r="H1394" s="223"/>
      <c r="I1394" s="223"/>
      <c r="J1394" s="223"/>
      <c r="K1394" s="223"/>
      <c r="L1394" s="223"/>
      <c r="M1394" s="223"/>
      <c r="N1394" s="223"/>
      <c r="O1394" s="223"/>
      <c r="P1394" s="223"/>
      <c r="Q1394" s="223"/>
      <c r="R1394" s="223"/>
      <c r="S1394" s="223"/>
      <c r="T1394" s="223"/>
      <c r="U1394" s="223"/>
      <c r="V1394" s="223"/>
      <c r="W1394" s="223"/>
      <c r="X1394" s="223"/>
    </row>
    <row r="1395" spans="2:24" ht="12.95" customHeight="1" x14ac:dyDescent="0.2">
      <c r="B1395" s="221" t="s">
        <v>1426</v>
      </c>
      <c r="C1395" s="221" t="s">
        <v>731</v>
      </c>
      <c r="D1395" s="222" t="s">
        <v>1453</v>
      </c>
      <c r="E1395" s="222"/>
      <c r="F1395" s="223"/>
      <c r="G1395" s="223"/>
      <c r="H1395" s="220">
        <v>677350</v>
      </c>
      <c r="I1395" s="220">
        <v>610210</v>
      </c>
      <c r="J1395" s="223"/>
      <c r="K1395" s="223"/>
      <c r="L1395" s="223"/>
      <c r="M1395" s="223"/>
      <c r="N1395" s="223"/>
      <c r="O1395" s="223"/>
      <c r="P1395" s="223"/>
      <c r="Q1395" s="223"/>
      <c r="R1395" s="223"/>
      <c r="S1395" s="223"/>
      <c r="T1395" s="223"/>
      <c r="U1395" s="223"/>
      <c r="V1395" s="223"/>
      <c r="W1395" s="223"/>
      <c r="X1395" s="223"/>
    </row>
    <row r="1396" spans="2:24" ht="12.95" customHeight="1" x14ac:dyDescent="0.2">
      <c r="B1396" s="221" t="s">
        <v>724</v>
      </c>
      <c r="C1396" s="221" t="s">
        <v>731</v>
      </c>
      <c r="D1396" s="222" t="s">
        <v>1453</v>
      </c>
      <c r="E1396" s="222"/>
      <c r="F1396" s="223"/>
      <c r="G1396" s="223"/>
      <c r="H1396" s="220">
        <v>410300</v>
      </c>
      <c r="I1396" s="220">
        <v>364240</v>
      </c>
      <c r="J1396" s="220">
        <v>346900</v>
      </c>
      <c r="K1396" s="220">
        <v>330380</v>
      </c>
      <c r="L1396" s="220">
        <v>314640</v>
      </c>
      <c r="M1396" s="220">
        <v>295970</v>
      </c>
      <c r="N1396" s="220">
        <v>278010</v>
      </c>
      <c r="O1396" s="220">
        <v>264770</v>
      </c>
      <c r="P1396" s="220">
        <v>238280</v>
      </c>
      <c r="Q1396" s="220">
        <v>218840</v>
      </c>
      <c r="R1396" s="220">
        <v>212780</v>
      </c>
      <c r="S1396" s="220">
        <v>202280</v>
      </c>
      <c r="T1396" s="220">
        <v>194430</v>
      </c>
      <c r="U1396" s="223"/>
      <c r="V1396" s="220">
        <v>173330</v>
      </c>
      <c r="W1396" s="220">
        <v>165430</v>
      </c>
      <c r="X1396" s="223"/>
    </row>
    <row r="1397" spans="2:24" ht="12.95" customHeight="1" x14ac:dyDescent="0.2">
      <c r="B1397" s="221" t="s">
        <v>725</v>
      </c>
      <c r="C1397" s="221" t="s">
        <v>731</v>
      </c>
      <c r="D1397" s="222" t="s">
        <v>1455</v>
      </c>
      <c r="E1397" s="222"/>
      <c r="F1397" s="223"/>
      <c r="G1397" s="223"/>
      <c r="H1397" s="220">
        <v>363820</v>
      </c>
      <c r="I1397" s="220">
        <v>319050</v>
      </c>
      <c r="J1397" s="220">
        <v>317470</v>
      </c>
      <c r="K1397" s="223"/>
      <c r="L1397" s="220">
        <v>280610</v>
      </c>
      <c r="M1397" s="223"/>
      <c r="N1397" s="223"/>
      <c r="O1397" s="223"/>
      <c r="P1397" s="223"/>
      <c r="Q1397" s="223"/>
      <c r="R1397" s="220">
        <v>171140</v>
      </c>
      <c r="S1397" s="220">
        <v>156360</v>
      </c>
      <c r="T1397" s="220">
        <v>152710</v>
      </c>
      <c r="U1397" s="223"/>
      <c r="V1397" s="220">
        <v>132630</v>
      </c>
      <c r="W1397" s="223"/>
      <c r="X1397" s="220">
        <v>119900</v>
      </c>
    </row>
    <row r="1398" spans="2:24" ht="12.95" customHeight="1" x14ac:dyDescent="0.2">
      <c r="B1398" s="221" t="s">
        <v>725</v>
      </c>
      <c r="C1398" s="221" t="s">
        <v>731</v>
      </c>
      <c r="D1398" s="222" t="s">
        <v>1453</v>
      </c>
      <c r="E1398" s="222"/>
      <c r="F1398" s="223"/>
      <c r="G1398" s="223"/>
      <c r="H1398" s="223"/>
      <c r="I1398" s="223"/>
      <c r="J1398" s="223"/>
      <c r="K1398" s="223"/>
      <c r="L1398" s="220">
        <v>283450</v>
      </c>
      <c r="M1398" s="223"/>
      <c r="N1398" s="220">
        <v>245230</v>
      </c>
      <c r="O1398" s="220">
        <v>218720</v>
      </c>
      <c r="P1398" s="220">
        <v>196800</v>
      </c>
      <c r="Q1398" s="220">
        <v>180750</v>
      </c>
      <c r="R1398" s="220">
        <v>166000</v>
      </c>
      <c r="S1398" s="220">
        <v>156360</v>
      </c>
      <c r="T1398" s="220">
        <v>148590</v>
      </c>
      <c r="U1398" s="220">
        <v>147850</v>
      </c>
      <c r="V1398" s="220">
        <v>134640</v>
      </c>
      <c r="W1398" s="220">
        <v>130670</v>
      </c>
      <c r="X1398" s="220">
        <v>122030</v>
      </c>
    </row>
    <row r="1399" spans="2:24" ht="12.95" customHeight="1" x14ac:dyDescent="0.2">
      <c r="B1399" s="221" t="s">
        <v>1427</v>
      </c>
      <c r="C1399" s="221" t="s">
        <v>731</v>
      </c>
      <c r="D1399" s="222" t="s">
        <v>1453</v>
      </c>
      <c r="E1399" s="222"/>
      <c r="F1399" s="223"/>
      <c r="G1399" s="223"/>
      <c r="H1399" s="223"/>
      <c r="I1399" s="223"/>
      <c r="J1399" s="223"/>
      <c r="K1399" s="220">
        <v>217230</v>
      </c>
      <c r="L1399" s="220">
        <v>216870</v>
      </c>
      <c r="M1399" s="223"/>
      <c r="N1399" s="223"/>
      <c r="O1399" s="223"/>
      <c r="P1399" s="223"/>
      <c r="Q1399" s="223"/>
      <c r="R1399" s="220">
        <v>171630</v>
      </c>
      <c r="S1399" s="223"/>
      <c r="T1399" s="223"/>
      <c r="U1399" s="223"/>
      <c r="V1399" s="223"/>
      <c r="W1399" s="223"/>
      <c r="X1399" s="223"/>
    </row>
    <row r="1400" spans="2:24" ht="12.95" customHeight="1" x14ac:dyDescent="0.2">
      <c r="B1400" s="221" t="s">
        <v>726</v>
      </c>
      <c r="C1400" s="221" t="s">
        <v>731</v>
      </c>
      <c r="D1400" s="222" t="s">
        <v>1453</v>
      </c>
      <c r="E1400" s="222"/>
      <c r="F1400" s="223"/>
      <c r="G1400" s="223"/>
      <c r="H1400" s="223"/>
      <c r="I1400" s="220">
        <v>341700</v>
      </c>
      <c r="J1400" s="220">
        <v>328690</v>
      </c>
      <c r="K1400" s="223"/>
      <c r="L1400" s="220">
        <v>293380</v>
      </c>
      <c r="M1400" s="223"/>
      <c r="N1400" s="220">
        <v>263040</v>
      </c>
      <c r="O1400" s="220">
        <v>249870</v>
      </c>
      <c r="P1400" s="220">
        <v>229630</v>
      </c>
      <c r="Q1400" s="223"/>
      <c r="R1400" s="220">
        <v>204260</v>
      </c>
      <c r="S1400" s="220">
        <v>179910</v>
      </c>
      <c r="T1400" s="220">
        <v>148400</v>
      </c>
      <c r="U1400" s="220">
        <v>139850</v>
      </c>
      <c r="V1400" s="220">
        <v>135700</v>
      </c>
      <c r="W1400" s="220">
        <v>133300</v>
      </c>
      <c r="X1400" s="223"/>
    </row>
    <row r="1401" spans="2:24" ht="12.95" customHeight="1" x14ac:dyDescent="0.2">
      <c r="B1401" s="221" t="s">
        <v>727</v>
      </c>
      <c r="C1401" s="221" t="s">
        <v>731</v>
      </c>
      <c r="D1401" s="222" t="s">
        <v>1455</v>
      </c>
      <c r="E1401" s="222"/>
      <c r="F1401" s="223"/>
      <c r="G1401" s="223"/>
      <c r="H1401" s="223"/>
      <c r="I1401" s="223"/>
      <c r="J1401" s="223"/>
      <c r="K1401" s="223"/>
      <c r="L1401" s="223"/>
      <c r="M1401" s="223"/>
      <c r="N1401" s="223"/>
      <c r="O1401" s="223"/>
      <c r="P1401" s="223"/>
      <c r="Q1401" s="220">
        <v>135590</v>
      </c>
      <c r="R1401" s="220">
        <v>133140</v>
      </c>
      <c r="S1401" s="220">
        <v>127940</v>
      </c>
      <c r="T1401" s="220">
        <v>121840</v>
      </c>
      <c r="U1401" s="223"/>
      <c r="V1401" s="223"/>
      <c r="W1401" s="223"/>
      <c r="X1401" s="223"/>
    </row>
    <row r="1402" spans="2:24" ht="12.95" customHeight="1" x14ac:dyDescent="0.2">
      <c r="B1402" s="221" t="s">
        <v>727</v>
      </c>
      <c r="C1402" s="221" t="s">
        <v>731</v>
      </c>
      <c r="D1402" s="222" t="s">
        <v>1453</v>
      </c>
      <c r="E1402" s="222"/>
      <c r="F1402" s="223"/>
      <c r="G1402" s="223"/>
      <c r="H1402" s="223"/>
      <c r="I1402" s="223"/>
      <c r="J1402" s="223"/>
      <c r="K1402" s="220">
        <v>234610</v>
      </c>
      <c r="L1402" s="220">
        <v>223530</v>
      </c>
      <c r="M1402" s="220">
        <v>194290</v>
      </c>
      <c r="N1402" s="220">
        <v>193320</v>
      </c>
      <c r="O1402" s="220">
        <v>158300</v>
      </c>
      <c r="P1402" s="220">
        <v>143200</v>
      </c>
      <c r="Q1402" s="220">
        <v>131520</v>
      </c>
      <c r="R1402" s="220">
        <v>128480</v>
      </c>
      <c r="S1402" s="220">
        <v>127840</v>
      </c>
      <c r="T1402" s="220">
        <v>124550</v>
      </c>
      <c r="U1402" s="223"/>
      <c r="V1402" s="223"/>
      <c r="W1402" s="223"/>
      <c r="X1402" s="223"/>
    </row>
    <row r="1403" spans="2:24" ht="12.95" customHeight="1" x14ac:dyDescent="0.2">
      <c r="B1403" s="221" t="s">
        <v>728</v>
      </c>
      <c r="C1403" s="221" t="s">
        <v>731</v>
      </c>
      <c r="D1403" s="222" t="s">
        <v>1453</v>
      </c>
      <c r="E1403" s="222"/>
      <c r="F1403" s="223"/>
      <c r="G1403" s="223"/>
      <c r="H1403" s="223"/>
      <c r="I1403" s="223"/>
      <c r="J1403" s="220">
        <v>308150</v>
      </c>
      <c r="K1403" s="220">
        <v>259780</v>
      </c>
      <c r="L1403" s="223"/>
      <c r="M1403" s="223"/>
      <c r="N1403" s="223"/>
      <c r="O1403" s="223"/>
      <c r="P1403" s="223"/>
      <c r="Q1403" s="223"/>
      <c r="R1403" s="223"/>
      <c r="S1403" s="223"/>
      <c r="T1403" s="223"/>
      <c r="U1403" s="223"/>
      <c r="V1403" s="223"/>
      <c r="W1403" s="223"/>
      <c r="X1403" s="223"/>
    </row>
    <row r="1404" spans="2:24" ht="12.95" customHeight="1" x14ac:dyDescent="0.2">
      <c r="B1404" s="221" t="s">
        <v>729</v>
      </c>
      <c r="C1404" s="221" t="s">
        <v>731</v>
      </c>
      <c r="D1404" s="222" t="s">
        <v>1453</v>
      </c>
      <c r="E1404" s="222"/>
      <c r="F1404" s="223"/>
      <c r="G1404" s="223"/>
      <c r="H1404" s="223"/>
      <c r="I1404" s="223"/>
      <c r="J1404" s="223"/>
      <c r="K1404" s="223"/>
      <c r="L1404" s="223"/>
      <c r="M1404" s="223"/>
      <c r="N1404" s="220">
        <v>616370</v>
      </c>
      <c r="O1404" s="220">
        <v>547240</v>
      </c>
      <c r="P1404" s="220">
        <v>492740</v>
      </c>
      <c r="Q1404" s="220">
        <v>452540</v>
      </c>
      <c r="R1404" s="220">
        <v>430600</v>
      </c>
      <c r="S1404" s="220">
        <v>409800</v>
      </c>
      <c r="T1404" s="220">
        <v>373550</v>
      </c>
      <c r="U1404" s="220">
        <v>372190</v>
      </c>
      <c r="V1404" s="223"/>
      <c r="W1404" s="223"/>
      <c r="X1404" s="223"/>
    </row>
    <row r="1405" spans="2:24" ht="12.95" customHeight="1" x14ac:dyDescent="0.2">
      <c r="B1405" s="221" t="s">
        <v>1428</v>
      </c>
      <c r="C1405" s="221" t="s">
        <v>731</v>
      </c>
      <c r="D1405" s="222" t="s">
        <v>1453</v>
      </c>
      <c r="E1405" s="222"/>
      <c r="F1405" s="223"/>
      <c r="G1405" s="223"/>
      <c r="H1405" s="223"/>
      <c r="I1405" s="223"/>
      <c r="J1405" s="223"/>
      <c r="K1405" s="223"/>
      <c r="L1405" s="223"/>
      <c r="M1405" s="223"/>
      <c r="N1405" s="223"/>
      <c r="O1405" s="223"/>
      <c r="P1405" s="220">
        <v>319790</v>
      </c>
      <c r="Q1405" s="223"/>
      <c r="R1405" s="220">
        <v>259360</v>
      </c>
      <c r="S1405" s="220">
        <v>242490</v>
      </c>
      <c r="T1405" s="223"/>
      <c r="U1405" s="223"/>
      <c r="V1405" s="223"/>
      <c r="W1405" s="223"/>
      <c r="X1405" s="223"/>
    </row>
    <row r="1406" spans="2:24" ht="12.95" customHeight="1" x14ac:dyDescent="0.2">
      <c r="B1406" s="221" t="s">
        <v>1429</v>
      </c>
      <c r="C1406" s="221" t="s">
        <v>731</v>
      </c>
      <c r="D1406" s="222" t="s">
        <v>1453</v>
      </c>
      <c r="E1406" s="222"/>
      <c r="F1406" s="223"/>
      <c r="G1406" s="223"/>
      <c r="H1406" s="223"/>
      <c r="I1406" s="223"/>
      <c r="J1406" s="223"/>
      <c r="K1406" s="223"/>
      <c r="L1406" s="223"/>
      <c r="M1406" s="223"/>
      <c r="N1406" s="223"/>
      <c r="O1406" s="223"/>
      <c r="P1406" s="223"/>
      <c r="Q1406" s="223"/>
      <c r="R1406" s="223"/>
      <c r="S1406" s="220">
        <v>236950</v>
      </c>
      <c r="T1406" s="220">
        <v>219740</v>
      </c>
      <c r="U1406" s="223"/>
      <c r="V1406" s="223"/>
      <c r="W1406" s="223"/>
      <c r="X1406" s="223"/>
    </row>
    <row r="1407" spans="2:24" ht="12.95" customHeight="1" x14ac:dyDescent="0.2">
      <c r="B1407" s="221" t="s">
        <v>730</v>
      </c>
      <c r="C1407" s="221" t="s">
        <v>731</v>
      </c>
      <c r="D1407" s="222" t="s">
        <v>1453</v>
      </c>
      <c r="E1407" s="222"/>
      <c r="F1407" s="223"/>
      <c r="G1407" s="223"/>
      <c r="H1407" s="223"/>
      <c r="I1407" s="223"/>
      <c r="J1407" s="223"/>
      <c r="K1407" s="223"/>
      <c r="L1407" s="223"/>
      <c r="M1407" s="223"/>
      <c r="N1407" s="220">
        <v>395010</v>
      </c>
      <c r="O1407" s="220">
        <v>393050</v>
      </c>
      <c r="P1407" s="220">
        <v>391090</v>
      </c>
      <c r="Q1407" s="220">
        <v>359310</v>
      </c>
      <c r="R1407" s="220">
        <v>351640</v>
      </c>
      <c r="S1407" s="223"/>
      <c r="T1407" s="223"/>
      <c r="U1407" s="223"/>
      <c r="V1407" s="223"/>
      <c r="W1407" s="223"/>
      <c r="X1407" s="223"/>
    </row>
    <row r="1408" spans="2:24" ht="12.95" customHeight="1" x14ac:dyDescent="0.2">
      <c r="B1408" s="221" t="s">
        <v>1430</v>
      </c>
      <c r="C1408" s="221" t="s">
        <v>731</v>
      </c>
      <c r="D1408" s="222" t="s">
        <v>1453</v>
      </c>
      <c r="E1408" s="222"/>
      <c r="F1408" s="223"/>
      <c r="G1408" s="223"/>
      <c r="H1408" s="223"/>
      <c r="I1408" s="223"/>
      <c r="J1408" s="223"/>
      <c r="K1408" s="220">
        <v>351580</v>
      </c>
      <c r="L1408" s="223"/>
      <c r="M1408" s="223"/>
      <c r="N1408" s="223"/>
      <c r="O1408" s="223"/>
      <c r="P1408" s="223"/>
      <c r="Q1408" s="223"/>
      <c r="R1408" s="223"/>
      <c r="S1408" s="223"/>
      <c r="T1408" s="223"/>
      <c r="U1408" s="223"/>
      <c r="V1408" s="223"/>
      <c r="W1408" s="223"/>
      <c r="X1408" s="223"/>
    </row>
  </sheetData>
  <sheetProtection algorithmName="SHA-512" hashValue="8TUVmdCeAt26UO8Zx3xB1mqFxa6XfhaA+osI9jjsd4mwsRSeHYvdISxBbMZeLKXlpKXfSw4wlAQSIoExzcD/ZA==" saltValue="/YtPlSjnVe4Z4H445zY/2w==" spinCount="100000" sheet="1" objects="1" scenarios="1"/>
  <autoFilter ref="B1:C1408" xr:uid="{CC65FB3A-4F10-49E1-B893-199C9E5C342B}"/>
  <sortState xmlns:xlrd2="http://schemas.microsoft.com/office/spreadsheetml/2017/richdata2" ref="B321:X589">
    <sortCondition ref="B321:B589"/>
  </sortState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dimension ref="B1:V805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3" customWidth="1"/>
    <col min="2" max="2" width="1.28515625" style="3" customWidth="1"/>
    <col min="3" max="3" width="3.7109375" style="3" customWidth="1"/>
    <col min="4" max="4" width="11.42578125" style="3" customWidth="1"/>
    <col min="5" max="5" width="6.42578125" style="3" customWidth="1"/>
    <col min="6" max="6" width="2.7109375" style="3" customWidth="1"/>
    <col min="7" max="14" width="3.42578125" style="3" customWidth="1"/>
    <col min="15" max="15" width="4.7109375" style="3" customWidth="1"/>
    <col min="16" max="20" width="3.42578125" style="3" customWidth="1"/>
    <col min="21" max="21" width="16" style="3" customWidth="1"/>
    <col min="22" max="22" width="4.140625" style="3" customWidth="1"/>
    <col min="23" max="16384" width="12.5703125" style="3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53" t="s">
        <v>141</v>
      </c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</row>
    <row r="5" spans="2:22" ht="15" customHeight="1" x14ac:dyDescent="0.25">
      <c r="B5" s="15"/>
      <c r="C5" s="32"/>
      <c r="D5" s="15"/>
      <c r="E5" s="16"/>
      <c r="F5" s="16"/>
      <c r="G5" s="16"/>
      <c r="H5" s="16"/>
      <c r="I5" s="16"/>
      <c r="J5" s="16"/>
      <c r="K5" s="16"/>
      <c r="L5" s="16"/>
      <c r="M5" s="16"/>
      <c r="N5" s="17"/>
      <c r="O5" s="17"/>
      <c r="P5" s="17"/>
      <c r="Q5" s="17"/>
      <c r="R5" s="17"/>
      <c r="S5" s="17"/>
      <c r="T5" s="17"/>
      <c r="U5" s="17"/>
      <c r="V5" s="17"/>
    </row>
    <row r="6" spans="2:22" ht="15" customHeight="1" x14ac:dyDescent="0.25">
      <c r="B6" s="15"/>
      <c r="C6" s="256" t="s">
        <v>196</v>
      </c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8"/>
      <c r="V6" s="17"/>
    </row>
    <row r="7" spans="2:22" ht="5.0999999999999996" customHeight="1" x14ac:dyDescent="0.25">
      <c r="B7" s="15"/>
      <c r="C7" s="37"/>
      <c r="D7" s="38"/>
      <c r="E7" s="39"/>
      <c r="F7" s="39"/>
      <c r="G7" s="39"/>
      <c r="H7" s="39"/>
      <c r="I7" s="39"/>
      <c r="J7" s="39"/>
      <c r="K7" s="39"/>
      <c r="L7" s="39"/>
      <c r="M7" s="39"/>
      <c r="N7" s="40"/>
      <c r="O7" s="40"/>
      <c r="P7" s="40"/>
      <c r="Q7" s="40"/>
      <c r="R7" s="40"/>
      <c r="S7" s="40"/>
      <c r="T7" s="40"/>
      <c r="U7" s="41"/>
      <c r="V7" s="15"/>
    </row>
    <row r="8" spans="2:22" ht="15" customHeight="1" x14ac:dyDescent="0.25">
      <c r="B8" s="15"/>
      <c r="C8" s="42"/>
      <c r="D8" s="23"/>
      <c r="E8" s="23" t="s">
        <v>191</v>
      </c>
      <c r="F8" s="284" t="s">
        <v>194</v>
      </c>
      <c r="G8" s="285"/>
      <c r="H8" s="285"/>
      <c r="I8" s="285"/>
      <c r="J8" s="285"/>
      <c r="K8" s="286"/>
      <c r="L8" s="34" t="s">
        <v>195</v>
      </c>
      <c r="M8" s="34"/>
      <c r="N8" s="15"/>
      <c r="O8" s="15"/>
      <c r="P8" s="15"/>
      <c r="Q8" s="15"/>
      <c r="R8" s="15"/>
      <c r="S8" s="15"/>
      <c r="T8" s="15"/>
      <c r="U8" s="49"/>
      <c r="V8" s="15"/>
    </row>
    <row r="9" spans="2:22" ht="5.0999999999999996" customHeight="1" x14ac:dyDescent="0.25">
      <c r="B9" s="15"/>
      <c r="C9" s="42"/>
      <c r="D9" s="18"/>
      <c r="E9" s="19"/>
      <c r="F9" s="19"/>
      <c r="G9" s="19"/>
      <c r="H9" s="19"/>
      <c r="I9" s="19"/>
      <c r="J9" s="19"/>
      <c r="K9" s="19"/>
      <c r="L9" s="19"/>
      <c r="M9" s="19"/>
      <c r="N9" s="15"/>
      <c r="O9" s="15"/>
      <c r="P9" s="15"/>
      <c r="Q9" s="15"/>
      <c r="R9" s="15"/>
      <c r="S9" s="15"/>
      <c r="T9" s="15"/>
      <c r="U9" s="49"/>
      <c r="V9" s="15"/>
    </row>
    <row r="10" spans="2:22" ht="15" customHeight="1" x14ac:dyDescent="0.25">
      <c r="B10" s="15"/>
      <c r="C10" s="42"/>
      <c r="D10" s="60"/>
      <c r="E10" s="23" t="str">
        <f>IF(F8="Autônomo","Pro-Labore:",IF(F8="Proprietário","Pro-Labore:","Salário motorista:"))</f>
        <v>Salário motorista:</v>
      </c>
      <c r="F10" s="289">
        <v>3302</v>
      </c>
      <c r="G10" s="290"/>
      <c r="H10" s="290"/>
      <c r="I10" s="290"/>
      <c r="J10" s="290"/>
      <c r="K10" s="291"/>
      <c r="L10" s="294" t="str">
        <f>IF(F8="Funcionário", "   *valor deverá ser compatível com o salário da categoria.","")</f>
        <v xml:space="preserve">   *valor deverá ser compatível com o salário da categoria.</v>
      </c>
      <c r="M10" s="295"/>
      <c r="N10" s="295"/>
      <c r="O10" s="295"/>
      <c r="P10" s="295"/>
      <c r="Q10" s="295"/>
      <c r="R10" s="295"/>
      <c r="S10" s="295"/>
      <c r="T10" s="295"/>
      <c r="U10" s="296"/>
      <c r="V10" s="15"/>
    </row>
    <row r="11" spans="2:22" ht="5.0999999999999996" customHeight="1" x14ac:dyDescent="0.25">
      <c r="B11" s="15"/>
      <c r="C11" s="42"/>
      <c r="D11" s="23"/>
      <c r="E11" s="55"/>
      <c r="F11" s="55"/>
      <c r="G11" s="55"/>
      <c r="H11" s="55"/>
      <c r="I11" s="55"/>
      <c r="J11" s="55"/>
      <c r="K11" s="55"/>
      <c r="L11" s="55"/>
      <c r="M11" s="21"/>
      <c r="N11" s="23"/>
      <c r="O11" s="23"/>
      <c r="P11" s="23"/>
      <c r="Q11" s="23"/>
      <c r="R11" s="23"/>
      <c r="S11" s="23"/>
      <c r="T11" s="23"/>
      <c r="U11" s="43"/>
      <c r="V11" s="15"/>
    </row>
    <row r="12" spans="2:22" ht="15" customHeight="1" x14ac:dyDescent="0.25">
      <c r="B12" s="15"/>
      <c r="C12" s="42"/>
      <c r="D12" s="60"/>
      <c r="E12" s="23" t="s">
        <v>153</v>
      </c>
      <c r="F12" s="292">
        <v>220</v>
      </c>
      <c r="G12" s="293"/>
      <c r="H12" s="34" t="s">
        <v>154</v>
      </c>
      <c r="I12" s="21"/>
      <c r="J12" s="21"/>
      <c r="K12" s="21"/>
      <c r="L12" s="21"/>
      <c r="M12" s="21"/>
      <c r="N12" s="23"/>
      <c r="O12" s="21"/>
      <c r="P12" s="23"/>
      <c r="Q12" s="21"/>
      <c r="R12" s="23"/>
      <c r="S12" s="21"/>
      <c r="T12" s="23"/>
      <c r="U12" s="43"/>
      <c r="V12" s="15"/>
    </row>
    <row r="13" spans="2:22" ht="5.0999999999999996" customHeight="1" x14ac:dyDescent="0.25">
      <c r="B13" s="15"/>
      <c r="C13" s="42"/>
      <c r="D13" s="23"/>
      <c r="E13" s="55"/>
      <c r="F13" s="55"/>
      <c r="G13" s="55"/>
      <c r="H13" s="55"/>
      <c r="I13" s="55"/>
      <c r="J13" s="55"/>
      <c r="K13" s="55"/>
      <c r="L13" s="55"/>
      <c r="M13" s="21"/>
      <c r="N13" s="23"/>
      <c r="O13" s="23"/>
      <c r="P13" s="23"/>
      <c r="Q13" s="23"/>
      <c r="R13" s="23"/>
      <c r="S13" s="23"/>
      <c r="T13" s="23"/>
      <c r="U13" s="43"/>
      <c r="V13" s="15"/>
    </row>
    <row r="14" spans="2:22" ht="15" customHeight="1" x14ac:dyDescent="0.25">
      <c r="B14" s="15"/>
      <c r="C14" s="42"/>
      <c r="D14" s="287" t="str">
        <f>IF(F8="Autônomo",auxiliar!B26,IF(F8="Proprietário",auxiliar!B27,auxiliar!B28))</f>
        <v>*cotar o valor do salário do motorista contratado para a linha que será confrontado posteriormente com na documentação do mesmo.</v>
      </c>
      <c r="E14" s="287"/>
      <c r="F14" s="287"/>
      <c r="G14" s="287"/>
      <c r="H14" s="287"/>
      <c r="I14" s="287"/>
      <c r="J14" s="287"/>
      <c r="K14" s="287"/>
      <c r="L14" s="287"/>
      <c r="M14" s="287"/>
      <c r="N14" s="287"/>
      <c r="O14" s="287"/>
      <c r="P14" s="287"/>
      <c r="Q14" s="287"/>
      <c r="R14" s="287"/>
      <c r="S14" s="287"/>
      <c r="T14" s="287"/>
      <c r="U14" s="288"/>
      <c r="V14" s="15"/>
    </row>
    <row r="15" spans="2:22" ht="15" customHeight="1" x14ac:dyDescent="0.25">
      <c r="B15" s="15"/>
      <c r="C15" s="42"/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8"/>
      <c r="V15" s="15"/>
    </row>
    <row r="16" spans="2:22" ht="5.0999999999999996" customHeight="1" x14ac:dyDescent="0.25">
      <c r="B16" s="15"/>
      <c r="C16" s="44"/>
      <c r="D16" s="45"/>
      <c r="E16" s="46"/>
      <c r="F16" s="46"/>
      <c r="G16" s="46"/>
      <c r="H16" s="46"/>
      <c r="I16" s="46"/>
      <c r="J16" s="46"/>
      <c r="K16" s="46"/>
      <c r="L16" s="46"/>
      <c r="M16" s="46"/>
      <c r="N16" s="47"/>
      <c r="O16" s="47"/>
      <c r="P16" s="47"/>
      <c r="Q16" s="47"/>
      <c r="R16" s="47"/>
      <c r="S16" s="47"/>
      <c r="T16" s="47"/>
      <c r="U16" s="48"/>
      <c r="V16" s="15"/>
    </row>
    <row r="17" spans="2:22" ht="5.0999999999999996" customHeight="1" x14ac:dyDescent="0.25">
      <c r="B17" s="15"/>
      <c r="C17" s="15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5"/>
      <c r="O17" s="15"/>
      <c r="P17" s="15"/>
      <c r="Q17" s="15"/>
      <c r="R17" s="15"/>
      <c r="S17" s="15"/>
      <c r="T17" s="15"/>
      <c r="U17" s="15"/>
      <c r="V17" s="15"/>
    </row>
    <row r="18" spans="2:22" ht="15" customHeight="1" x14ac:dyDescent="0.25">
      <c r="B18" s="15"/>
      <c r="C18" s="256" t="s">
        <v>149</v>
      </c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257"/>
      <c r="O18" s="257"/>
      <c r="P18" s="257"/>
      <c r="Q18" s="257"/>
      <c r="R18" s="257"/>
      <c r="S18" s="257"/>
      <c r="T18" s="257"/>
      <c r="U18" s="258"/>
      <c r="V18" s="17"/>
    </row>
    <row r="19" spans="2:22" ht="5.0999999999999996" customHeight="1" x14ac:dyDescent="0.25">
      <c r="B19" s="15"/>
      <c r="C19" s="37"/>
      <c r="D19" s="38"/>
      <c r="E19" s="39"/>
      <c r="F19" s="39"/>
      <c r="G19" s="39"/>
      <c r="H19" s="39"/>
      <c r="I19" s="39"/>
      <c r="J19" s="39"/>
      <c r="K19" s="39"/>
      <c r="L19" s="39"/>
      <c r="M19" s="39"/>
      <c r="N19" s="40"/>
      <c r="O19" s="40"/>
      <c r="P19" s="40"/>
      <c r="Q19" s="40"/>
      <c r="R19" s="40"/>
      <c r="S19" s="40"/>
      <c r="T19" s="40"/>
      <c r="U19" s="41"/>
      <c r="V19" s="15"/>
    </row>
    <row r="20" spans="2:22" ht="15" customHeight="1" x14ac:dyDescent="0.25">
      <c r="B20" s="15"/>
      <c r="C20" s="42"/>
      <c r="D20" s="60"/>
      <c r="E20" s="20" t="s">
        <v>150</v>
      </c>
      <c r="F20" s="283">
        <v>1518</v>
      </c>
      <c r="G20" s="283"/>
      <c r="H20" s="283"/>
      <c r="I20" s="23"/>
      <c r="J20" s="21"/>
      <c r="K20" s="23"/>
      <c r="L20" s="21"/>
      <c r="M20" s="21"/>
      <c r="N20" s="23"/>
      <c r="O20" s="21"/>
      <c r="P20" s="23"/>
      <c r="Q20" s="21"/>
      <c r="R20" s="23"/>
      <c r="S20" s="21"/>
      <c r="T20" s="23"/>
      <c r="U20" s="43"/>
      <c r="V20" s="15"/>
    </row>
    <row r="21" spans="2:22" ht="5.0999999999999996" customHeight="1" x14ac:dyDescent="0.25">
      <c r="B21" s="15"/>
      <c r="C21" s="42"/>
      <c r="D21" s="23"/>
      <c r="E21" s="55"/>
      <c r="F21" s="55"/>
      <c r="G21" s="55"/>
      <c r="H21" s="55"/>
      <c r="I21" s="55"/>
      <c r="J21" s="55"/>
      <c r="K21" s="55"/>
      <c r="L21" s="55"/>
      <c r="M21" s="21"/>
      <c r="N21" s="23"/>
      <c r="O21" s="23"/>
      <c r="P21" s="23"/>
      <c r="Q21" s="23"/>
      <c r="R21" s="23"/>
      <c r="S21" s="23"/>
      <c r="T21" s="23"/>
      <c r="U21" s="43"/>
      <c r="V21" s="15"/>
    </row>
    <row r="22" spans="2:22" ht="15" customHeight="1" x14ac:dyDescent="0.25">
      <c r="B22" s="15"/>
      <c r="C22" s="42"/>
      <c r="D22" s="60"/>
      <c r="E22" s="20" t="s">
        <v>151</v>
      </c>
      <c r="F22" s="283">
        <v>3302</v>
      </c>
      <c r="G22" s="283"/>
      <c r="H22" s="283"/>
      <c r="I22" s="21" t="s">
        <v>152</v>
      </c>
      <c r="J22" s="21"/>
      <c r="K22" s="23"/>
      <c r="L22" s="21"/>
      <c r="M22" s="21"/>
      <c r="N22" s="23"/>
      <c r="O22" s="21"/>
      <c r="P22" s="23"/>
      <c r="Q22" s="21"/>
      <c r="R22" s="23"/>
      <c r="S22" s="21"/>
      <c r="T22" s="23"/>
      <c r="U22" s="43"/>
      <c r="V22" s="15"/>
    </row>
    <row r="23" spans="2:22" ht="5.0999999999999996" customHeight="1" x14ac:dyDescent="0.25">
      <c r="B23" s="15"/>
      <c r="C23" s="42"/>
      <c r="D23" s="23"/>
      <c r="E23" s="55"/>
      <c r="F23" s="55"/>
      <c r="G23" s="55"/>
      <c r="H23" s="55"/>
      <c r="I23" s="55"/>
      <c r="J23" s="55"/>
      <c r="K23" s="55"/>
      <c r="L23" s="55"/>
      <c r="M23" s="21"/>
      <c r="N23" s="23"/>
      <c r="O23" s="23"/>
      <c r="P23" s="23"/>
      <c r="Q23" s="23"/>
      <c r="R23" s="23"/>
      <c r="S23" s="23"/>
      <c r="T23" s="23"/>
      <c r="U23" s="43"/>
      <c r="V23" s="15"/>
    </row>
    <row r="24" spans="2:22" ht="5.0999999999999996" customHeight="1" x14ac:dyDescent="0.25">
      <c r="B24" s="15"/>
      <c r="C24" s="42"/>
      <c r="D24" s="23"/>
      <c r="E24" s="55"/>
      <c r="F24" s="55"/>
      <c r="G24" s="55"/>
      <c r="H24" s="55"/>
      <c r="I24" s="55"/>
      <c r="J24" s="55"/>
      <c r="K24" s="55"/>
      <c r="L24" s="55"/>
      <c r="M24" s="21"/>
      <c r="N24" s="23"/>
      <c r="O24" s="23"/>
      <c r="P24" s="23"/>
      <c r="Q24" s="23"/>
      <c r="R24" s="23"/>
      <c r="S24" s="23"/>
      <c r="T24" s="23"/>
      <c r="U24" s="43"/>
      <c r="V24" s="15"/>
    </row>
    <row r="25" spans="2:22" ht="5.0999999999999996" customHeight="1" x14ac:dyDescent="0.25">
      <c r="B25" s="15"/>
      <c r="C25" s="42"/>
      <c r="D25" s="23"/>
      <c r="E25" s="55"/>
      <c r="F25" s="55"/>
      <c r="G25" s="55"/>
      <c r="H25" s="55"/>
      <c r="I25" s="55"/>
      <c r="J25" s="55"/>
      <c r="K25" s="55"/>
      <c r="L25" s="55"/>
      <c r="M25" s="21"/>
      <c r="N25" s="23"/>
      <c r="O25" s="23"/>
      <c r="P25" s="23"/>
      <c r="Q25" s="23"/>
      <c r="R25" s="23"/>
      <c r="S25" s="23"/>
      <c r="T25" s="23"/>
      <c r="U25" s="43"/>
      <c r="V25" s="15"/>
    </row>
    <row r="26" spans="2:22" ht="15" customHeight="1" x14ac:dyDescent="0.25">
      <c r="B26" s="15"/>
      <c r="C26" s="42"/>
      <c r="D26" s="21" t="s">
        <v>1626</v>
      </c>
      <c r="E26" s="55"/>
      <c r="F26" s="55"/>
      <c r="G26" s="55"/>
      <c r="H26" s="55"/>
      <c r="I26" s="55"/>
      <c r="J26" s="55"/>
      <c r="K26" s="55"/>
      <c r="L26" s="55"/>
      <c r="M26" s="21"/>
      <c r="N26" s="23"/>
      <c r="O26" s="23"/>
      <c r="P26" s="23"/>
      <c r="Q26" s="23"/>
      <c r="R26" s="23"/>
      <c r="S26" s="23"/>
      <c r="T26" s="23"/>
      <c r="U26" s="43"/>
      <c r="V26" s="15"/>
    </row>
    <row r="27" spans="2:22" ht="15" customHeight="1" x14ac:dyDescent="0.25">
      <c r="B27" s="15"/>
      <c r="C27" s="42"/>
      <c r="D27" s="21" t="s">
        <v>1627</v>
      </c>
      <c r="E27" s="55"/>
      <c r="F27" s="55"/>
      <c r="G27" s="55"/>
      <c r="H27" s="55"/>
      <c r="I27" s="55"/>
      <c r="J27" s="55"/>
      <c r="K27" s="55"/>
      <c r="L27" s="55"/>
      <c r="M27" s="21"/>
      <c r="N27" s="23"/>
      <c r="O27" s="23"/>
      <c r="P27" s="23"/>
      <c r="Q27" s="23"/>
      <c r="R27" s="23"/>
      <c r="S27" s="23"/>
      <c r="T27" s="23"/>
      <c r="U27" s="43"/>
      <c r="V27" s="15"/>
    </row>
    <row r="28" spans="2:22" ht="5.0999999999999996" customHeight="1" x14ac:dyDescent="0.25">
      <c r="B28" s="15"/>
      <c r="C28" s="44"/>
      <c r="D28" s="45"/>
      <c r="E28" s="46"/>
      <c r="F28" s="46"/>
      <c r="G28" s="46"/>
      <c r="H28" s="46"/>
      <c r="I28" s="46"/>
      <c r="J28" s="46"/>
      <c r="K28" s="46"/>
      <c r="L28" s="46"/>
      <c r="M28" s="46"/>
      <c r="N28" s="47"/>
      <c r="O28" s="47"/>
      <c r="P28" s="47"/>
      <c r="Q28" s="47"/>
      <c r="R28" s="47"/>
      <c r="S28" s="47"/>
      <c r="T28" s="47"/>
      <c r="U28" s="48"/>
      <c r="V28" s="15"/>
    </row>
    <row r="29" spans="2:22" ht="5.0999999999999996" customHeight="1" x14ac:dyDescent="0.25">
      <c r="B29" s="15"/>
      <c r="C29" s="15"/>
      <c r="D29" s="18"/>
      <c r="E29" s="19"/>
      <c r="F29" s="19"/>
      <c r="G29" s="19"/>
      <c r="H29" s="19"/>
      <c r="I29" s="19"/>
      <c r="J29" s="19"/>
      <c r="K29" s="19"/>
      <c r="L29" s="19"/>
      <c r="M29" s="19"/>
      <c r="N29" s="15"/>
      <c r="O29" s="15"/>
      <c r="P29" s="15"/>
      <c r="Q29" s="15"/>
      <c r="R29" s="15"/>
      <c r="S29" s="15"/>
      <c r="T29" s="15"/>
      <c r="U29" s="15"/>
      <c r="V29" s="15"/>
    </row>
    <row r="30" spans="2:22" ht="12.75" customHeight="1" x14ac:dyDescent="0.25"/>
    <row r="31" spans="2:22" ht="12.75" customHeight="1" x14ac:dyDescent="0.25"/>
    <row r="32" spans="2:2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</sheetData>
  <sheetProtection algorithmName="SHA-512" hashValue="S37z7YBkqw6gVw3GNeMXd/Pj1/upsviRr/NVcc/jJDPqYY7EG2VbmOY1kMFxNAnGKYbUVqhYIBVQC4unbnm+ag==" saltValue="Vf07BTbULku4MvH1oGPRjg==" spinCount="100000" sheet="1" objects="1" scenarios="1"/>
  <dataConsolidate/>
  <mergeCells count="10">
    <mergeCell ref="C18:U18"/>
    <mergeCell ref="F20:H20"/>
    <mergeCell ref="F22:H22"/>
    <mergeCell ref="B4:V4"/>
    <mergeCell ref="C6:U6"/>
    <mergeCell ref="F8:K8"/>
    <mergeCell ref="D14:U15"/>
    <mergeCell ref="F10:K10"/>
    <mergeCell ref="F12:G12"/>
    <mergeCell ref="L10:U10"/>
  </mergeCells>
  <dataValidations count="1">
    <dataValidation type="decimal" allowBlank="1" showInputMessage="1" showErrorMessage="1" errorTitle="A T E N Ç Ã O!!!" error="Valor muito abaixo ou acima dos limites estimados pelo Município, caso tenha divergências entrar em contato." sqref="F12" xr:uid="{C0F18A0D-EE12-4506-A580-82DD43F8EAC1}">
      <formula1>160</formula1>
      <formula2>220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A T E N Ç Ã O!!!!" error="Preencher corretamente o nome do autônomo ou da empresa licitante" xr:uid="{F68EE0E4-3544-42D5-9C4A-C85BE7096886}">
          <x14:formula1>
            <xm:f>IF(auxiliar!$A$2=1,auxiliar!$B$23,auxiliar!$B$24:$B$25)</xm:f>
          </x14:formula1>
          <xm:sqref>F8:K8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4D797274-09AC-4C05-8A74-386D5E4EDB76}">
          <x14:formula1>
            <xm:f>IF(F8="Autônomo",auxiliar!A24,IF(F8="Proprietário",auxiliar!A24,IF(F8="Funcionário",auxiliar!A27,0)))</xm:f>
          </x14:formula1>
          <x14:formula2>
            <xm:f>IF(F8="Autônomo",auxiliar!A25,IF(F8="Proprietário",auxiliar!A25,IF(F8="Funcionário",auxiliar!A28,0)))</xm:f>
          </x14:formula2>
          <xm:sqref>F10:K10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dimension ref="B1:X817"/>
  <sheetViews>
    <sheetView showRowColHeaders="0" workbookViewId="0">
      <pane ySplit="2" topLeftCell="A3" activePane="bottomLeft" state="frozen"/>
      <selection pane="bottomLeft" activeCell="C17" sqref="C17:U17"/>
    </sheetView>
  </sheetViews>
  <sheetFormatPr defaultColWidth="12.5703125" defaultRowHeight="15" x14ac:dyDescent="0.25"/>
  <cols>
    <col min="1" max="1" width="5" style="3" customWidth="1"/>
    <col min="2" max="2" width="1.28515625" style="3" customWidth="1"/>
    <col min="3" max="3" width="3.7109375" style="3" customWidth="1"/>
    <col min="4" max="4" width="11.42578125" style="3" customWidth="1"/>
    <col min="5" max="5" width="6.42578125" style="3" customWidth="1"/>
    <col min="6" max="6" width="2.7109375" style="3" customWidth="1"/>
    <col min="7" max="14" width="3.42578125" style="3" customWidth="1"/>
    <col min="15" max="15" width="4.7109375" style="3" customWidth="1"/>
    <col min="16" max="20" width="3.42578125" style="3" customWidth="1"/>
    <col min="21" max="21" width="16" style="3" customWidth="1"/>
    <col min="22" max="22" width="4.140625" style="3" customWidth="1"/>
    <col min="23" max="23" width="5.140625" style="3" customWidth="1"/>
    <col min="24" max="16384" width="12.5703125" style="3"/>
  </cols>
  <sheetData>
    <row r="1" spans="2:22" ht="15.75" customHeight="1" x14ac:dyDescent="0.25"/>
    <row r="2" spans="2:22" ht="12.75" customHeight="1" x14ac:dyDescent="0.25"/>
    <row r="3" spans="2:22" ht="12.75" customHeight="1" x14ac:dyDescent="0.25"/>
    <row r="4" spans="2:22" ht="18" customHeight="1" x14ac:dyDescent="0.25">
      <c r="B4" s="253" t="s">
        <v>117</v>
      </c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</row>
    <row r="5" spans="2:22" ht="15" customHeight="1" x14ac:dyDescent="0.25">
      <c r="B5" s="15"/>
      <c r="C5" s="32"/>
      <c r="D5" s="15"/>
      <c r="E5" s="16"/>
      <c r="F5" s="16"/>
      <c r="G5" s="16"/>
      <c r="H5" s="16"/>
      <c r="I5" s="16"/>
      <c r="J5" s="16"/>
      <c r="K5" s="16"/>
      <c r="L5" s="16"/>
      <c r="M5" s="16"/>
      <c r="N5" s="17"/>
      <c r="O5" s="17"/>
      <c r="P5" s="17"/>
      <c r="Q5" s="17"/>
      <c r="R5" s="17"/>
      <c r="S5" s="17"/>
      <c r="T5" s="17"/>
      <c r="U5" s="17"/>
      <c r="V5" s="17"/>
    </row>
    <row r="6" spans="2:22" ht="15" customHeight="1" x14ac:dyDescent="0.25">
      <c r="B6" s="15"/>
      <c r="C6" s="256" t="s">
        <v>57</v>
      </c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8"/>
      <c r="V6" s="17"/>
    </row>
    <row r="7" spans="2:22" ht="5.0999999999999996" customHeight="1" x14ac:dyDescent="0.25">
      <c r="B7" s="15"/>
      <c r="C7" s="37"/>
      <c r="D7" s="38"/>
      <c r="E7" s="39"/>
      <c r="F7" s="39"/>
      <c r="G7" s="39"/>
      <c r="H7" s="39"/>
      <c r="I7" s="39"/>
      <c r="J7" s="39"/>
      <c r="K7" s="39"/>
      <c r="L7" s="39"/>
      <c r="M7" s="39"/>
      <c r="N7" s="40"/>
      <c r="O7" s="40"/>
      <c r="P7" s="40"/>
      <c r="Q7" s="40"/>
      <c r="R7" s="40"/>
      <c r="S7" s="40"/>
      <c r="T7" s="40"/>
      <c r="U7" s="41"/>
      <c r="V7" s="15"/>
    </row>
    <row r="8" spans="2:22" ht="15" customHeight="1" x14ac:dyDescent="0.25">
      <c r="B8" s="15"/>
      <c r="C8" s="42"/>
      <c r="D8" s="23" t="s">
        <v>77</v>
      </c>
      <c r="E8" s="56" t="str">
        <f>dVeic!J10</f>
        <v>Diesel</v>
      </c>
      <c r="F8" s="57"/>
      <c r="G8" s="58"/>
      <c r="H8" s="60"/>
      <c r="I8" s="60"/>
      <c r="J8" s="60"/>
      <c r="K8" s="60"/>
      <c r="L8" s="60"/>
      <c r="M8" s="21"/>
      <c r="N8" s="23" t="s">
        <v>118</v>
      </c>
      <c r="O8" s="300" t="s">
        <v>120</v>
      </c>
      <c r="P8" s="301"/>
      <c r="Q8" s="301"/>
      <c r="R8" s="301"/>
      <c r="S8" s="301"/>
      <c r="T8" s="302"/>
      <c r="U8" s="43"/>
      <c r="V8" s="15"/>
    </row>
    <row r="9" spans="2:22" ht="5.0999999999999996" customHeight="1" x14ac:dyDescent="0.25">
      <c r="B9" s="15"/>
      <c r="C9" s="42"/>
      <c r="D9" s="23"/>
      <c r="E9" s="55"/>
      <c r="F9" s="55"/>
      <c r="G9" s="55"/>
      <c r="H9" s="55"/>
      <c r="I9" s="55"/>
      <c r="J9" s="55"/>
      <c r="K9" s="55"/>
      <c r="L9" s="55"/>
      <c r="M9" s="21"/>
      <c r="N9" s="23"/>
      <c r="O9" s="23"/>
      <c r="P9" s="23"/>
      <c r="Q9" s="23"/>
      <c r="R9" s="23"/>
      <c r="S9" s="23"/>
      <c r="T9" s="23"/>
      <c r="U9" s="43"/>
      <c r="V9" s="15"/>
    </row>
    <row r="10" spans="2:22" ht="15" customHeight="1" x14ac:dyDescent="0.25">
      <c r="B10" s="15"/>
      <c r="C10" s="42"/>
      <c r="D10" s="23" t="s">
        <v>123</v>
      </c>
      <c r="E10" s="59">
        <v>5.99</v>
      </c>
      <c r="F10" s="21" t="str">
        <f>IF(O8="DIESEL COMUM",auxiliar!E10,IF(O8="DIESEL S10",auxiliar!E11,IF(O8="GASOLINA COMUM",auxiliar!E13,IF(O8="GASOLINA ADITIVADA",auxiliar!E14,0))))</f>
        <v>* valor médio do litro não podendo ser inferior a R$ 5,89 nem superior a R$ 6,19</v>
      </c>
      <c r="G10" s="23"/>
      <c r="H10" s="23"/>
      <c r="I10" s="23"/>
      <c r="J10" s="23"/>
      <c r="K10" s="23"/>
      <c r="L10" s="23"/>
      <c r="M10" s="21"/>
      <c r="N10" s="23"/>
      <c r="O10" s="23"/>
      <c r="P10" s="23"/>
      <c r="Q10" s="23"/>
      <c r="R10" s="23"/>
      <c r="S10" s="23"/>
      <c r="T10" s="23"/>
      <c r="U10" s="43"/>
      <c r="V10" s="15"/>
    </row>
    <row r="11" spans="2:22" ht="5.0999999999999996" customHeight="1" x14ac:dyDescent="0.25">
      <c r="B11" s="15"/>
      <c r="C11" s="44"/>
      <c r="D11" s="45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47"/>
      <c r="P11" s="47"/>
      <c r="Q11" s="47"/>
      <c r="R11" s="47"/>
      <c r="S11" s="47"/>
      <c r="T11" s="47"/>
      <c r="U11" s="48"/>
      <c r="V11" s="15"/>
    </row>
    <row r="12" spans="2:22" ht="5.0999999999999996" customHeight="1" x14ac:dyDescent="0.25">
      <c r="B12" s="15"/>
      <c r="C12" s="15"/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5"/>
      <c r="O12" s="15"/>
      <c r="P12" s="15"/>
      <c r="Q12" s="15"/>
      <c r="R12" s="15"/>
      <c r="S12" s="15"/>
      <c r="T12" s="15"/>
      <c r="U12" s="15"/>
      <c r="V12" s="15"/>
    </row>
    <row r="13" spans="2:22" ht="5.0999999999999996" customHeight="1" x14ac:dyDescent="0.25">
      <c r="B13" s="15"/>
      <c r="C13" s="37"/>
      <c r="D13" s="38"/>
      <c r="E13" s="39"/>
      <c r="F13" s="39"/>
      <c r="G13" s="39"/>
      <c r="H13" s="39"/>
      <c r="I13" s="39"/>
      <c r="J13" s="39"/>
      <c r="K13" s="39"/>
      <c r="L13" s="39"/>
      <c r="M13" s="39"/>
      <c r="N13" s="40"/>
      <c r="O13" s="40"/>
      <c r="P13" s="40"/>
      <c r="Q13" s="40"/>
      <c r="R13" s="40"/>
      <c r="S13" s="40"/>
      <c r="T13" s="40"/>
      <c r="U13" s="41"/>
      <c r="V13" s="15"/>
    </row>
    <row r="14" spans="2:22" ht="15" customHeight="1" x14ac:dyDescent="0.25">
      <c r="B14" s="15"/>
      <c r="C14" s="42"/>
      <c r="D14" s="23"/>
      <c r="E14" s="23"/>
      <c r="F14" s="23" t="s">
        <v>1634</v>
      </c>
      <c r="G14" s="289">
        <v>2537.04</v>
      </c>
      <c r="H14" s="290"/>
      <c r="I14" s="291"/>
      <c r="J14" s="21" t="s">
        <v>1635</v>
      </c>
      <c r="K14" s="21"/>
      <c r="L14" s="21"/>
      <c r="M14" s="21"/>
      <c r="N14" s="23"/>
      <c r="O14" s="21"/>
      <c r="P14" s="21"/>
      <c r="Q14" s="21"/>
      <c r="R14" s="21"/>
      <c r="S14" s="21"/>
      <c r="T14" s="21"/>
      <c r="U14" s="43"/>
      <c r="V14" s="15"/>
    </row>
    <row r="15" spans="2:22" ht="5.0999999999999996" customHeight="1" x14ac:dyDescent="0.25">
      <c r="B15" s="15"/>
      <c r="C15" s="44"/>
      <c r="D15" s="45"/>
      <c r="E15" s="46"/>
      <c r="F15" s="46"/>
      <c r="G15" s="46"/>
      <c r="H15" s="46"/>
      <c r="I15" s="46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7"/>
      <c r="U15" s="48"/>
      <c r="V15" s="15"/>
    </row>
    <row r="16" spans="2:22" ht="5.0999999999999996" customHeight="1" x14ac:dyDescent="0.25">
      <c r="B16" s="15"/>
      <c r="C16" s="15"/>
      <c r="D16" s="18"/>
      <c r="E16" s="19"/>
      <c r="F16" s="19"/>
      <c r="G16" s="19"/>
      <c r="H16" s="19"/>
      <c r="I16" s="19"/>
      <c r="J16" s="19"/>
      <c r="K16" s="19"/>
      <c r="L16" s="19"/>
      <c r="M16" s="19"/>
      <c r="N16" s="15"/>
      <c r="O16" s="15"/>
      <c r="P16" s="15"/>
      <c r="Q16" s="15"/>
      <c r="R16" s="15"/>
      <c r="S16" s="15"/>
      <c r="T16" s="15"/>
      <c r="U16" s="15"/>
      <c r="V16" s="15"/>
    </row>
    <row r="17" spans="2:22" ht="15" customHeight="1" x14ac:dyDescent="0.25">
      <c r="B17" s="15"/>
      <c r="C17" s="256" t="s">
        <v>126</v>
      </c>
      <c r="D17" s="257"/>
      <c r="E17" s="257"/>
      <c r="F17" s="257"/>
      <c r="G17" s="257"/>
      <c r="H17" s="257"/>
      <c r="I17" s="257"/>
      <c r="J17" s="257"/>
      <c r="K17" s="257"/>
      <c r="L17" s="257"/>
      <c r="M17" s="257"/>
      <c r="N17" s="257"/>
      <c r="O17" s="257"/>
      <c r="P17" s="257"/>
      <c r="Q17" s="257"/>
      <c r="R17" s="257"/>
      <c r="S17" s="257"/>
      <c r="T17" s="257"/>
      <c r="U17" s="258"/>
      <c r="V17" s="17"/>
    </row>
    <row r="18" spans="2:22" ht="5.0999999999999996" customHeight="1" x14ac:dyDescent="0.25">
      <c r="B18" s="15"/>
      <c r="C18" s="37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40"/>
      <c r="O18" s="40"/>
      <c r="P18" s="40"/>
      <c r="Q18" s="40"/>
      <c r="R18" s="40"/>
      <c r="S18" s="40"/>
      <c r="T18" s="40"/>
      <c r="U18" s="41"/>
      <c r="V18" s="15"/>
    </row>
    <row r="19" spans="2:22" ht="15" customHeight="1" x14ac:dyDescent="0.25">
      <c r="B19" s="15"/>
      <c r="C19" s="42"/>
      <c r="D19" s="22"/>
      <c r="E19" s="21"/>
      <c r="F19" s="23" t="s">
        <v>131</v>
      </c>
      <c r="G19" s="297" t="s">
        <v>1631</v>
      </c>
      <c r="H19" s="298"/>
      <c r="I19" s="298"/>
      <c r="J19" s="298"/>
      <c r="K19" s="299"/>
      <c r="L19" s="23"/>
      <c r="M19" s="22"/>
      <c r="N19" s="23"/>
      <c r="O19" s="23" t="s">
        <v>129</v>
      </c>
      <c r="P19" s="289">
        <v>49.99</v>
      </c>
      <c r="Q19" s="291"/>
      <c r="R19" s="191" t="s">
        <v>22</v>
      </c>
      <c r="S19" s="23"/>
      <c r="T19" s="23"/>
      <c r="U19" s="43"/>
      <c r="V19" s="15"/>
    </row>
    <row r="20" spans="2:22" ht="5.0999999999999996" customHeight="1" x14ac:dyDescent="0.25">
      <c r="B20" s="15"/>
      <c r="C20" s="42"/>
      <c r="D20" s="23"/>
      <c r="E20" s="55"/>
      <c r="F20" s="55"/>
      <c r="G20" s="55"/>
      <c r="H20" s="55"/>
      <c r="I20" s="55"/>
      <c r="J20" s="55"/>
      <c r="K20" s="55"/>
      <c r="L20" s="55"/>
      <c r="M20" s="21"/>
      <c r="N20" s="23"/>
      <c r="O20" s="23"/>
      <c r="P20" s="23"/>
      <c r="Q20" s="23"/>
      <c r="R20" s="23"/>
      <c r="S20" s="23"/>
      <c r="T20" s="23"/>
      <c r="U20" s="43"/>
      <c r="V20" s="15"/>
    </row>
    <row r="21" spans="2:22" ht="15" customHeight="1" x14ac:dyDescent="0.25">
      <c r="B21" s="15"/>
      <c r="C21" s="42"/>
      <c r="D21" s="22"/>
      <c r="E21" s="21"/>
      <c r="F21" s="23" t="s">
        <v>128</v>
      </c>
      <c r="G21" s="297" t="s">
        <v>1437</v>
      </c>
      <c r="H21" s="298"/>
      <c r="I21" s="298"/>
      <c r="J21" s="298"/>
      <c r="K21" s="299"/>
      <c r="L21" s="23"/>
      <c r="M21" s="22"/>
      <c r="N21" s="23"/>
      <c r="O21" s="23" t="s">
        <v>129</v>
      </c>
      <c r="P21" s="289">
        <v>62.19</v>
      </c>
      <c r="Q21" s="291"/>
      <c r="R21" s="191" t="s">
        <v>22</v>
      </c>
      <c r="S21" s="23"/>
      <c r="T21" s="23"/>
      <c r="U21" s="43"/>
      <c r="V21" s="15"/>
    </row>
    <row r="22" spans="2:22" ht="5.0999999999999996" customHeight="1" x14ac:dyDescent="0.25">
      <c r="B22" s="15"/>
      <c r="C22" s="44"/>
      <c r="D22" s="45"/>
      <c r="E22" s="46"/>
      <c r="F22" s="46"/>
      <c r="G22" s="46"/>
      <c r="H22" s="46"/>
      <c r="I22" s="46"/>
      <c r="J22" s="46"/>
      <c r="K22" s="46"/>
      <c r="L22" s="46"/>
      <c r="M22" s="46"/>
      <c r="N22" s="47"/>
      <c r="O22" s="47"/>
      <c r="P22" s="47"/>
      <c r="Q22" s="47"/>
      <c r="R22" s="47"/>
      <c r="S22" s="47"/>
      <c r="T22" s="47"/>
      <c r="U22" s="48"/>
      <c r="V22" s="15"/>
    </row>
    <row r="23" spans="2:22" ht="5.0999999999999996" customHeight="1" x14ac:dyDescent="0.25">
      <c r="B23" s="15"/>
      <c r="C23" s="15"/>
      <c r="D23" s="18"/>
      <c r="E23" s="19"/>
      <c r="F23" s="19"/>
      <c r="G23" s="19"/>
      <c r="H23" s="19"/>
      <c r="I23" s="19"/>
      <c r="J23" s="19"/>
      <c r="K23" s="19"/>
      <c r="L23" s="19"/>
      <c r="M23" s="19"/>
      <c r="N23" s="15"/>
      <c r="O23" s="15"/>
      <c r="P23" s="15"/>
      <c r="Q23" s="15"/>
      <c r="R23" s="15"/>
      <c r="S23" s="15"/>
      <c r="T23" s="15"/>
      <c r="U23" s="15"/>
      <c r="V23" s="15"/>
    </row>
    <row r="24" spans="2:22" ht="15" customHeight="1" x14ac:dyDescent="0.25">
      <c r="B24" s="15"/>
      <c r="C24" s="256" t="s">
        <v>127</v>
      </c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8"/>
      <c r="V24" s="17"/>
    </row>
    <row r="25" spans="2:22" ht="5.0999999999999996" customHeight="1" x14ac:dyDescent="0.25">
      <c r="B25" s="15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40"/>
      <c r="O25" s="40"/>
      <c r="P25" s="40"/>
      <c r="Q25" s="40"/>
      <c r="R25" s="40"/>
      <c r="S25" s="40"/>
      <c r="T25" s="40"/>
      <c r="U25" s="41"/>
      <c r="V25" s="15"/>
    </row>
    <row r="26" spans="2:22" ht="15" customHeight="1" x14ac:dyDescent="0.25">
      <c r="B26" s="15"/>
      <c r="C26" s="42"/>
      <c r="D26" s="22"/>
      <c r="E26" s="21"/>
      <c r="F26" s="23" t="s">
        <v>130</v>
      </c>
      <c r="G26" s="297" t="s">
        <v>1630</v>
      </c>
      <c r="H26" s="298"/>
      <c r="I26" s="298"/>
      <c r="J26" s="298"/>
      <c r="K26" s="299"/>
      <c r="L26" s="23"/>
      <c r="M26" s="22"/>
      <c r="N26" s="23"/>
      <c r="O26" s="23" t="s">
        <v>132</v>
      </c>
      <c r="P26" s="289">
        <v>1845</v>
      </c>
      <c r="Q26" s="290"/>
      <c r="R26" s="291"/>
      <c r="S26" s="191" t="s">
        <v>22</v>
      </c>
      <c r="T26" s="23"/>
      <c r="U26" s="43"/>
      <c r="V26" s="15"/>
    </row>
    <row r="27" spans="2:22" ht="5.0999999999999996" customHeight="1" x14ac:dyDescent="0.25">
      <c r="B27" s="15"/>
      <c r="C27" s="42"/>
      <c r="D27" s="23"/>
      <c r="E27" s="55"/>
      <c r="F27" s="55"/>
      <c r="G27" s="55"/>
      <c r="H27" s="55"/>
      <c r="I27" s="55"/>
      <c r="J27" s="55"/>
      <c r="K27" s="55"/>
      <c r="L27" s="55"/>
      <c r="M27" s="21"/>
      <c r="N27" s="23"/>
      <c r="O27" s="23"/>
      <c r="P27" s="23"/>
      <c r="Q27" s="23"/>
      <c r="R27" s="23"/>
      <c r="S27" s="23"/>
      <c r="T27" s="23"/>
      <c r="U27" s="43"/>
      <c r="V27" s="15"/>
    </row>
    <row r="28" spans="2:22" ht="15" customHeight="1" x14ac:dyDescent="0.25">
      <c r="B28" s="15"/>
      <c r="C28" s="42"/>
      <c r="D28" s="22"/>
      <c r="E28" s="21"/>
      <c r="F28" s="23" t="s">
        <v>133</v>
      </c>
      <c r="G28" s="297" t="s">
        <v>1630</v>
      </c>
      <c r="H28" s="298"/>
      <c r="I28" s="298"/>
      <c r="J28" s="298"/>
      <c r="K28" s="299"/>
      <c r="L28" s="23"/>
      <c r="M28" s="22"/>
      <c r="N28" s="23"/>
      <c r="O28" s="23" t="s">
        <v>132</v>
      </c>
      <c r="P28" s="289">
        <v>1845</v>
      </c>
      <c r="Q28" s="290"/>
      <c r="R28" s="291"/>
      <c r="S28" s="191" t="s">
        <v>22</v>
      </c>
      <c r="T28" s="23"/>
      <c r="U28" s="43"/>
      <c r="V28" s="15"/>
    </row>
    <row r="29" spans="2:22" ht="5.0999999999999996" customHeight="1" x14ac:dyDescent="0.25">
      <c r="B29" s="15"/>
      <c r="C29" s="42"/>
      <c r="D29" s="23"/>
      <c r="E29" s="55"/>
      <c r="F29" s="55"/>
      <c r="G29" s="55"/>
      <c r="H29" s="55"/>
      <c r="I29" s="55"/>
      <c r="J29" s="55"/>
      <c r="K29" s="55"/>
      <c r="L29" s="55"/>
      <c r="M29" s="21"/>
      <c r="N29" s="23"/>
      <c r="O29" s="23"/>
      <c r="P29" s="23"/>
      <c r="Q29" s="23"/>
      <c r="R29" s="23"/>
      <c r="S29" s="23"/>
      <c r="T29" s="23"/>
      <c r="U29" s="43"/>
      <c r="V29" s="15"/>
    </row>
    <row r="30" spans="2:22" ht="15" customHeight="1" x14ac:dyDescent="0.25">
      <c r="B30" s="15"/>
      <c r="C30" s="42"/>
      <c r="D30" s="22"/>
      <c r="E30" s="21"/>
      <c r="F30" s="23" t="s">
        <v>134</v>
      </c>
      <c r="G30" s="306"/>
      <c r="H30" s="307"/>
      <c r="I30" s="307"/>
      <c r="J30" s="307"/>
      <c r="K30" s="308"/>
      <c r="L30" s="23"/>
      <c r="M30" s="22"/>
      <c r="N30" s="23"/>
      <c r="O30" s="23" t="s">
        <v>135</v>
      </c>
      <c r="P30" s="303">
        <v>0</v>
      </c>
      <c r="Q30" s="304"/>
      <c r="R30" s="305"/>
      <c r="S30" s="21" t="s">
        <v>136</v>
      </c>
      <c r="T30" s="23"/>
      <c r="U30" s="43"/>
      <c r="V30" s="15"/>
    </row>
    <row r="31" spans="2:22" ht="5.0999999999999996" customHeight="1" x14ac:dyDescent="0.25">
      <c r="B31" s="15"/>
      <c r="C31" s="44"/>
      <c r="D31" s="45"/>
      <c r="E31" s="46"/>
      <c r="F31" s="46"/>
      <c r="G31" s="46"/>
      <c r="H31" s="46"/>
      <c r="I31" s="46"/>
      <c r="J31" s="46"/>
      <c r="K31" s="46"/>
      <c r="L31" s="46"/>
      <c r="M31" s="46"/>
      <c r="N31" s="47"/>
      <c r="O31" s="47"/>
      <c r="P31" s="47"/>
      <c r="Q31" s="47"/>
      <c r="R31" s="47"/>
      <c r="S31" s="47"/>
      <c r="T31" s="47"/>
      <c r="U31" s="48"/>
      <c r="V31" s="15"/>
    </row>
    <row r="32" spans="2:22" ht="5.0999999999999996" customHeight="1" x14ac:dyDescent="0.25">
      <c r="B32" s="15"/>
      <c r="C32" s="15"/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5"/>
      <c r="O32" s="15"/>
      <c r="P32" s="15"/>
      <c r="Q32" s="15"/>
      <c r="R32" s="15"/>
      <c r="S32" s="15"/>
      <c r="T32" s="15"/>
      <c r="U32" s="15"/>
      <c r="V32" s="15"/>
    </row>
    <row r="33" spans="2:24" ht="5.0999999999999996" customHeight="1" x14ac:dyDescent="0.25">
      <c r="B33" s="15"/>
      <c r="C33" s="37"/>
      <c r="D33" s="38"/>
      <c r="E33" s="39"/>
      <c r="F33" s="39"/>
      <c r="G33" s="39"/>
      <c r="H33" s="39"/>
      <c r="I33" s="39"/>
      <c r="J33" s="39"/>
      <c r="K33" s="39"/>
      <c r="L33" s="39"/>
      <c r="M33" s="39"/>
      <c r="N33" s="40"/>
      <c r="O33" s="40"/>
      <c r="P33" s="40"/>
      <c r="Q33" s="40"/>
      <c r="R33" s="40"/>
      <c r="S33" s="40"/>
      <c r="T33" s="40"/>
      <c r="U33" s="41"/>
      <c r="V33" s="15"/>
    </row>
    <row r="34" spans="2:24" ht="15" customHeight="1" x14ac:dyDescent="0.25">
      <c r="B34" s="15"/>
      <c r="C34" s="42"/>
      <c r="D34" s="23"/>
      <c r="E34" s="23"/>
      <c r="F34" s="23" t="s">
        <v>108</v>
      </c>
      <c r="G34" s="289">
        <v>270</v>
      </c>
      <c r="H34" s="290"/>
      <c r="I34" s="291"/>
      <c r="J34" s="21" t="s">
        <v>138</v>
      </c>
      <c r="K34" s="21"/>
      <c r="L34" s="21"/>
      <c r="M34" s="21"/>
      <c r="N34" s="23"/>
      <c r="O34" s="21"/>
      <c r="P34" s="21"/>
      <c r="Q34" s="21"/>
      <c r="R34" s="21"/>
      <c r="S34" s="21"/>
      <c r="T34" s="21"/>
      <c r="U34" s="43"/>
      <c r="V34" s="15"/>
    </row>
    <row r="35" spans="2:24" ht="5.0999999999999996" customHeight="1" x14ac:dyDescent="0.25">
      <c r="B35" s="15"/>
      <c r="C35" s="44"/>
      <c r="D35" s="45"/>
      <c r="E35" s="46"/>
      <c r="F35" s="46"/>
      <c r="G35" s="46"/>
      <c r="H35" s="46"/>
      <c r="I35" s="46"/>
      <c r="J35" s="46"/>
      <c r="K35" s="46"/>
      <c r="L35" s="46"/>
      <c r="M35" s="46"/>
      <c r="N35" s="47"/>
      <c r="O35" s="47"/>
      <c r="P35" s="47"/>
      <c r="Q35" s="47"/>
      <c r="R35" s="47"/>
      <c r="S35" s="47"/>
      <c r="T35" s="47"/>
      <c r="U35" s="48"/>
      <c r="V35" s="15"/>
    </row>
    <row r="36" spans="2:24" ht="5.0999999999999996" customHeight="1" x14ac:dyDescent="0.25">
      <c r="B36" s="15"/>
      <c r="C36" s="15"/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5"/>
      <c r="O36" s="15"/>
      <c r="P36" s="15"/>
      <c r="Q36" s="15"/>
      <c r="R36" s="15"/>
      <c r="S36" s="15"/>
      <c r="T36" s="15"/>
      <c r="U36" s="15"/>
      <c r="V36" s="15"/>
    </row>
    <row r="37" spans="2:24" ht="5.0999999999999996" customHeight="1" x14ac:dyDescent="0.25">
      <c r="B37" s="15"/>
      <c r="C37" s="37"/>
      <c r="D37" s="38"/>
      <c r="E37" s="39"/>
      <c r="F37" s="39"/>
      <c r="G37" s="39"/>
      <c r="H37" s="39"/>
      <c r="I37" s="39"/>
      <c r="J37" s="39"/>
      <c r="K37" s="39"/>
      <c r="L37" s="39"/>
      <c r="M37" s="39"/>
      <c r="N37" s="40"/>
      <c r="O37" s="40"/>
      <c r="P37" s="40"/>
      <c r="Q37" s="40"/>
      <c r="R37" s="40"/>
      <c r="S37" s="40"/>
      <c r="T37" s="40"/>
      <c r="U37" s="41"/>
      <c r="V37" s="15"/>
    </row>
    <row r="38" spans="2:24" ht="15" customHeight="1" x14ac:dyDescent="0.25">
      <c r="B38" s="15"/>
      <c r="C38" s="42"/>
      <c r="D38" s="23"/>
      <c r="E38" s="23"/>
      <c r="F38" s="23" t="s">
        <v>137</v>
      </c>
      <c r="G38" s="289">
        <v>5000</v>
      </c>
      <c r="H38" s="290"/>
      <c r="I38" s="291"/>
      <c r="J38" s="21" t="s">
        <v>139</v>
      </c>
      <c r="K38" s="21"/>
      <c r="L38" s="21"/>
      <c r="M38" s="21"/>
      <c r="N38" s="23"/>
      <c r="O38" s="21"/>
      <c r="P38" s="21"/>
      <c r="Q38" s="21"/>
      <c r="R38" s="21"/>
      <c r="S38" s="21"/>
      <c r="T38" s="21"/>
      <c r="U38" s="43"/>
      <c r="V38" s="15"/>
      <c r="W38" s="180" t="s">
        <v>112</v>
      </c>
      <c r="X38" s="81" t="str">
        <f>"Informar o valor médio anual gasto não podendo ser superior a "&amp;auxiliar!O6*100&amp;"% do valor do veículo."</f>
        <v>Informar o valor médio anual gasto não podendo ser superior a 3% do valor do veículo.</v>
      </c>
    </row>
    <row r="39" spans="2:24" ht="15" customHeight="1" x14ac:dyDescent="0.25">
      <c r="B39" s="15"/>
      <c r="C39" s="42"/>
      <c r="D39" s="24"/>
      <c r="E39" s="19"/>
      <c r="F39" s="19"/>
      <c r="G39" s="19"/>
      <c r="H39" s="19"/>
      <c r="I39" s="19"/>
      <c r="J39" s="34" t="s">
        <v>140</v>
      </c>
      <c r="K39" s="19"/>
      <c r="L39" s="19"/>
      <c r="M39" s="19"/>
      <c r="N39" s="15"/>
      <c r="O39" s="15"/>
      <c r="P39" s="15"/>
      <c r="Q39" s="15"/>
      <c r="R39" s="15"/>
      <c r="S39" s="15"/>
      <c r="T39" s="15"/>
      <c r="U39" s="49"/>
      <c r="V39" s="15"/>
    </row>
    <row r="40" spans="2:24" ht="5.0999999999999996" customHeight="1" x14ac:dyDescent="0.25">
      <c r="B40" s="15"/>
      <c r="C40" s="44"/>
      <c r="D40" s="45"/>
      <c r="E40" s="46"/>
      <c r="F40" s="46"/>
      <c r="G40" s="46"/>
      <c r="H40" s="46"/>
      <c r="I40" s="46"/>
      <c r="J40" s="46"/>
      <c r="K40" s="46"/>
      <c r="L40" s="46"/>
      <c r="M40" s="46"/>
      <c r="N40" s="47"/>
      <c r="O40" s="47"/>
      <c r="P40" s="47"/>
      <c r="Q40" s="47"/>
      <c r="R40" s="47"/>
      <c r="S40" s="47"/>
      <c r="T40" s="47"/>
      <c r="U40" s="48"/>
      <c r="V40" s="15"/>
    </row>
    <row r="41" spans="2:24" ht="5.0999999999999996" customHeight="1" x14ac:dyDescent="0.25">
      <c r="B41" s="15"/>
      <c r="C41" s="15"/>
      <c r="D41" s="18"/>
      <c r="E41" s="19"/>
      <c r="F41" s="19"/>
      <c r="G41" s="19"/>
      <c r="H41" s="19"/>
      <c r="I41" s="19"/>
      <c r="J41" s="19"/>
      <c r="K41" s="19"/>
      <c r="L41" s="19"/>
      <c r="M41" s="19"/>
      <c r="N41" s="15"/>
      <c r="O41" s="15"/>
      <c r="P41" s="15"/>
      <c r="Q41" s="15"/>
      <c r="R41" s="15"/>
      <c r="S41" s="15"/>
      <c r="T41" s="15"/>
      <c r="U41" s="15"/>
      <c r="V41" s="15"/>
    </row>
    <row r="42" spans="2:24" ht="12.75" customHeight="1" x14ac:dyDescent="0.25"/>
    <row r="43" spans="2:24" ht="12.75" customHeight="1" x14ac:dyDescent="0.25"/>
    <row r="44" spans="2:24" ht="12.75" customHeight="1" x14ac:dyDescent="0.25"/>
    <row r="45" spans="2:24" ht="12.75" customHeight="1" x14ac:dyDescent="0.25"/>
    <row r="46" spans="2:24" ht="12.75" customHeight="1" x14ac:dyDescent="0.25"/>
    <row r="47" spans="2:24" ht="12.75" customHeight="1" x14ac:dyDescent="0.25"/>
    <row r="48" spans="2:2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</sheetData>
  <sheetProtection algorithmName="SHA-512" hashValue="+tbminTmtpSRd7COgKWk3vqBxy8PrB87h+9UWLHAlQsvvOj7DeMOrKXrfQw/BtS3/6YKsaArvgxJjjfUYRVwgg==" saltValue="lWqu7pMCj7hwaXSnrUmq9g==" spinCount="100000" sheet="1" objects="1" scenarios="1"/>
  <dataConsolidate/>
  <mergeCells count="18">
    <mergeCell ref="G38:I38"/>
    <mergeCell ref="G34:I34"/>
    <mergeCell ref="G26:K26"/>
    <mergeCell ref="G28:K28"/>
    <mergeCell ref="P26:R26"/>
    <mergeCell ref="P28:R28"/>
    <mergeCell ref="P30:R30"/>
    <mergeCell ref="G30:K30"/>
    <mergeCell ref="B4:V4"/>
    <mergeCell ref="G19:K19"/>
    <mergeCell ref="P19:Q19"/>
    <mergeCell ref="C24:U24"/>
    <mergeCell ref="G21:K21"/>
    <mergeCell ref="P21:Q21"/>
    <mergeCell ref="C6:U6"/>
    <mergeCell ref="O8:T8"/>
    <mergeCell ref="C17:U17"/>
    <mergeCell ref="G14:I14"/>
  </mergeCells>
  <dataValidations count="7">
    <dataValidation allowBlank="1" showInputMessage="1" showErrorMessage="1" errorTitle="A T E N Ç Ã O!!!" error="Valor muito abaixo ou acima dos limites estimados pelo Município, caso tenha divergências entrar em contato." sqref="G19 G21 G26 G30 G28" xr:uid="{9A5B2587-4B7B-452D-90F9-0E9982B5215B}"/>
    <dataValidation type="decimal" allowBlank="1" showInputMessage="1" showErrorMessage="1" errorTitle="A T E N Ç Ã O!!!" error="Valor muito abaixo ou acima dos limites estimados pelo Município, caso tenha divergências entrar em contato." sqref="G34:I34" xr:uid="{9B211784-0065-452F-A070-6E78A4A47A87}">
      <formula1>1</formula1>
      <formula2>300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8:R28 P26:R26" xr:uid="{2BDCA676-91CB-4630-9D96-C962BDDA4814}">
      <formula1>1</formula1>
      <formula2>2000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19:Q19" xr:uid="{C21625A9-CDCE-4AF9-97BD-4F0F1CA74E5A}">
      <formula1>25</formula1>
      <formula2>60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21:Q21" xr:uid="{C3C69332-27F5-4FB3-8EF1-AEC8A6A3156D}">
      <formula1>20</formula1>
      <formula2>70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P30:R30" xr:uid="{EAC25056-5546-4A45-9C41-B19E4A6B09A8}">
      <formula1>0</formula1>
      <formula2>200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G14:I14" xr:uid="{1BCC128A-2305-4EF9-B671-FAC54DD1EC0C}">
      <formula1>1</formula1>
      <formula2>2700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A T E N Ç Ã O!!!!" error="Preencher corretamente o nome do autônomo ou da empresa licitante" xr:uid="{295EB42E-F571-4081-BE01-0748CD826161}">
          <x14:formula1>
            <xm:f>IF(E8="DIESEL",auxiliar!$B$10:$B$11,auxiliar!$B$13:$B$14)</xm:f>
          </x14:formula1>
          <xm:sqref>O8:T8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A1FAF788-B25F-4FD1-B8DF-EA2BBBCAAC1E}">
          <x14:formula1>
            <xm:f>1</xm:f>
          </x14:formula1>
          <x14:formula2>
            <xm:f>dVeic!E12*auxiliar!O6</xm:f>
          </x14:formula2>
          <xm:sqref>G38:I38</xm:sqref>
        </x14:dataValidation>
        <x14:dataValidation type="decimal" allowBlank="1" showInputMessage="1" showErrorMessage="1" errorTitle="A T E N Ç Ã O!!!" error="Valor muito abaixo ou acima dos limites estimados pelo Município, caso tenha divergências entrar em contato." xr:uid="{210A4340-212E-475E-AF25-7051D78FAE26}">
          <x14:formula1>
            <xm:f>IF(O8="DIESEL COMUM",auxiliar!C10,IF(O8="DIESEL S10",auxiliar!C11,IF(O8="GASOLINA COMUM",auxiliar!C13,IF(O8="GASOLINA ADITIVADA",auxiliar!C14,0))))</xm:f>
          </x14:formula1>
          <x14:formula2>
            <xm:f>IF(O8="DIESEL COMUM",auxiliar!D10,IF(O8="DIESEL S10",auxiliar!D11,IF(O8="GASOLINA COMUM",auxiliar!D13,IF(O8="GASOLINA ADITIVADA",auxiliar!D14,0))))</xm:f>
          </x14:formula2>
          <xm:sqref>E10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F5BD-C6FA-4F9B-BF3C-E33D59FC485B}">
  <dimension ref="B1:AD831"/>
  <sheetViews>
    <sheetView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" width="5" style="3" customWidth="1"/>
    <col min="2" max="3" width="1.28515625" style="3" customWidth="1"/>
    <col min="4" max="5" width="3.42578125" style="3" customWidth="1"/>
    <col min="6" max="12" width="2.7109375" style="3" customWidth="1"/>
    <col min="13" max="14" width="3.85546875" style="3" customWidth="1"/>
    <col min="15" max="16" width="4" style="3" customWidth="1"/>
    <col min="17" max="22" width="3.42578125" style="3" customWidth="1"/>
    <col min="23" max="23" width="4.7109375" style="3" customWidth="1"/>
    <col min="24" max="29" width="3.42578125" style="3" customWidth="1"/>
    <col min="30" max="30" width="4.140625" style="3" customWidth="1"/>
    <col min="31" max="16384" width="12.5703125" style="3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253" t="s">
        <v>156</v>
      </c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</row>
    <row r="5" spans="2:30" ht="15" customHeight="1" x14ac:dyDescent="0.25">
      <c r="B5" s="15"/>
      <c r="C5" s="32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7"/>
      <c r="W5" s="17"/>
      <c r="X5" s="17"/>
      <c r="Y5" s="17"/>
      <c r="Z5" s="17"/>
      <c r="AA5" s="17"/>
      <c r="AB5" s="17"/>
      <c r="AC5" s="17"/>
      <c r="AD5" s="17"/>
    </row>
    <row r="6" spans="2:30" ht="15" customHeight="1" x14ac:dyDescent="0.25">
      <c r="B6" s="15"/>
      <c r="C6" s="256" t="s">
        <v>41</v>
      </c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8"/>
      <c r="AD6" s="17"/>
    </row>
    <row r="7" spans="2:30" ht="5.0999999999999996" customHeight="1" x14ac:dyDescent="0.25">
      <c r="B7" s="15"/>
      <c r="C7" s="64"/>
      <c r="D7" s="38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40"/>
      <c r="W7" s="40"/>
      <c r="X7" s="40"/>
      <c r="Y7" s="40"/>
      <c r="Z7" s="40"/>
      <c r="AA7" s="40"/>
      <c r="AB7" s="40"/>
      <c r="AC7" s="64"/>
      <c r="AD7" s="15"/>
    </row>
    <row r="8" spans="2:30" ht="15" customHeight="1" x14ac:dyDescent="0.25">
      <c r="B8" s="15"/>
      <c r="C8" s="68"/>
      <c r="D8" s="314" t="s">
        <v>167</v>
      </c>
      <c r="E8" s="314"/>
      <c r="F8" s="314"/>
      <c r="G8" s="314"/>
      <c r="H8" s="314"/>
      <c r="I8" s="314"/>
      <c r="J8" s="314"/>
      <c r="K8" s="314"/>
      <c r="L8" s="315"/>
      <c r="M8" s="316" t="s">
        <v>168</v>
      </c>
      <c r="N8" s="315"/>
      <c r="O8" s="316" t="s">
        <v>0</v>
      </c>
      <c r="P8" s="315"/>
      <c r="Q8" s="316" t="s">
        <v>186</v>
      </c>
      <c r="R8" s="314"/>
      <c r="S8" s="314"/>
      <c r="T8" s="314"/>
      <c r="U8" s="314"/>
      <c r="V8" s="314"/>
      <c r="W8" s="314"/>
      <c r="X8" s="314"/>
      <c r="Y8" s="314"/>
      <c r="Z8" s="314"/>
      <c r="AA8" s="314"/>
      <c r="AB8" s="314"/>
      <c r="AC8" s="315"/>
      <c r="AD8" s="15"/>
    </row>
    <row r="9" spans="2:30" ht="15" customHeight="1" x14ac:dyDescent="0.25">
      <c r="B9" s="15"/>
      <c r="C9" s="69"/>
      <c r="D9" s="70" t="s">
        <v>170</v>
      </c>
      <c r="E9" s="71"/>
      <c r="F9" s="71"/>
      <c r="G9" s="71"/>
      <c r="H9" s="71"/>
      <c r="I9" s="71"/>
      <c r="J9" s="71"/>
      <c r="K9" s="70"/>
      <c r="L9" s="70"/>
      <c r="M9" s="313" t="s">
        <v>171</v>
      </c>
      <c r="N9" s="313"/>
      <c r="O9" s="317">
        <v>4</v>
      </c>
      <c r="P9" s="317"/>
      <c r="Q9" s="192" t="s">
        <v>0</v>
      </c>
      <c r="R9" s="192" t="s">
        <v>187</v>
      </c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5"/>
    </row>
    <row r="10" spans="2:30" ht="15" customHeight="1" x14ac:dyDescent="0.25">
      <c r="B10" s="15"/>
      <c r="C10" s="69"/>
      <c r="D10" s="70" t="s">
        <v>172</v>
      </c>
      <c r="E10" s="71"/>
      <c r="F10" s="71"/>
      <c r="G10" s="71"/>
      <c r="H10" s="71"/>
      <c r="I10" s="71"/>
      <c r="J10" s="71"/>
      <c r="K10" s="71"/>
      <c r="L10" s="71"/>
      <c r="M10" s="313" t="s">
        <v>173</v>
      </c>
      <c r="N10" s="313"/>
      <c r="O10" s="317">
        <v>1</v>
      </c>
      <c r="P10" s="317"/>
      <c r="Q10" s="192" t="s">
        <v>0</v>
      </c>
      <c r="R10" s="192" t="s">
        <v>188</v>
      </c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5"/>
    </row>
    <row r="11" spans="2:30" ht="15" customHeight="1" x14ac:dyDescent="0.25">
      <c r="B11" s="15"/>
      <c r="C11" s="69"/>
      <c r="D11" s="70" t="s">
        <v>160</v>
      </c>
      <c r="E11" s="71"/>
      <c r="F11" s="71"/>
      <c r="G11" s="71"/>
      <c r="H11" s="71"/>
      <c r="I11" s="71"/>
      <c r="J11" s="71"/>
      <c r="K11" s="71"/>
      <c r="L11" s="71"/>
      <c r="M11" s="313" t="s">
        <v>174</v>
      </c>
      <c r="N11" s="313"/>
      <c r="O11" s="317">
        <v>15</v>
      </c>
      <c r="P11" s="317"/>
      <c r="Q11" s="192" t="s">
        <v>0</v>
      </c>
      <c r="R11" s="192" t="s">
        <v>759</v>
      </c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5"/>
    </row>
    <row r="12" spans="2:30" ht="15" customHeight="1" x14ac:dyDescent="0.25">
      <c r="B12" s="15"/>
      <c r="C12" s="69"/>
      <c r="D12" s="70" t="s">
        <v>161</v>
      </c>
      <c r="E12" s="71"/>
      <c r="F12" s="71"/>
      <c r="G12" s="71"/>
      <c r="H12" s="71"/>
      <c r="I12" s="71"/>
      <c r="J12" s="71"/>
      <c r="K12" s="71"/>
      <c r="L12" s="71"/>
      <c r="M12" s="309" t="s">
        <v>175</v>
      </c>
      <c r="N12" s="309"/>
      <c r="O12" s="311">
        <f>SUM(M13:N16)</f>
        <v>6.6500000000000004E-2</v>
      </c>
      <c r="P12" s="311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321"/>
      <c r="AC12" s="321"/>
      <c r="AD12" s="15"/>
    </row>
    <row r="13" spans="2:30" ht="15" customHeight="1" x14ac:dyDescent="0.25">
      <c r="B13" s="15"/>
      <c r="C13" s="69"/>
      <c r="D13" s="70" t="s">
        <v>184</v>
      </c>
      <c r="E13" s="71"/>
      <c r="F13" s="71"/>
      <c r="G13" s="71"/>
      <c r="H13" s="71"/>
      <c r="I13" s="71"/>
      <c r="J13" s="71"/>
      <c r="K13" s="71"/>
      <c r="L13" s="71"/>
      <c r="M13" s="311">
        <f>SUM(auxiliar!$D$17:$D$18)</f>
        <v>0</v>
      </c>
      <c r="N13" s="311"/>
      <c r="O13" s="72"/>
      <c r="P13" s="72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15"/>
    </row>
    <row r="14" spans="2:30" ht="15" customHeight="1" x14ac:dyDescent="0.25">
      <c r="B14" s="15"/>
      <c r="C14" s="69"/>
      <c r="D14" s="70" t="s">
        <v>162</v>
      </c>
      <c r="E14" s="71"/>
      <c r="F14" s="71"/>
      <c r="G14" s="71"/>
      <c r="H14" s="71"/>
      <c r="I14" s="71"/>
      <c r="J14" s="71"/>
      <c r="K14" s="71"/>
      <c r="L14" s="71"/>
      <c r="M14" s="311">
        <f>IF(auxiliar!$D$19=1,auxiliar!$E$19,IF(auxiliar!$D$20=1,auxiliar!$E$20,0))</f>
        <v>6.4999999999999997E-3</v>
      </c>
      <c r="N14" s="311"/>
      <c r="O14" s="72"/>
      <c r="P14" s="72"/>
      <c r="Q14" s="287" t="s">
        <v>185</v>
      </c>
      <c r="R14" s="287"/>
      <c r="S14" s="287"/>
      <c r="T14" s="287"/>
      <c r="U14" s="287"/>
      <c r="V14" s="287"/>
      <c r="W14" s="287"/>
      <c r="X14" s="287"/>
      <c r="Y14" s="287"/>
      <c r="Z14" s="287"/>
      <c r="AA14" s="287"/>
      <c r="AB14" s="287"/>
      <c r="AC14" s="287"/>
      <c r="AD14" s="15"/>
    </row>
    <row r="15" spans="2:30" ht="15" customHeight="1" x14ac:dyDescent="0.25">
      <c r="B15" s="15"/>
      <c r="C15" s="69"/>
      <c r="D15" s="70" t="s">
        <v>163</v>
      </c>
      <c r="E15" s="71"/>
      <c r="F15" s="71"/>
      <c r="G15" s="71"/>
      <c r="H15" s="71"/>
      <c r="I15" s="71"/>
      <c r="J15" s="71"/>
      <c r="K15" s="71"/>
      <c r="L15" s="71"/>
      <c r="M15" s="311">
        <f>IF(auxiliar!$D$19=1,auxiliar!$F$19,IF(auxiliar!$D$20=1,auxiliar!$F$20,0))</f>
        <v>0.03</v>
      </c>
      <c r="N15" s="311"/>
      <c r="O15" s="72"/>
      <c r="P15" s="72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15"/>
    </row>
    <row r="16" spans="2:30" ht="15" customHeight="1" x14ac:dyDescent="0.25">
      <c r="B16" s="15"/>
      <c r="C16" s="69"/>
      <c r="D16" s="67" t="s">
        <v>169</v>
      </c>
      <c r="E16" s="39"/>
      <c r="F16" s="39"/>
      <c r="G16" s="39"/>
      <c r="H16" s="39"/>
      <c r="I16" s="39"/>
      <c r="J16" s="39"/>
      <c r="K16" s="39"/>
      <c r="L16" s="39"/>
      <c r="M16" s="312">
        <f>IF(auxiliar!$D$19=1,auxiliar!$F$19,IF(auxiliar!$D$20=1,auxiliar!$G$20,0))</f>
        <v>0.03</v>
      </c>
      <c r="N16" s="312"/>
      <c r="O16" s="73"/>
      <c r="P16" s="73"/>
      <c r="Q16" s="19"/>
      <c r="R16" s="19"/>
      <c r="S16" s="19"/>
      <c r="T16" s="19"/>
      <c r="U16" s="19"/>
      <c r="V16" s="15"/>
      <c r="W16" s="15"/>
      <c r="X16" s="15"/>
      <c r="Y16" s="15"/>
      <c r="Z16" s="15"/>
      <c r="AA16" s="15"/>
      <c r="AB16" s="15"/>
      <c r="AC16" s="15"/>
      <c r="AD16" s="15"/>
    </row>
    <row r="17" spans="2:30" ht="15" customHeight="1" x14ac:dyDescent="0.25">
      <c r="B17" s="15"/>
      <c r="C17" s="62"/>
      <c r="D17" s="38" t="s">
        <v>164</v>
      </c>
      <c r="E17" s="74"/>
      <c r="F17" s="74"/>
      <c r="G17" s="74"/>
      <c r="H17" s="74"/>
      <c r="I17" s="74"/>
      <c r="J17" s="74"/>
      <c r="K17" s="74"/>
      <c r="L17" s="74"/>
      <c r="M17" s="310"/>
      <c r="N17" s="310"/>
      <c r="O17" s="318">
        <f>(((1+((O9+O10)/100))*(1+(O11/100))))/(1-(O12))-100%</f>
        <v>0.29351901446170325</v>
      </c>
      <c r="P17" s="318"/>
      <c r="Q17" s="39"/>
      <c r="R17" s="39"/>
      <c r="S17" s="39"/>
      <c r="T17" s="39"/>
      <c r="U17" s="39"/>
      <c r="V17" s="40"/>
      <c r="W17" s="40"/>
      <c r="X17" s="40"/>
      <c r="Y17" s="40"/>
      <c r="Z17" s="40"/>
      <c r="AA17" s="40"/>
      <c r="AB17" s="40"/>
      <c r="AC17" s="41"/>
      <c r="AD17" s="15"/>
    </row>
    <row r="18" spans="2:30" ht="5.0999999999999996" customHeight="1" x14ac:dyDescent="0.25">
      <c r="B18" s="15"/>
      <c r="C18" s="65"/>
      <c r="D18" s="6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7"/>
      <c r="W18" s="47"/>
      <c r="X18" s="47"/>
      <c r="Y18" s="47"/>
      <c r="Z18" s="47"/>
      <c r="AA18" s="47"/>
      <c r="AB18" s="47"/>
      <c r="AC18" s="48"/>
      <c r="AD18" s="15"/>
    </row>
    <row r="19" spans="2:30" ht="5.0999999999999996" customHeight="1" x14ac:dyDescent="0.25">
      <c r="B19" s="15"/>
      <c r="C19" s="63"/>
      <c r="D19" s="63"/>
      <c r="E19" s="75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5"/>
      <c r="W19" s="15"/>
      <c r="X19" s="15"/>
      <c r="Y19" s="15"/>
      <c r="Z19" s="15"/>
      <c r="AA19" s="15"/>
      <c r="AB19" s="15"/>
      <c r="AC19" s="15"/>
      <c r="AD19" s="15"/>
    </row>
    <row r="20" spans="2:30" ht="15" customHeight="1" x14ac:dyDescent="0.25">
      <c r="B20" s="15"/>
      <c r="C20" s="76"/>
      <c r="D20" s="77" t="s">
        <v>165</v>
      </c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40"/>
      <c r="W20" s="40"/>
      <c r="X20" s="40"/>
      <c r="Y20" s="40"/>
      <c r="Z20" s="40"/>
      <c r="AA20" s="40"/>
      <c r="AB20" s="40"/>
      <c r="AC20" s="41"/>
      <c r="AD20" s="15"/>
    </row>
    <row r="21" spans="2:30" ht="15" customHeight="1" x14ac:dyDescent="0.25">
      <c r="B21" s="15"/>
      <c r="C21" s="78"/>
      <c r="D21" s="32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5"/>
      <c r="W21" s="15"/>
      <c r="X21" s="15"/>
      <c r="Y21" s="15"/>
      <c r="Z21" s="15"/>
      <c r="AA21" s="15"/>
      <c r="AB21" s="15"/>
      <c r="AC21" s="49"/>
      <c r="AD21" s="15"/>
    </row>
    <row r="22" spans="2:30" ht="15" customHeight="1" x14ac:dyDescent="0.25">
      <c r="B22" s="15"/>
      <c r="C22" s="42"/>
      <c r="D22" s="18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5"/>
      <c r="W22" s="15"/>
      <c r="X22" s="15"/>
      <c r="Y22" s="15"/>
      <c r="Z22" s="15"/>
      <c r="AA22" s="15"/>
      <c r="AB22" s="15"/>
      <c r="AC22" s="49"/>
      <c r="AD22" s="15"/>
    </row>
    <row r="23" spans="2:30" ht="5.0999999999999996" customHeight="1" x14ac:dyDescent="0.25">
      <c r="B23" s="15"/>
      <c r="C23" s="44"/>
      <c r="D23" s="45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7"/>
      <c r="W23" s="47"/>
      <c r="X23" s="47"/>
      <c r="Y23" s="47"/>
      <c r="Z23" s="47"/>
      <c r="AA23" s="47"/>
      <c r="AB23" s="47"/>
      <c r="AC23" s="48"/>
      <c r="AD23" s="15"/>
    </row>
    <row r="24" spans="2:30" ht="5.0999999999999996" customHeight="1" x14ac:dyDescent="0.25">
      <c r="B24" s="15"/>
      <c r="C24" s="15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5"/>
      <c r="W24" s="15"/>
      <c r="X24" s="15"/>
      <c r="Y24" s="15"/>
      <c r="Z24" s="15"/>
      <c r="AA24" s="15"/>
      <c r="AB24" s="15"/>
      <c r="AC24" s="15"/>
      <c r="AD24" s="15"/>
    </row>
    <row r="25" spans="2:30" ht="5.0999999999999996" customHeight="1" x14ac:dyDescent="0.25">
      <c r="B25" s="15"/>
      <c r="C25" s="15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5"/>
      <c r="W25" s="15"/>
      <c r="X25" s="15"/>
      <c r="Y25" s="15"/>
      <c r="Z25" s="15"/>
      <c r="AA25" s="15"/>
      <c r="AB25" s="15"/>
      <c r="AC25" s="15"/>
      <c r="AD25" s="15"/>
    </row>
    <row r="26" spans="2:30" ht="15" customHeight="1" x14ac:dyDescent="0.25">
      <c r="B26" s="15"/>
      <c r="C26" s="256" t="s">
        <v>157</v>
      </c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8"/>
      <c r="AD26" s="17"/>
    </row>
    <row r="27" spans="2:30" ht="5.0999999999999996" customHeight="1" x14ac:dyDescent="0.25">
      <c r="B27" s="15"/>
      <c r="C27" s="15"/>
      <c r="D27" s="61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5"/>
      <c r="W27" s="15"/>
      <c r="X27" s="15"/>
      <c r="Y27" s="15"/>
      <c r="Z27" s="15"/>
      <c r="AA27" s="15"/>
      <c r="AB27" s="15"/>
      <c r="AC27" s="15"/>
      <c r="AD27" s="15"/>
    </row>
    <row r="28" spans="2:30" ht="15" customHeight="1" x14ac:dyDescent="0.25">
      <c r="B28" s="15"/>
      <c r="C28" s="80" t="s">
        <v>6</v>
      </c>
      <c r="D28" s="80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15"/>
      <c r="W28" s="247" t="s">
        <v>190</v>
      </c>
      <c r="X28" s="247"/>
      <c r="Y28" s="247"/>
      <c r="Z28" s="247"/>
      <c r="AA28" s="247"/>
      <c r="AB28" s="247"/>
      <c r="AC28" s="247"/>
      <c r="AD28" s="15"/>
    </row>
    <row r="29" spans="2:30" ht="15" customHeight="1" x14ac:dyDescent="0.25">
      <c r="B29" s="15"/>
      <c r="C29" s="69" t="s">
        <v>10</v>
      </c>
      <c r="D29" s="69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320">
        <f>IF(dFunc!$F$8="Funcionário",IF(auxiliar!$C$17=1,0,IF(auxiliar!$C$18=1,0,IF(auxiliar!$C$21=1,0,0.2))),0)</f>
        <v>0.2</v>
      </c>
      <c r="U29" s="320"/>
      <c r="V29" s="15"/>
      <c r="W29" s="247"/>
      <c r="X29" s="247"/>
      <c r="Y29" s="247"/>
      <c r="Z29" s="247"/>
      <c r="AA29" s="247"/>
      <c r="AB29" s="247"/>
      <c r="AC29" s="247"/>
      <c r="AD29" s="15"/>
    </row>
    <row r="30" spans="2:30" ht="15" customHeight="1" x14ac:dyDescent="0.25">
      <c r="B30" s="15"/>
      <c r="C30" s="69" t="s">
        <v>11</v>
      </c>
      <c r="D30" s="69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320">
        <f>IF(dFunc!$F$8="Funcionário",0.08,0)</f>
        <v>0.08</v>
      </c>
      <c r="U30" s="320"/>
      <c r="V30" s="15"/>
      <c r="W30" s="247"/>
      <c r="X30" s="247"/>
      <c r="Y30" s="247"/>
      <c r="Z30" s="247"/>
      <c r="AA30" s="247"/>
      <c r="AB30" s="247"/>
      <c r="AC30" s="247"/>
      <c r="AD30" s="15"/>
    </row>
    <row r="31" spans="2:30" ht="15" customHeight="1" x14ac:dyDescent="0.25">
      <c r="B31" s="15"/>
      <c r="C31" s="69" t="s">
        <v>45</v>
      </c>
      <c r="D31" s="69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320">
        <f>IF(dFunc!$F$8="Funcionário",IF(auxiliar!$C$17=1,0,IF(auxiliar!$C$18=1,0,IF(auxiliar!$C$21=1,0,0.03))),0)</f>
        <v>0.03</v>
      </c>
      <c r="U31" s="320"/>
      <c r="V31" s="15"/>
      <c r="W31" s="247"/>
      <c r="X31" s="247"/>
      <c r="Y31" s="247"/>
      <c r="Z31" s="247"/>
      <c r="AA31" s="247"/>
      <c r="AB31" s="247"/>
      <c r="AC31" s="247"/>
      <c r="AD31" s="15"/>
    </row>
    <row r="32" spans="2:30" ht="15" customHeight="1" x14ac:dyDescent="0.25">
      <c r="B32" s="15"/>
      <c r="C32" s="69" t="s">
        <v>12</v>
      </c>
      <c r="D32" s="69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320">
        <f>IF(dFunc!$F$8="Funcionário",IF(auxiliar!$C$17=1,0,IF(auxiliar!$C$18=1,0,IF(auxiliar!$C$21=1,0,0.025))),0)</f>
        <v>2.5000000000000001E-2</v>
      </c>
      <c r="U32" s="320"/>
      <c r="V32" s="15"/>
      <c r="W32" s="247"/>
      <c r="X32" s="247"/>
      <c r="Y32" s="247"/>
      <c r="Z32" s="247"/>
      <c r="AA32" s="247"/>
      <c r="AB32" s="247"/>
      <c r="AC32" s="247"/>
      <c r="AD32" s="15"/>
    </row>
    <row r="33" spans="2:30" ht="15" customHeight="1" x14ac:dyDescent="0.25">
      <c r="B33" s="15"/>
      <c r="C33" s="69" t="s">
        <v>13</v>
      </c>
      <c r="D33" s="69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320">
        <f>IF(dFunc!$F$8="Funcionário",IF(auxiliar!$C$17=1,0,IF(auxiliar!$C$18=1,0,IF(auxiliar!$C$21=1,0,0.006))),0)</f>
        <v>6.0000000000000001E-3</v>
      </c>
      <c r="U33" s="320"/>
      <c r="V33" s="15"/>
      <c r="W33" s="247"/>
      <c r="X33" s="247"/>
      <c r="Y33" s="247"/>
      <c r="Z33" s="247"/>
      <c r="AA33" s="247"/>
      <c r="AB33" s="247"/>
      <c r="AC33" s="247"/>
      <c r="AD33" s="15"/>
    </row>
    <row r="34" spans="2:30" ht="15" customHeight="1" x14ac:dyDescent="0.25">
      <c r="B34" s="15"/>
      <c r="C34" s="69" t="s">
        <v>14</v>
      </c>
      <c r="D34" s="69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320">
        <f>IF(dFunc!$F$8="Funcionário",IF(auxiliar!$C$17=1,0,IF(auxiliar!$C$18=1,0,IF(auxiliar!$C$21=1,0,0.015))),0)</f>
        <v>1.4999999999999999E-2</v>
      </c>
      <c r="U34" s="320"/>
      <c r="V34" s="15"/>
      <c r="W34" s="247"/>
      <c r="X34" s="247"/>
      <c r="Y34" s="247"/>
      <c r="Z34" s="247"/>
      <c r="AA34" s="247"/>
      <c r="AB34" s="247"/>
      <c r="AC34" s="247"/>
      <c r="AD34" s="15"/>
    </row>
    <row r="35" spans="2:30" ht="15" customHeight="1" x14ac:dyDescent="0.25">
      <c r="B35" s="15"/>
      <c r="C35" s="69" t="s">
        <v>15</v>
      </c>
      <c r="D35" s="69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320">
        <f>IF(dFunc!$F$8="Funcionário",IF(auxiliar!$C$17=1,0,IF(auxiliar!$C$18=1,0,IF(auxiliar!$C$21=1,0,0.01))),0)</f>
        <v>0.01</v>
      </c>
      <c r="U35" s="320"/>
      <c r="V35" s="15"/>
      <c r="W35" s="247"/>
      <c r="X35" s="247"/>
      <c r="Y35" s="247"/>
      <c r="Z35" s="247"/>
      <c r="AA35" s="247"/>
      <c r="AB35" s="247"/>
      <c r="AC35" s="247"/>
      <c r="AD35" s="15"/>
    </row>
    <row r="36" spans="2:30" ht="15" customHeight="1" x14ac:dyDescent="0.25">
      <c r="B36" s="15"/>
      <c r="C36" s="69" t="s">
        <v>16</v>
      </c>
      <c r="D36" s="69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320">
        <f>IF(dFunc!$F$8="Funcionário",IF(auxiliar!$C$17=1,0,IF(auxiliar!$C$18=1,0,IF(auxiliar!$C$21=1,0,0.002))),0)</f>
        <v>2E-3</v>
      </c>
      <c r="U36" s="320"/>
      <c r="V36" s="15"/>
      <c r="W36" s="247"/>
      <c r="X36" s="247"/>
      <c r="Y36" s="247"/>
      <c r="Z36" s="247"/>
      <c r="AA36" s="247"/>
      <c r="AB36" s="247"/>
      <c r="AC36" s="247"/>
      <c r="AD36" s="15"/>
    </row>
    <row r="37" spans="2:30" ht="15" customHeight="1" x14ac:dyDescent="0.25">
      <c r="B37" s="15"/>
      <c r="C37" s="79" t="s">
        <v>17</v>
      </c>
      <c r="D37" s="79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319">
        <f>SUM(T29:U36)</f>
        <v>0.3680000000000001</v>
      </c>
      <c r="U37" s="319"/>
      <c r="V37" s="15"/>
      <c r="W37" s="247"/>
      <c r="X37" s="247"/>
      <c r="Y37" s="247"/>
      <c r="Z37" s="247"/>
      <c r="AA37" s="247"/>
      <c r="AB37" s="247"/>
      <c r="AC37" s="247"/>
      <c r="AD37" s="15"/>
    </row>
    <row r="38" spans="2:30" ht="5.0999999999999996" customHeight="1" x14ac:dyDescent="0.25">
      <c r="B38" s="15"/>
      <c r="C38" s="15"/>
      <c r="D38" s="18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5"/>
      <c r="W38" s="247"/>
      <c r="X38" s="247"/>
      <c r="Y38" s="247"/>
      <c r="Z38" s="247"/>
      <c r="AA38" s="247"/>
      <c r="AB38" s="247"/>
      <c r="AC38" s="247"/>
      <c r="AD38" s="15"/>
    </row>
    <row r="39" spans="2:30" ht="15" customHeight="1" x14ac:dyDescent="0.25">
      <c r="B39" s="15"/>
      <c r="C39" s="80" t="s">
        <v>7</v>
      </c>
      <c r="D39" s="70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15"/>
      <c r="W39" s="247"/>
      <c r="X39" s="247"/>
      <c r="Y39" s="247"/>
      <c r="Z39" s="247"/>
      <c r="AA39" s="247"/>
      <c r="AB39" s="247"/>
      <c r="AC39" s="247"/>
      <c r="AD39" s="15"/>
    </row>
    <row r="40" spans="2:30" ht="15" customHeight="1" x14ac:dyDescent="0.25">
      <c r="B40" s="15"/>
      <c r="C40" s="69" t="s">
        <v>1</v>
      </c>
      <c r="D40" s="70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320">
        <f>IF($T$30=8%,8.333%,0)</f>
        <v>8.3330000000000001E-2</v>
      </c>
      <c r="U40" s="320"/>
      <c r="V40" s="15"/>
      <c r="W40" s="247"/>
      <c r="X40" s="247"/>
      <c r="Y40" s="247"/>
      <c r="Z40" s="247"/>
      <c r="AA40" s="247"/>
      <c r="AB40" s="247"/>
      <c r="AC40" s="247"/>
      <c r="AD40" s="15"/>
    </row>
    <row r="41" spans="2:30" ht="15" customHeight="1" x14ac:dyDescent="0.25">
      <c r="B41" s="15"/>
      <c r="C41" s="69" t="s">
        <v>18</v>
      </c>
      <c r="D41" s="70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320">
        <f>IF($T$30=8%,11.11%,0)</f>
        <v>0.11109999999999999</v>
      </c>
      <c r="U41" s="320"/>
      <c r="V41" s="15"/>
      <c r="W41" s="247"/>
      <c r="X41" s="247"/>
      <c r="Y41" s="247"/>
      <c r="Z41" s="247"/>
      <c r="AA41" s="247"/>
      <c r="AB41" s="247"/>
      <c r="AC41" s="247"/>
      <c r="AD41" s="15"/>
    </row>
    <row r="42" spans="2:30" ht="15" customHeight="1" x14ac:dyDescent="0.25">
      <c r="B42" s="15"/>
      <c r="C42" s="69" t="s">
        <v>2</v>
      </c>
      <c r="D42" s="70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320">
        <f>IF($T$30=8%,1.944%,0)</f>
        <v>1.9439999999999999E-2</v>
      </c>
      <c r="U42" s="320"/>
      <c r="V42" s="15"/>
      <c r="W42" s="247"/>
      <c r="X42" s="247"/>
      <c r="Y42" s="247"/>
      <c r="Z42" s="247"/>
      <c r="AA42" s="247"/>
      <c r="AB42" s="247"/>
      <c r="AC42" s="247"/>
      <c r="AD42" s="15"/>
    </row>
    <row r="43" spans="2:30" ht="15" customHeight="1" x14ac:dyDescent="0.25">
      <c r="B43" s="15"/>
      <c r="C43" s="69" t="s">
        <v>3</v>
      </c>
      <c r="D43" s="70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320">
        <f>IF($T$30=8%,1.389%,0)</f>
        <v>1.389E-2</v>
      </c>
      <c r="U43" s="320"/>
      <c r="V43" s="15"/>
      <c r="W43" s="247"/>
      <c r="X43" s="247"/>
      <c r="Y43" s="247"/>
      <c r="Z43" s="247"/>
      <c r="AA43" s="247"/>
      <c r="AB43" s="247"/>
      <c r="AC43" s="247"/>
      <c r="AD43" s="15"/>
    </row>
    <row r="44" spans="2:30" ht="15" customHeight="1" x14ac:dyDescent="0.25">
      <c r="B44" s="15"/>
      <c r="C44" s="80" t="s">
        <v>17</v>
      </c>
      <c r="D44" s="80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319">
        <f>SUM(T40:U43)</f>
        <v>0.22776000000000002</v>
      </c>
      <c r="U44" s="319"/>
      <c r="V44" s="15"/>
      <c r="W44" s="247"/>
      <c r="X44" s="247"/>
      <c r="Y44" s="247"/>
      <c r="Z44" s="247"/>
      <c r="AA44" s="247"/>
      <c r="AB44" s="247"/>
      <c r="AC44" s="247"/>
      <c r="AD44" s="15"/>
    </row>
    <row r="45" spans="2:30" ht="5.0999999999999996" customHeight="1" x14ac:dyDescent="0.25">
      <c r="B45" s="15"/>
      <c r="C45" s="15"/>
      <c r="D45" s="18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5"/>
      <c r="W45" s="247"/>
      <c r="X45" s="247"/>
      <c r="Y45" s="247"/>
      <c r="Z45" s="247"/>
      <c r="AA45" s="247"/>
      <c r="AB45" s="247"/>
      <c r="AC45" s="247"/>
      <c r="AD45" s="15"/>
    </row>
    <row r="46" spans="2:30" ht="15" customHeight="1" x14ac:dyDescent="0.25">
      <c r="B46" s="15"/>
      <c r="C46" s="80" t="s">
        <v>8</v>
      </c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15"/>
      <c r="W46" s="247"/>
      <c r="X46" s="247"/>
      <c r="Y46" s="247"/>
      <c r="Z46" s="247"/>
      <c r="AA46" s="247"/>
      <c r="AB46" s="247"/>
      <c r="AC46" s="247"/>
      <c r="AD46" s="15"/>
    </row>
    <row r="47" spans="2:30" ht="15" customHeight="1" x14ac:dyDescent="0.25">
      <c r="B47" s="15"/>
      <c r="C47" s="69" t="s">
        <v>4</v>
      </c>
      <c r="D47" s="70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320">
        <f>IF($T$30=8%,0.417%,0)</f>
        <v>4.1700000000000001E-3</v>
      </c>
      <c r="U47" s="320"/>
      <c r="V47" s="15"/>
      <c r="W47" s="247"/>
      <c r="X47" s="247"/>
      <c r="Y47" s="247"/>
      <c r="Z47" s="247"/>
      <c r="AA47" s="247"/>
      <c r="AB47" s="247"/>
      <c r="AC47" s="247"/>
      <c r="AD47" s="15"/>
    </row>
    <row r="48" spans="2:30" ht="15" customHeight="1" x14ac:dyDescent="0.25">
      <c r="B48" s="15"/>
      <c r="C48" s="69" t="s">
        <v>760</v>
      </c>
      <c r="D48" s="70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320">
        <f>IF($T$30=8%,3.2%,0)</f>
        <v>3.2000000000000001E-2</v>
      </c>
      <c r="U48" s="320"/>
      <c r="V48" s="15"/>
      <c r="W48" s="247"/>
      <c r="X48" s="247"/>
      <c r="Y48" s="247"/>
      <c r="Z48" s="247"/>
      <c r="AA48" s="247"/>
      <c r="AB48" s="247"/>
      <c r="AC48" s="247"/>
      <c r="AD48" s="15"/>
    </row>
    <row r="49" spans="2:30" ht="15" customHeight="1" x14ac:dyDescent="0.25">
      <c r="B49" s="15"/>
      <c r="C49" s="80" t="s">
        <v>17</v>
      </c>
      <c r="D49" s="70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319">
        <f>SUM(T47:U48)</f>
        <v>3.6170000000000001E-2</v>
      </c>
      <c r="U49" s="319"/>
      <c r="V49" s="15"/>
      <c r="W49" s="247"/>
      <c r="X49" s="247"/>
      <c r="Y49" s="247"/>
      <c r="Z49" s="247"/>
      <c r="AA49" s="247"/>
      <c r="AB49" s="247"/>
      <c r="AC49" s="247"/>
      <c r="AD49" s="15"/>
    </row>
    <row r="50" spans="2:30" ht="5.0999999999999996" customHeight="1" x14ac:dyDescent="0.25">
      <c r="B50" s="15"/>
      <c r="C50" s="15"/>
      <c r="D50" s="1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5"/>
      <c r="W50" s="247"/>
      <c r="X50" s="247"/>
      <c r="Y50" s="247"/>
      <c r="Z50" s="247"/>
      <c r="AA50" s="247"/>
      <c r="AB50" s="247"/>
      <c r="AC50" s="247"/>
      <c r="AD50" s="15"/>
    </row>
    <row r="51" spans="2:30" ht="15" customHeight="1" x14ac:dyDescent="0.25">
      <c r="B51" s="15"/>
      <c r="C51" s="80" t="s">
        <v>158</v>
      </c>
      <c r="D51" s="70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15"/>
      <c r="W51" s="247"/>
      <c r="X51" s="247"/>
      <c r="Y51" s="247"/>
      <c r="Z51" s="247"/>
      <c r="AA51" s="247"/>
      <c r="AB51" s="247"/>
      <c r="AC51" s="247"/>
      <c r="AD51" s="15"/>
    </row>
    <row r="52" spans="2:30" ht="15" customHeight="1" x14ac:dyDescent="0.25">
      <c r="B52" s="15"/>
      <c r="C52" s="69" t="s">
        <v>159</v>
      </c>
      <c r="D52" s="70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320">
        <f>ROUND($T$37*$T$44,4)</f>
        <v>8.3799999999999999E-2</v>
      </c>
      <c r="U52" s="320"/>
      <c r="V52" s="15"/>
      <c r="W52" s="247"/>
      <c r="X52" s="247"/>
      <c r="Y52" s="247"/>
      <c r="Z52" s="247"/>
      <c r="AA52" s="247"/>
      <c r="AB52" s="247"/>
      <c r="AC52" s="247"/>
      <c r="AD52" s="15"/>
    </row>
    <row r="53" spans="2:30" ht="5.0999999999999996" customHeight="1" x14ac:dyDescent="0.25">
      <c r="B53" s="15"/>
      <c r="C53" s="15"/>
      <c r="D53" s="18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5"/>
      <c r="W53" s="247"/>
      <c r="X53" s="247"/>
      <c r="Y53" s="247"/>
      <c r="Z53" s="247"/>
      <c r="AA53" s="247"/>
      <c r="AB53" s="247"/>
      <c r="AC53" s="247"/>
      <c r="AD53" s="15"/>
    </row>
    <row r="54" spans="2:30" ht="15" customHeight="1" x14ac:dyDescent="0.25">
      <c r="B54" s="15"/>
      <c r="C54" s="80" t="s">
        <v>189</v>
      </c>
      <c r="D54" s="70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319">
        <f>T37+T44+T49+T52</f>
        <v>0.71573000000000009</v>
      </c>
      <c r="U54" s="319"/>
      <c r="V54" s="15"/>
      <c r="W54" s="247"/>
      <c r="X54" s="247"/>
      <c r="Y54" s="247"/>
      <c r="Z54" s="247"/>
      <c r="AA54" s="247"/>
      <c r="AB54" s="247"/>
      <c r="AC54" s="247"/>
      <c r="AD54" s="15"/>
    </row>
    <row r="55" spans="2:30" ht="5.0999999999999996" customHeight="1" x14ac:dyDescent="0.25">
      <c r="B55" s="15"/>
      <c r="C55" s="15"/>
      <c r="D55" s="18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5"/>
      <c r="W55" s="15"/>
      <c r="X55" s="15"/>
      <c r="Y55" s="15"/>
      <c r="Z55" s="15"/>
      <c r="AA55" s="15"/>
      <c r="AB55" s="15"/>
      <c r="AC55" s="15"/>
      <c r="AD55" s="15"/>
    </row>
    <row r="56" spans="2:30" ht="12.75" customHeight="1" x14ac:dyDescent="0.25"/>
    <row r="57" spans="2:30" ht="12.75" customHeight="1" x14ac:dyDescent="0.25"/>
    <row r="58" spans="2:30" ht="12.75" customHeight="1" x14ac:dyDescent="0.25"/>
    <row r="59" spans="2:30" ht="12.75" customHeight="1" x14ac:dyDescent="0.25"/>
    <row r="60" spans="2:30" ht="12.75" customHeight="1" x14ac:dyDescent="0.25"/>
    <row r="61" spans="2:30" ht="12.75" customHeight="1" x14ac:dyDescent="0.25"/>
    <row r="62" spans="2:30" ht="12.75" customHeight="1" x14ac:dyDescent="0.25"/>
    <row r="63" spans="2:30" ht="12.75" customHeight="1" x14ac:dyDescent="0.25"/>
    <row r="64" spans="2:30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</sheetData>
  <sheetProtection algorithmName="SHA-512" hashValue="7U5e/yxVzEGv80l+u8Vf/OUUjlAvRTxoI2CfIMNUeZBUnkK99erQsS1YB0t27n8x+c5usycEPB/2Kh4WTZDasg==" saltValue="XkS8dRrnZjvoseIdfl0WJw==" spinCount="100000" sheet="1" objects="1" scenarios="1"/>
  <dataConsolidate/>
  <mergeCells count="43">
    <mergeCell ref="T40:U40"/>
    <mergeCell ref="Q12:AC12"/>
    <mergeCell ref="W28:AC54"/>
    <mergeCell ref="T48:U48"/>
    <mergeCell ref="T49:U49"/>
    <mergeCell ref="T52:U52"/>
    <mergeCell ref="T54:U54"/>
    <mergeCell ref="T41:U41"/>
    <mergeCell ref="T42:U42"/>
    <mergeCell ref="T29:U29"/>
    <mergeCell ref="T43:U43"/>
    <mergeCell ref="T44:U44"/>
    <mergeCell ref="T47:U47"/>
    <mergeCell ref="T34:U34"/>
    <mergeCell ref="T35:U35"/>
    <mergeCell ref="T36:U36"/>
    <mergeCell ref="T37:U37"/>
    <mergeCell ref="T30:U30"/>
    <mergeCell ref="T31:U31"/>
    <mergeCell ref="T32:U32"/>
    <mergeCell ref="T33:U33"/>
    <mergeCell ref="C26:AC26"/>
    <mergeCell ref="B4:AD4"/>
    <mergeCell ref="C6:AC6"/>
    <mergeCell ref="M9:N9"/>
    <mergeCell ref="M10:N10"/>
    <mergeCell ref="M11:N11"/>
    <mergeCell ref="D8:L8"/>
    <mergeCell ref="M8:N8"/>
    <mergeCell ref="O9:P9"/>
    <mergeCell ref="O8:P8"/>
    <mergeCell ref="O10:P10"/>
    <mergeCell ref="O11:P11"/>
    <mergeCell ref="Q8:AC8"/>
    <mergeCell ref="Q14:AC15"/>
    <mergeCell ref="O12:P12"/>
    <mergeCell ref="O17:P17"/>
    <mergeCell ref="M12:N12"/>
    <mergeCell ref="M17:N17"/>
    <mergeCell ref="M13:N13"/>
    <mergeCell ref="M14:N14"/>
    <mergeCell ref="M15:N15"/>
    <mergeCell ref="M16:N16"/>
  </mergeCells>
  <dataValidations count="3">
    <dataValidation type="decimal" allowBlank="1" showInputMessage="1" showErrorMessage="1" errorTitle="A T E N Ç Ã O!!!" error="Valor muito abaixo ou acima dos limites estimados pelo Município, caso tenha divergências entrar em contato." sqref="O11:P11" xr:uid="{68AAA9A9-A5D5-4930-AE1F-2765F4475491}">
      <formula1>0</formula1>
      <formula2>15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6323ECC7-543C-4FDA-913E-981AD0133231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9:P9" xr:uid="{EE4F4461-5C13-4617-8C08-8E618BC340AE}">
      <formula1>0</formula1>
      <formula2>4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dimension ref="A1:AN841"/>
  <sheetViews>
    <sheetView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3" customWidth="1"/>
    <col min="16" max="17" width="3.28515625" style="3" customWidth="1"/>
    <col min="18" max="30" width="3.42578125" style="3" customWidth="1"/>
    <col min="31" max="31" width="2.7109375" style="3" bestFit="1" customWidth="1"/>
    <col min="32" max="16384" width="12.5703125" style="3"/>
  </cols>
  <sheetData>
    <row r="1" spans="2:40" ht="15.75" customHeight="1" x14ac:dyDescent="0.25"/>
    <row r="2" spans="2:40" ht="12.75" customHeight="1" x14ac:dyDescent="0.25"/>
    <row r="3" spans="2:40" ht="12.75" customHeight="1" x14ac:dyDescent="0.25"/>
    <row r="4" spans="2:40" ht="18" customHeight="1" x14ac:dyDescent="0.25">
      <c r="B4" s="402" t="s">
        <v>5</v>
      </c>
      <c r="C4" s="402"/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402"/>
      <c r="O4" s="402"/>
      <c r="P4" s="402"/>
      <c r="Q4" s="402"/>
      <c r="R4" s="402"/>
      <c r="S4" s="402"/>
      <c r="T4" s="402"/>
      <c r="U4" s="402"/>
      <c r="V4" s="402"/>
      <c r="W4" s="402"/>
      <c r="X4" s="402"/>
      <c r="Y4" s="402"/>
      <c r="Z4" s="402"/>
      <c r="AA4" s="402"/>
      <c r="AB4" s="402"/>
      <c r="AC4" s="402"/>
      <c r="AD4" s="402"/>
    </row>
    <row r="5" spans="2:40" s="81" customFormat="1" ht="5.0999999999999996" customHeight="1" x14ac:dyDescent="0.2">
      <c r="D5" s="83"/>
      <c r="E5" s="84"/>
      <c r="F5" s="84"/>
      <c r="G5" s="84"/>
      <c r="H5" s="84"/>
      <c r="I5" s="84"/>
      <c r="J5" s="84"/>
      <c r="M5" s="83"/>
      <c r="O5" s="83"/>
      <c r="P5" s="83"/>
      <c r="Q5" s="26"/>
      <c r="R5" s="26"/>
    </row>
    <row r="6" spans="2:40" s="81" customFormat="1" ht="15" customHeight="1" x14ac:dyDescent="0.2">
      <c r="B6" s="83"/>
      <c r="C6" s="82"/>
      <c r="D6" s="104" t="s">
        <v>198</v>
      </c>
      <c r="E6" s="406" t="str">
        <f>dEmp!D8</f>
        <v>MUNICIPIO DE SANTIAGO</v>
      </c>
      <c r="F6" s="407"/>
      <c r="G6" s="407"/>
      <c r="H6" s="407"/>
      <c r="I6" s="407"/>
      <c r="J6" s="407"/>
      <c r="K6" s="407"/>
      <c r="L6" s="407"/>
      <c r="M6" s="407"/>
      <c r="N6" s="407"/>
      <c r="O6" s="407"/>
      <c r="P6" s="407"/>
      <c r="Q6" s="407"/>
      <c r="R6" s="407"/>
      <c r="S6" s="407"/>
      <c r="T6" s="407"/>
      <c r="U6" s="407"/>
      <c r="V6" s="407"/>
      <c r="W6" s="407"/>
      <c r="X6" s="407"/>
      <c r="Y6" s="407"/>
      <c r="Z6" s="407"/>
      <c r="AA6" s="407"/>
      <c r="AB6" s="407"/>
      <c r="AC6" s="407"/>
      <c r="AD6" s="408"/>
    </row>
    <row r="7" spans="2:40" s="81" customFormat="1" ht="5.0999999999999996" customHeight="1" x14ac:dyDescent="0.2">
      <c r="D7" s="83"/>
      <c r="E7" s="84"/>
      <c r="F7" s="84"/>
      <c r="G7" s="84"/>
      <c r="H7" s="84"/>
      <c r="I7" s="84"/>
      <c r="J7" s="84"/>
      <c r="M7" s="83"/>
      <c r="O7" s="83"/>
      <c r="P7" s="83"/>
      <c r="Q7" s="26"/>
      <c r="R7" s="26"/>
    </row>
    <row r="8" spans="2:40" s="81" customFormat="1" ht="15" customHeight="1" x14ac:dyDescent="0.2">
      <c r="D8" s="104" t="s">
        <v>199</v>
      </c>
      <c r="E8" s="395">
        <f>IF(dEmp!D6="Empresa",dEmp!D10,dEmp!F6)</f>
        <v>87897740000150</v>
      </c>
      <c r="F8" s="396"/>
      <c r="G8" s="396"/>
      <c r="H8" s="396"/>
      <c r="I8" s="396"/>
      <c r="J8" s="397"/>
      <c r="M8" s="83"/>
      <c r="O8" s="83"/>
      <c r="P8" s="85"/>
      <c r="Q8" s="87"/>
      <c r="R8" s="87"/>
      <c r="S8" s="104" t="s">
        <v>71</v>
      </c>
      <c r="T8" s="410" t="str">
        <f>dEmp!D12</f>
        <v>ISENTO</v>
      </c>
      <c r="U8" s="411"/>
      <c r="V8" s="411"/>
      <c r="W8" s="411"/>
      <c r="X8" s="412"/>
      <c r="Y8" s="86"/>
      <c r="Z8" s="86"/>
      <c r="AA8" s="86"/>
      <c r="AB8" s="86"/>
      <c r="AC8" s="86"/>
      <c r="AD8" s="86"/>
    </row>
    <row r="9" spans="2:40" s="81" customFormat="1" ht="5.0999999999999996" customHeight="1" x14ac:dyDescent="0.2">
      <c r="D9" s="83"/>
      <c r="E9" s="84"/>
      <c r="F9" s="84"/>
      <c r="G9" s="84"/>
      <c r="H9" s="84"/>
      <c r="I9" s="84"/>
      <c r="J9" s="84"/>
      <c r="M9" s="83"/>
      <c r="O9" s="83"/>
      <c r="P9" s="83"/>
      <c r="Q9" s="26"/>
      <c r="R9" s="26"/>
    </row>
    <row r="10" spans="2:40" s="81" customFormat="1" ht="15" customHeight="1" x14ac:dyDescent="0.2">
      <c r="D10" s="104" t="s">
        <v>73</v>
      </c>
      <c r="E10" s="406" t="str">
        <f>dEmp!D14</f>
        <v>Rua Tito Beccon</v>
      </c>
      <c r="F10" s="407"/>
      <c r="G10" s="407"/>
      <c r="H10" s="407"/>
      <c r="I10" s="407"/>
      <c r="J10" s="407"/>
      <c r="K10" s="407"/>
      <c r="L10" s="407"/>
      <c r="M10" s="407"/>
      <c r="N10" s="408"/>
      <c r="P10" s="104" t="s">
        <v>200</v>
      </c>
      <c r="Q10" s="398">
        <f>dEmp!I14</f>
        <v>1754</v>
      </c>
      <c r="R10" s="399"/>
      <c r="S10" s="86"/>
      <c r="T10" s="86"/>
      <c r="U10" s="86"/>
      <c r="V10" s="86"/>
      <c r="W10" s="133" t="s">
        <v>90</v>
      </c>
      <c r="X10" s="413" t="str">
        <f>dEmp!D26</f>
        <v>Lucro Presumido</v>
      </c>
      <c r="Y10" s="414"/>
      <c r="Z10" s="414"/>
      <c r="AA10" s="414"/>
      <c r="AB10" s="414"/>
      <c r="AC10" s="414"/>
      <c r="AD10" s="399"/>
      <c r="AE10" s="180" t="s">
        <v>112</v>
      </c>
      <c r="AF10" s="81" t="s">
        <v>234</v>
      </c>
    </row>
    <row r="11" spans="2:40" s="81" customFormat="1" ht="5.0999999999999996" customHeight="1" x14ac:dyDescent="0.2">
      <c r="D11" s="83"/>
      <c r="E11" s="84"/>
      <c r="F11" s="84"/>
      <c r="G11" s="84"/>
      <c r="H11" s="84"/>
      <c r="I11" s="84"/>
      <c r="J11" s="84"/>
      <c r="M11" s="83"/>
      <c r="O11" s="83"/>
      <c r="P11" s="83"/>
      <c r="Q11" s="26"/>
      <c r="R11" s="26"/>
    </row>
    <row r="12" spans="2:40" s="81" customFormat="1" ht="15" customHeight="1" x14ac:dyDescent="0.2">
      <c r="D12" s="104" t="s">
        <v>74</v>
      </c>
      <c r="E12" s="406" t="str">
        <f>dEmp!D16</f>
        <v>Centro</v>
      </c>
      <c r="F12" s="407"/>
      <c r="G12" s="407"/>
      <c r="H12" s="407"/>
      <c r="I12" s="407"/>
      <c r="J12" s="408"/>
      <c r="K12" s="86"/>
      <c r="L12" s="83"/>
      <c r="M12" s="85"/>
      <c r="N12" s="86"/>
      <c r="O12" s="82"/>
      <c r="P12" s="104" t="s">
        <v>201</v>
      </c>
      <c r="Q12" s="406" t="str">
        <f>dEmp!G16</f>
        <v>Santiago/RS</v>
      </c>
      <c r="R12" s="415"/>
      <c r="S12" s="415"/>
      <c r="T12" s="415"/>
      <c r="U12" s="415"/>
      <c r="V12" s="415"/>
      <c r="W12" s="416"/>
    </row>
    <row r="13" spans="2:40" s="81" customFormat="1" ht="5.0999999999999996" customHeight="1" x14ac:dyDescent="0.2">
      <c r="D13" s="83"/>
      <c r="E13" s="84"/>
      <c r="F13" s="84"/>
      <c r="G13" s="84"/>
      <c r="H13" s="84"/>
      <c r="I13" s="84"/>
      <c r="J13" s="84"/>
      <c r="M13" s="83"/>
      <c r="O13" s="83"/>
      <c r="P13" s="83"/>
      <c r="Q13" s="26"/>
      <c r="R13" s="26"/>
    </row>
    <row r="14" spans="2:40" s="81" customFormat="1" ht="60.75" customHeight="1" x14ac:dyDescent="0.2">
      <c r="B14" s="403" t="s">
        <v>1632</v>
      </c>
      <c r="C14" s="404"/>
      <c r="D14" s="404"/>
      <c r="E14" s="404"/>
      <c r="F14" s="404"/>
      <c r="G14" s="404"/>
      <c r="H14" s="404"/>
      <c r="I14" s="404"/>
      <c r="J14" s="404"/>
      <c r="K14" s="404"/>
      <c r="L14" s="404"/>
      <c r="M14" s="404"/>
      <c r="N14" s="404"/>
      <c r="O14" s="404"/>
      <c r="P14" s="404"/>
      <c r="Q14" s="404"/>
      <c r="R14" s="404"/>
      <c r="S14" s="404"/>
      <c r="T14" s="404"/>
      <c r="U14" s="404"/>
      <c r="V14" s="404"/>
      <c r="W14" s="404"/>
      <c r="X14" s="404"/>
      <c r="Y14" s="404"/>
      <c r="Z14" s="404"/>
      <c r="AA14" s="404"/>
      <c r="AB14" s="404"/>
      <c r="AC14" s="404"/>
      <c r="AD14" s="405"/>
    </row>
    <row r="15" spans="2:40" s="81" customFormat="1" ht="5.0999999999999996" customHeight="1" x14ac:dyDescent="0.2">
      <c r="D15" s="83"/>
      <c r="E15" s="84"/>
      <c r="F15" s="84"/>
      <c r="G15" s="84"/>
      <c r="H15" s="84"/>
      <c r="I15" s="84"/>
      <c r="J15" s="84"/>
      <c r="M15" s="83"/>
      <c r="O15" s="83"/>
      <c r="P15" s="83"/>
      <c r="Q15" s="26"/>
      <c r="R15" s="26"/>
    </row>
    <row r="16" spans="2:40" s="81" customFormat="1" ht="15" customHeight="1" x14ac:dyDescent="0.2">
      <c r="B16" s="169" t="s">
        <v>1447</v>
      </c>
      <c r="C16" s="169"/>
      <c r="D16" s="169"/>
      <c r="E16" s="169"/>
      <c r="F16" s="169"/>
      <c r="G16" s="169"/>
      <c r="H16" s="169"/>
      <c r="I16" s="323">
        <v>33600</v>
      </c>
      <c r="J16" s="324"/>
      <c r="K16" s="325"/>
      <c r="L16" s="169"/>
      <c r="M16" s="169"/>
      <c r="N16" s="169"/>
      <c r="O16" s="169"/>
      <c r="P16" s="169"/>
      <c r="Q16" s="169"/>
      <c r="R16" s="322"/>
      <c r="S16" s="322"/>
      <c r="T16" s="169"/>
      <c r="U16" s="169" t="s">
        <v>1448</v>
      </c>
      <c r="V16" s="169"/>
      <c r="W16" s="169"/>
      <c r="X16" s="169"/>
      <c r="Y16" s="169"/>
      <c r="Z16" s="169"/>
      <c r="AA16" s="169"/>
      <c r="AB16" s="323">
        <f>I16/12</f>
        <v>2800</v>
      </c>
      <c r="AC16" s="324"/>
      <c r="AD16" s="325"/>
      <c r="AF16" s="169"/>
      <c r="AG16" s="169"/>
      <c r="AH16" s="169"/>
      <c r="AI16" s="169"/>
      <c r="AJ16" s="169"/>
      <c r="AK16" s="169"/>
      <c r="AL16" s="169"/>
      <c r="AM16" s="169"/>
      <c r="AN16" s="169"/>
    </row>
    <row r="17" spans="2:32" s="81" customFormat="1" ht="5.0999999999999996" customHeight="1" x14ac:dyDescent="0.2">
      <c r="D17" s="83"/>
      <c r="E17" s="84"/>
      <c r="F17" s="84"/>
      <c r="G17" s="84"/>
      <c r="H17" s="84"/>
      <c r="I17" s="84"/>
      <c r="J17" s="84"/>
      <c r="M17" s="83"/>
      <c r="O17" s="83"/>
      <c r="P17" s="83"/>
      <c r="Q17" s="26"/>
      <c r="R17" s="26"/>
    </row>
    <row r="18" spans="2:32" s="81" customFormat="1" ht="5.0999999999999996" customHeight="1" x14ac:dyDescent="0.2">
      <c r="D18" s="83"/>
      <c r="E18" s="84"/>
      <c r="F18" s="84"/>
      <c r="G18" s="84"/>
      <c r="H18" s="84"/>
      <c r="I18" s="84"/>
      <c r="J18" s="84"/>
      <c r="M18" s="83"/>
      <c r="O18" s="83"/>
      <c r="P18" s="83"/>
      <c r="Q18" s="26"/>
      <c r="R18" s="26"/>
    </row>
    <row r="19" spans="2:32" s="81" customFormat="1" ht="15" customHeight="1" x14ac:dyDescent="0.2">
      <c r="B19" s="409" t="s">
        <v>1633</v>
      </c>
      <c r="C19" s="409"/>
      <c r="D19" s="409"/>
      <c r="E19" s="409"/>
      <c r="F19" s="409"/>
      <c r="G19" s="409"/>
      <c r="H19" s="409"/>
      <c r="I19" s="409"/>
      <c r="J19" s="409"/>
      <c r="K19" s="409"/>
      <c r="L19" s="409"/>
      <c r="M19" s="409"/>
      <c r="N19" s="409"/>
      <c r="O19" s="409"/>
      <c r="P19" s="409"/>
      <c r="Q19" s="409"/>
      <c r="R19" s="409"/>
      <c r="S19" s="409"/>
      <c r="T19" s="409"/>
      <c r="U19" s="409"/>
      <c r="V19" s="409"/>
      <c r="W19" s="409"/>
      <c r="X19" s="409"/>
      <c r="Y19" s="409"/>
      <c r="Z19" s="409"/>
      <c r="AA19" s="409"/>
      <c r="AB19" s="409"/>
      <c r="AC19" s="409"/>
      <c r="AD19" s="409"/>
    </row>
    <row r="20" spans="2:32" s="81" customFormat="1" ht="5.0999999999999996" customHeight="1" x14ac:dyDescent="0.2">
      <c r="D20" s="83"/>
      <c r="E20" s="84"/>
      <c r="F20" s="84"/>
      <c r="G20" s="84"/>
      <c r="H20" s="84"/>
      <c r="I20" s="84"/>
      <c r="J20" s="84"/>
      <c r="M20" s="83"/>
      <c r="O20" s="83"/>
      <c r="P20" s="83"/>
      <c r="Q20" s="26"/>
      <c r="R20" s="26"/>
    </row>
    <row r="21" spans="2:32" s="81" customFormat="1" ht="15" customHeight="1" x14ac:dyDescent="0.2">
      <c r="B21" s="101"/>
      <c r="D21" s="101"/>
      <c r="E21" s="104" t="s">
        <v>758</v>
      </c>
      <c r="F21" s="183" t="str">
        <f>dVeic!E8</f>
        <v>MARCOPOLO/VOLARE DW9 ON</v>
      </c>
      <c r="G21" s="184"/>
      <c r="H21" s="184"/>
      <c r="I21" s="184"/>
      <c r="J21" s="184"/>
      <c r="K21" s="185"/>
      <c r="L21" s="185"/>
      <c r="M21" s="186"/>
      <c r="N21" s="185"/>
      <c r="O21" s="186"/>
      <c r="P21" s="186"/>
      <c r="Q21" s="186"/>
      <c r="R21" s="187"/>
      <c r="S21" s="368">
        <f>dVeic!E10</f>
        <v>2024</v>
      </c>
      <c r="T21" s="369"/>
      <c r="V21" s="182"/>
      <c r="Y21" s="104" t="s">
        <v>745</v>
      </c>
      <c r="Z21" s="188" t="str">
        <f>dFunc!F8</f>
        <v>Funcionário</v>
      </c>
      <c r="AA21" s="185"/>
      <c r="AB21" s="185"/>
      <c r="AC21" s="185"/>
      <c r="AD21" s="189"/>
      <c r="AE21" s="180" t="s">
        <v>112</v>
      </c>
      <c r="AF21" s="81" t="s">
        <v>757</v>
      </c>
    </row>
    <row r="22" spans="2:32" s="81" customFormat="1" ht="5.0999999999999996" customHeight="1" x14ac:dyDescent="0.2">
      <c r="D22" s="83"/>
      <c r="E22" s="84"/>
      <c r="F22" s="84"/>
      <c r="G22" s="84"/>
      <c r="H22" s="84"/>
      <c r="I22" s="84"/>
      <c r="J22" s="84"/>
      <c r="M22" s="83"/>
      <c r="O22" s="83"/>
      <c r="P22" s="83"/>
      <c r="Q22" s="26"/>
      <c r="R22" s="26"/>
    </row>
    <row r="23" spans="2:32" s="88" customFormat="1" ht="22.5" customHeight="1" x14ac:dyDescent="0.2">
      <c r="B23" s="384" t="s">
        <v>29</v>
      </c>
      <c r="C23" s="384"/>
      <c r="D23" s="384"/>
      <c r="E23" s="384"/>
      <c r="F23" s="384"/>
      <c r="G23" s="384"/>
      <c r="H23" s="384" t="s">
        <v>19</v>
      </c>
      <c r="I23" s="384"/>
      <c r="J23" s="384"/>
      <c r="K23" s="384"/>
      <c r="L23" s="384"/>
      <c r="M23" s="384"/>
      <c r="N23" s="384"/>
      <c r="O23" s="384"/>
      <c r="P23" s="384"/>
      <c r="Q23" s="384"/>
      <c r="R23" s="384" t="s">
        <v>20</v>
      </c>
      <c r="S23" s="384"/>
      <c r="T23" s="384"/>
      <c r="U23" s="384"/>
      <c r="V23" s="377" t="s">
        <v>21</v>
      </c>
      <c r="W23" s="377"/>
      <c r="X23" s="377"/>
      <c r="Y23" s="377"/>
      <c r="Z23" s="377"/>
      <c r="AA23" s="377" t="s">
        <v>9</v>
      </c>
      <c r="AB23" s="377"/>
      <c r="AC23" s="377"/>
      <c r="AD23" s="377"/>
    </row>
    <row r="24" spans="2:32" s="89" customFormat="1" ht="12.95" customHeight="1" x14ac:dyDescent="0.2">
      <c r="B24" s="326">
        <v>1</v>
      </c>
      <c r="C24" s="329" t="s">
        <v>28</v>
      </c>
      <c r="D24" s="330"/>
      <c r="E24" s="330"/>
      <c r="F24" s="330"/>
      <c r="G24" s="331"/>
      <c r="H24" s="110" t="s">
        <v>27</v>
      </c>
      <c r="I24" s="111"/>
      <c r="J24" s="111"/>
      <c r="K24" s="112"/>
      <c r="L24" s="112"/>
      <c r="M24" s="113"/>
      <c r="N24" s="112"/>
      <c r="O24" s="113"/>
      <c r="P24" s="113"/>
      <c r="Q24" s="114" t="s">
        <v>22</v>
      </c>
      <c r="R24" s="338">
        <f>dFunc!F10</f>
        <v>3302</v>
      </c>
      <c r="S24" s="339"/>
      <c r="T24" s="339"/>
      <c r="U24" s="340"/>
      <c r="V24" s="341" t="s">
        <v>1640</v>
      </c>
      <c r="W24" s="342"/>
      <c r="X24" s="342"/>
      <c r="Y24" s="342"/>
      <c r="Z24" s="343"/>
      <c r="AA24" s="350">
        <f>ROUND(R27/R28,2)</f>
        <v>2.09</v>
      </c>
      <c r="AB24" s="351"/>
      <c r="AC24" s="351"/>
      <c r="AD24" s="352"/>
      <c r="AE24" s="180" t="s">
        <v>112</v>
      </c>
      <c r="AF24" s="81" t="s">
        <v>235</v>
      </c>
    </row>
    <row r="25" spans="2:32" s="89" customFormat="1" ht="12.95" customHeight="1" x14ac:dyDescent="0.2">
      <c r="B25" s="327"/>
      <c r="C25" s="332"/>
      <c r="D25" s="333"/>
      <c r="E25" s="333"/>
      <c r="F25" s="333"/>
      <c r="G25" s="334"/>
      <c r="H25" s="90" t="s">
        <v>203</v>
      </c>
      <c r="I25" s="91"/>
      <c r="J25" s="91"/>
      <c r="K25" s="92"/>
      <c r="L25" s="92"/>
      <c r="M25" s="93"/>
      <c r="N25" s="92"/>
      <c r="O25" s="93"/>
      <c r="P25" s="93"/>
      <c r="Q25" s="95" t="s">
        <v>0</v>
      </c>
      <c r="R25" s="378">
        <f>dBDI!T54</f>
        <v>0.71573000000000009</v>
      </c>
      <c r="S25" s="379"/>
      <c r="T25" s="379"/>
      <c r="U25" s="380"/>
      <c r="V25" s="344"/>
      <c r="W25" s="345"/>
      <c r="X25" s="345"/>
      <c r="Y25" s="345"/>
      <c r="Z25" s="346"/>
      <c r="AA25" s="353"/>
      <c r="AB25" s="354"/>
      <c r="AC25" s="354"/>
      <c r="AD25" s="355"/>
      <c r="AE25" s="180" t="s">
        <v>112</v>
      </c>
      <c r="AF25" s="81" t="s">
        <v>236</v>
      </c>
    </row>
    <row r="26" spans="2:32" s="89" customFormat="1" ht="12.95" customHeight="1" x14ac:dyDescent="0.2">
      <c r="B26" s="327"/>
      <c r="C26" s="332"/>
      <c r="D26" s="333"/>
      <c r="E26" s="333"/>
      <c r="F26" s="333"/>
      <c r="G26" s="334"/>
      <c r="H26" s="90" t="s">
        <v>1638</v>
      </c>
      <c r="I26" s="91"/>
      <c r="J26" s="91"/>
      <c r="K26" s="92"/>
      <c r="L26" s="92"/>
      <c r="M26" s="93"/>
      <c r="N26" s="92"/>
      <c r="O26" s="93"/>
      <c r="P26" s="93"/>
      <c r="Q26" s="96" t="s">
        <v>22</v>
      </c>
      <c r="R26" s="370">
        <f>4*2*22</f>
        <v>176</v>
      </c>
      <c r="S26" s="371"/>
      <c r="T26" s="371"/>
      <c r="U26" s="372"/>
      <c r="V26" s="344"/>
      <c r="W26" s="345"/>
      <c r="X26" s="345"/>
      <c r="Y26" s="345"/>
      <c r="Z26" s="346"/>
      <c r="AA26" s="353"/>
      <c r="AB26" s="354"/>
      <c r="AC26" s="354"/>
      <c r="AD26" s="355"/>
      <c r="AE26" s="180" t="s">
        <v>112</v>
      </c>
      <c r="AF26" s="81" t="s">
        <v>1639</v>
      </c>
    </row>
    <row r="27" spans="2:32" s="89" customFormat="1" ht="12.95" customHeight="1" x14ac:dyDescent="0.2">
      <c r="B27" s="327"/>
      <c r="C27" s="332"/>
      <c r="D27" s="333"/>
      <c r="E27" s="333"/>
      <c r="F27" s="333"/>
      <c r="G27" s="334"/>
      <c r="H27" s="90" t="s">
        <v>1636</v>
      </c>
      <c r="I27" s="91"/>
      <c r="J27" s="91"/>
      <c r="K27" s="92"/>
      <c r="L27" s="92"/>
      <c r="M27" s="93"/>
      <c r="N27" s="92"/>
      <c r="O27" s="93"/>
      <c r="P27" s="93"/>
      <c r="Q27" s="96" t="s">
        <v>22</v>
      </c>
      <c r="R27" s="370">
        <f>(R24*R25)+R26+R24</f>
        <v>5841.3404600000003</v>
      </c>
      <c r="S27" s="371"/>
      <c r="T27" s="371"/>
      <c r="U27" s="372"/>
      <c r="V27" s="344"/>
      <c r="W27" s="345"/>
      <c r="X27" s="345"/>
      <c r="Y27" s="345"/>
      <c r="Z27" s="346"/>
      <c r="AA27" s="353"/>
      <c r="AB27" s="354"/>
      <c r="AC27" s="354"/>
      <c r="AD27" s="355"/>
      <c r="AE27" s="180"/>
      <c r="AF27" s="81"/>
    </row>
    <row r="28" spans="2:32" s="89" customFormat="1" ht="12.95" customHeight="1" x14ac:dyDescent="0.2">
      <c r="B28" s="394"/>
      <c r="C28" s="391"/>
      <c r="D28" s="392"/>
      <c r="E28" s="392"/>
      <c r="F28" s="392"/>
      <c r="G28" s="393"/>
      <c r="H28" s="90" t="s">
        <v>1637</v>
      </c>
      <c r="I28" s="91"/>
      <c r="J28" s="91"/>
      <c r="K28" s="92"/>
      <c r="L28" s="92"/>
      <c r="M28" s="93"/>
      <c r="N28" s="92"/>
      <c r="O28" s="93"/>
      <c r="P28" s="93"/>
      <c r="Q28" s="96" t="s">
        <v>1439</v>
      </c>
      <c r="R28" s="381">
        <f>AB16</f>
        <v>2800</v>
      </c>
      <c r="S28" s="382"/>
      <c r="T28" s="382"/>
      <c r="U28" s="383"/>
      <c r="V28" s="385"/>
      <c r="W28" s="386"/>
      <c r="X28" s="386"/>
      <c r="Y28" s="386"/>
      <c r="Z28" s="387"/>
      <c r="AA28" s="388"/>
      <c r="AB28" s="389"/>
      <c r="AC28" s="389"/>
      <c r="AD28" s="390"/>
      <c r="AE28" s="180"/>
      <c r="AF28" s="81"/>
    </row>
    <row r="29" spans="2:32" s="81" customFormat="1" ht="9.9499999999999993" customHeight="1" x14ac:dyDescent="0.2">
      <c r="B29" s="120" t="s">
        <v>204</v>
      </c>
      <c r="C29" s="121"/>
      <c r="D29" s="122"/>
      <c r="E29" s="123"/>
      <c r="F29" s="123"/>
      <c r="G29" s="123"/>
      <c r="H29" s="123"/>
      <c r="I29" s="123"/>
      <c r="J29" s="123"/>
      <c r="K29" s="121"/>
      <c r="L29" s="121"/>
      <c r="M29" s="122"/>
      <c r="N29" s="121"/>
      <c r="O29" s="122"/>
      <c r="P29" s="122"/>
      <c r="Q29" s="124"/>
      <c r="R29" s="124"/>
      <c r="S29" s="121"/>
      <c r="T29" s="121"/>
      <c r="U29" s="121"/>
      <c r="V29" s="121"/>
      <c r="W29" s="121"/>
      <c r="X29" s="121"/>
      <c r="Y29" s="121"/>
      <c r="Z29" s="121"/>
      <c r="AA29" s="193"/>
      <c r="AB29" s="193"/>
      <c r="AC29" s="193"/>
      <c r="AD29" s="194"/>
    </row>
    <row r="30" spans="2:32" s="89" customFormat="1" ht="12.95" customHeight="1" x14ac:dyDescent="0.2">
      <c r="B30" s="326">
        <v>2</v>
      </c>
      <c r="C30" s="329" t="s">
        <v>46</v>
      </c>
      <c r="D30" s="330"/>
      <c r="E30" s="330"/>
      <c r="F30" s="330"/>
      <c r="G30" s="331"/>
      <c r="H30" s="110" t="s">
        <v>51</v>
      </c>
      <c r="I30" s="111"/>
      <c r="J30" s="111"/>
      <c r="K30" s="112"/>
      <c r="L30" s="112"/>
      <c r="M30" s="113"/>
      <c r="N30" s="112"/>
      <c r="O30" s="113"/>
      <c r="P30" s="113"/>
      <c r="Q30" s="114" t="s">
        <v>22</v>
      </c>
      <c r="R30" s="338">
        <f>dVeic!E12</f>
        <v>574870.5</v>
      </c>
      <c r="S30" s="339"/>
      <c r="T30" s="339"/>
      <c r="U30" s="340"/>
      <c r="V30" s="341" t="s">
        <v>1641</v>
      </c>
      <c r="W30" s="342"/>
      <c r="X30" s="342"/>
      <c r="Y30" s="342"/>
      <c r="Z30" s="343"/>
      <c r="AA30" s="350">
        <f>ROUND(R33/AB16,2)</f>
        <v>0.91</v>
      </c>
      <c r="AB30" s="351"/>
      <c r="AC30" s="351"/>
      <c r="AD30" s="352"/>
      <c r="AE30" s="180" t="s">
        <v>112</v>
      </c>
      <c r="AF30" s="81" t="s">
        <v>237</v>
      </c>
    </row>
    <row r="31" spans="2:32" s="89" customFormat="1" ht="12.95" customHeight="1" x14ac:dyDescent="0.2">
      <c r="B31" s="327"/>
      <c r="C31" s="332"/>
      <c r="D31" s="333"/>
      <c r="E31" s="333"/>
      <c r="F31" s="333"/>
      <c r="G31" s="334"/>
      <c r="H31" s="90" t="s">
        <v>48</v>
      </c>
      <c r="I31" s="91"/>
      <c r="J31" s="91"/>
      <c r="K31" s="92"/>
      <c r="L31" s="92"/>
      <c r="M31" s="93"/>
      <c r="N31" s="92"/>
      <c r="O31" s="93"/>
      <c r="P31" s="93"/>
      <c r="Q31" s="94" t="s">
        <v>22</v>
      </c>
      <c r="R31" s="359">
        <f>R30*0.8</f>
        <v>459896.4</v>
      </c>
      <c r="S31" s="360"/>
      <c r="T31" s="360"/>
      <c r="U31" s="361"/>
      <c r="V31" s="344"/>
      <c r="W31" s="345"/>
      <c r="X31" s="345"/>
      <c r="Y31" s="345"/>
      <c r="Z31" s="346"/>
      <c r="AA31" s="353"/>
      <c r="AB31" s="354"/>
      <c r="AC31" s="354"/>
      <c r="AD31" s="355"/>
    </row>
    <row r="32" spans="2:32" s="89" customFormat="1" ht="12.95" customHeight="1" x14ac:dyDescent="0.2">
      <c r="B32" s="327"/>
      <c r="C32" s="332"/>
      <c r="D32" s="333"/>
      <c r="E32" s="333"/>
      <c r="F32" s="333"/>
      <c r="G32" s="334"/>
      <c r="H32" s="90" t="s">
        <v>49</v>
      </c>
      <c r="I32" s="91"/>
      <c r="J32" s="91"/>
      <c r="K32" s="92"/>
      <c r="L32" s="92"/>
      <c r="M32" s="93"/>
      <c r="N32" s="92"/>
      <c r="O32" s="93"/>
      <c r="P32" s="93"/>
      <c r="Q32" s="95" t="s">
        <v>0</v>
      </c>
      <c r="R32" s="365">
        <f>1/15</f>
        <v>6.6666666666666666E-2</v>
      </c>
      <c r="S32" s="366"/>
      <c r="T32" s="366"/>
      <c r="U32" s="367"/>
      <c r="V32" s="344"/>
      <c r="W32" s="345"/>
      <c r="X32" s="345"/>
      <c r="Y32" s="345"/>
      <c r="Z32" s="346"/>
      <c r="AA32" s="353"/>
      <c r="AB32" s="354"/>
      <c r="AC32" s="354"/>
      <c r="AD32" s="355"/>
      <c r="AE32" s="180" t="s">
        <v>112</v>
      </c>
      <c r="AF32" s="81" t="s">
        <v>739</v>
      </c>
    </row>
    <row r="33" spans="2:30" s="89" customFormat="1" ht="12.95" customHeight="1" x14ac:dyDescent="0.2">
      <c r="B33" s="328"/>
      <c r="C33" s="335"/>
      <c r="D33" s="336"/>
      <c r="E33" s="336"/>
      <c r="F33" s="336"/>
      <c r="G33" s="337"/>
      <c r="H33" s="115" t="s">
        <v>50</v>
      </c>
      <c r="I33" s="116"/>
      <c r="J33" s="116"/>
      <c r="K33" s="117"/>
      <c r="L33" s="117"/>
      <c r="M33" s="118"/>
      <c r="N33" s="117"/>
      <c r="O33" s="118"/>
      <c r="P33" s="118"/>
      <c r="Q33" s="119" t="s">
        <v>22</v>
      </c>
      <c r="R33" s="362">
        <f>ROUND((R31*R32)/12,3)</f>
        <v>2554.98</v>
      </c>
      <c r="S33" s="363"/>
      <c r="T33" s="363"/>
      <c r="U33" s="364"/>
      <c r="V33" s="347"/>
      <c r="W33" s="348"/>
      <c r="X33" s="348"/>
      <c r="Y33" s="348"/>
      <c r="Z33" s="349"/>
      <c r="AA33" s="356"/>
      <c r="AB33" s="357"/>
      <c r="AC33" s="357"/>
      <c r="AD33" s="358"/>
    </row>
    <row r="34" spans="2:30" s="89" customFormat="1" ht="12.95" customHeight="1" x14ac:dyDescent="0.2">
      <c r="B34" s="326">
        <v>3</v>
      </c>
      <c r="C34" s="329" t="s">
        <v>35</v>
      </c>
      <c r="D34" s="330"/>
      <c r="E34" s="330"/>
      <c r="F34" s="330"/>
      <c r="G34" s="331"/>
      <c r="H34" s="110" t="s">
        <v>1628</v>
      </c>
      <c r="I34" s="111"/>
      <c r="J34" s="111"/>
      <c r="K34" s="112"/>
      <c r="L34" s="112"/>
      <c r="M34" s="113"/>
      <c r="N34" s="112"/>
      <c r="O34" s="113"/>
      <c r="P34" s="113"/>
      <c r="Q34" s="114" t="s">
        <v>22</v>
      </c>
      <c r="R34" s="338">
        <f>ROUND(109.27/12,2)</f>
        <v>9.11</v>
      </c>
      <c r="S34" s="339"/>
      <c r="T34" s="339"/>
      <c r="U34" s="340"/>
      <c r="V34" s="373" t="s">
        <v>1642</v>
      </c>
      <c r="W34" s="342"/>
      <c r="X34" s="342"/>
      <c r="Y34" s="342"/>
      <c r="Z34" s="343"/>
      <c r="AA34" s="350">
        <f>ROUND(R39/AB16,2)</f>
        <v>0.11</v>
      </c>
      <c r="AB34" s="351"/>
      <c r="AC34" s="351"/>
      <c r="AD34" s="352"/>
    </row>
    <row r="35" spans="2:30" s="89" customFormat="1" ht="12.95" customHeight="1" x14ac:dyDescent="0.2">
      <c r="B35" s="327"/>
      <c r="C35" s="332"/>
      <c r="D35" s="333"/>
      <c r="E35" s="333"/>
      <c r="F35" s="333"/>
      <c r="G35" s="333"/>
      <c r="H35" s="90" t="s">
        <v>747</v>
      </c>
      <c r="I35" s="91"/>
      <c r="J35" s="91"/>
      <c r="K35" s="92"/>
      <c r="L35" s="92"/>
      <c r="M35" s="93"/>
      <c r="N35" s="92"/>
      <c r="O35" s="93"/>
      <c r="P35" s="93"/>
      <c r="Q35" s="94" t="s">
        <v>22</v>
      </c>
      <c r="R35" s="374">
        <v>0</v>
      </c>
      <c r="S35" s="375"/>
      <c r="T35" s="375"/>
      <c r="U35" s="376"/>
      <c r="V35" s="344"/>
      <c r="W35" s="345"/>
      <c r="X35" s="345"/>
      <c r="Y35" s="345"/>
      <c r="Z35" s="346"/>
      <c r="AA35" s="353"/>
      <c r="AB35" s="354"/>
      <c r="AC35" s="354"/>
      <c r="AD35" s="355"/>
    </row>
    <row r="36" spans="2:30" s="89" customFormat="1" ht="12.95" customHeight="1" x14ac:dyDescent="0.2">
      <c r="B36" s="327"/>
      <c r="C36" s="332"/>
      <c r="D36" s="333"/>
      <c r="E36" s="333"/>
      <c r="F36" s="333"/>
      <c r="G36" s="333"/>
      <c r="H36" s="90" t="s">
        <v>1438</v>
      </c>
      <c r="I36" s="91"/>
      <c r="J36" s="91"/>
      <c r="K36" s="92"/>
      <c r="L36" s="92"/>
      <c r="M36" s="93"/>
      <c r="N36" s="92"/>
      <c r="O36" s="93"/>
      <c r="P36" s="93"/>
      <c r="Q36" s="94" t="s">
        <v>22</v>
      </c>
      <c r="R36" s="374">
        <f>ROUND(168/6,2)</f>
        <v>28</v>
      </c>
      <c r="S36" s="375"/>
      <c r="T36" s="375"/>
      <c r="U36" s="376"/>
      <c r="V36" s="344"/>
      <c r="W36" s="345"/>
      <c r="X36" s="345"/>
      <c r="Y36" s="345"/>
      <c r="Z36" s="346"/>
      <c r="AA36" s="353"/>
      <c r="AB36" s="354"/>
      <c r="AC36" s="354"/>
      <c r="AD36" s="355"/>
    </row>
    <row r="37" spans="2:30" s="89" customFormat="1" ht="12.95" customHeight="1" x14ac:dyDescent="0.2">
      <c r="B37" s="327"/>
      <c r="C37" s="332"/>
      <c r="D37" s="333"/>
      <c r="E37" s="333"/>
      <c r="F37" s="333"/>
      <c r="G37" s="333"/>
      <c r="H37" s="90" t="s">
        <v>1449</v>
      </c>
      <c r="I37" s="91"/>
      <c r="J37" s="91"/>
      <c r="K37" s="92"/>
      <c r="L37" s="92"/>
      <c r="M37" s="93"/>
      <c r="N37" s="92"/>
      <c r="O37" s="93"/>
      <c r="P37" s="93"/>
      <c r="Q37" s="94" t="s">
        <v>22</v>
      </c>
      <c r="R37" s="374">
        <f>ROUND(700/12,2)</f>
        <v>58.33</v>
      </c>
      <c r="S37" s="375"/>
      <c r="T37" s="375"/>
      <c r="U37" s="376"/>
      <c r="V37" s="344"/>
      <c r="W37" s="345"/>
      <c r="X37" s="345"/>
      <c r="Y37" s="345"/>
      <c r="Z37" s="346"/>
      <c r="AA37" s="353"/>
      <c r="AB37" s="354"/>
      <c r="AC37" s="354"/>
      <c r="AD37" s="355"/>
    </row>
    <row r="38" spans="2:30" s="89" customFormat="1" ht="12.95" customHeight="1" x14ac:dyDescent="0.2">
      <c r="B38" s="327"/>
      <c r="C38" s="332"/>
      <c r="D38" s="333"/>
      <c r="E38" s="333"/>
      <c r="F38" s="333"/>
      <c r="G38" s="333"/>
      <c r="H38" s="90" t="str">
        <f>"3.5 Seguro RCFV (DAER) "&amp;dCotacao!G14&amp;" (1/12 avos)"</f>
        <v>3.5 Seguro RCFV (DAER) 2537,04 (1/12 avos)</v>
      </c>
      <c r="I38" s="91"/>
      <c r="J38" s="97"/>
      <c r="K38" s="98"/>
      <c r="L38" s="98"/>
      <c r="M38" s="99"/>
      <c r="N38" s="98"/>
      <c r="O38" s="99"/>
      <c r="P38" s="99"/>
      <c r="Q38" s="94" t="s">
        <v>22</v>
      </c>
      <c r="R38" s="374">
        <f>ROUND(dCotacao!G14/12,2)</f>
        <v>211.42</v>
      </c>
      <c r="S38" s="375"/>
      <c r="T38" s="375"/>
      <c r="U38" s="376"/>
      <c r="V38" s="344"/>
      <c r="W38" s="345"/>
      <c r="X38" s="345"/>
      <c r="Y38" s="345"/>
      <c r="Z38" s="346"/>
      <c r="AA38" s="353"/>
      <c r="AB38" s="354"/>
      <c r="AC38" s="354"/>
      <c r="AD38" s="355"/>
    </row>
    <row r="39" spans="2:30" s="89" customFormat="1" ht="12.95" customHeight="1" x14ac:dyDescent="0.2">
      <c r="B39" s="328"/>
      <c r="C39" s="335"/>
      <c r="D39" s="336"/>
      <c r="E39" s="336"/>
      <c r="F39" s="336"/>
      <c r="G39" s="336"/>
      <c r="H39" s="232" t="s">
        <v>1643</v>
      </c>
      <c r="I39" s="233"/>
      <c r="J39" s="116"/>
      <c r="K39" s="117"/>
      <c r="L39" s="117"/>
      <c r="M39" s="118"/>
      <c r="N39" s="117"/>
      <c r="O39" s="118"/>
      <c r="P39" s="118"/>
      <c r="Q39" s="119" t="s">
        <v>22</v>
      </c>
      <c r="R39" s="362">
        <f>SUM(R34:R38)</f>
        <v>306.86</v>
      </c>
      <c r="S39" s="363"/>
      <c r="T39" s="363"/>
      <c r="U39" s="364"/>
      <c r="V39" s="347"/>
      <c r="W39" s="348"/>
      <c r="X39" s="348"/>
      <c r="Y39" s="348"/>
      <c r="Z39" s="349"/>
      <c r="AA39" s="356"/>
      <c r="AB39" s="357"/>
      <c r="AC39" s="357"/>
      <c r="AD39" s="358"/>
    </row>
    <row r="40" spans="2:30" s="89" customFormat="1" ht="12.95" customHeight="1" x14ac:dyDescent="0.2">
      <c r="B40" s="326">
        <v>4</v>
      </c>
      <c r="C40" s="420" t="s">
        <v>36</v>
      </c>
      <c r="D40" s="421"/>
      <c r="E40" s="421"/>
      <c r="F40" s="421"/>
      <c r="G40" s="422"/>
      <c r="H40" s="110" t="str">
        <f>"4.1 Preço "&amp;dCotacao!O8</f>
        <v>4.1 Preço DIESEL S10</v>
      </c>
      <c r="I40" s="111"/>
      <c r="J40" s="111"/>
      <c r="K40" s="112"/>
      <c r="L40" s="112"/>
      <c r="M40" s="113"/>
      <c r="N40" s="112"/>
      <c r="O40" s="113"/>
      <c r="P40" s="113"/>
      <c r="Q40" s="114" t="s">
        <v>22</v>
      </c>
      <c r="R40" s="338">
        <f>dCotacao!E10</f>
        <v>5.99</v>
      </c>
      <c r="S40" s="339"/>
      <c r="T40" s="339"/>
      <c r="U40" s="340"/>
      <c r="V40" s="341" t="s">
        <v>30</v>
      </c>
      <c r="W40" s="342"/>
      <c r="X40" s="342"/>
      <c r="Y40" s="342"/>
      <c r="Z40" s="343"/>
      <c r="AA40" s="350">
        <f>ROUND(R40/R41,2)</f>
        <v>1.3</v>
      </c>
      <c r="AB40" s="351"/>
      <c r="AC40" s="351"/>
      <c r="AD40" s="352"/>
    </row>
    <row r="41" spans="2:30" s="89" customFormat="1" ht="12.95" customHeight="1" x14ac:dyDescent="0.2">
      <c r="B41" s="328"/>
      <c r="C41" s="423"/>
      <c r="D41" s="424"/>
      <c r="E41" s="424"/>
      <c r="F41" s="424"/>
      <c r="G41" s="425"/>
      <c r="H41" s="115" t="s">
        <v>741</v>
      </c>
      <c r="I41" s="116"/>
      <c r="J41" s="116"/>
      <c r="K41" s="117"/>
      <c r="L41" s="117"/>
      <c r="M41" s="118"/>
      <c r="N41" s="117"/>
      <c r="O41" s="118"/>
      <c r="P41" s="118"/>
      <c r="Q41" s="125" t="s">
        <v>23</v>
      </c>
      <c r="R41" s="426">
        <f>dVeic!E17</f>
        <v>4.5999999999999996</v>
      </c>
      <c r="S41" s="427"/>
      <c r="T41" s="427"/>
      <c r="U41" s="428"/>
      <c r="V41" s="347"/>
      <c r="W41" s="348"/>
      <c r="X41" s="348"/>
      <c r="Y41" s="348"/>
      <c r="Z41" s="349"/>
      <c r="AA41" s="356"/>
      <c r="AB41" s="357"/>
      <c r="AC41" s="357"/>
      <c r="AD41" s="358"/>
    </row>
    <row r="42" spans="2:30" s="89" customFormat="1" ht="12.95" customHeight="1" x14ac:dyDescent="0.2">
      <c r="B42" s="326">
        <v>5</v>
      </c>
      <c r="C42" s="329" t="s">
        <v>37</v>
      </c>
      <c r="D42" s="330"/>
      <c r="E42" s="330"/>
      <c r="F42" s="330"/>
      <c r="G42" s="331"/>
      <c r="H42" s="110" t="str">
        <f>"5.1 Óleo do Motor "&amp;dCotacao!G19</f>
        <v>5.1 Óleo do Motor 5W30</v>
      </c>
      <c r="I42" s="111"/>
      <c r="J42" s="111"/>
      <c r="K42" s="112"/>
      <c r="L42" s="112"/>
      <c r="M42" s="113"/>
      <c r="N42" s="112"/>
      <c r="O42" s="113"/>
      <c r="P42" s="113"/>
      <c r="Q42" s="114" t="s">
        <v>24</v>
      </c>
      <c r="R42" s="417">
        <f>dVeic!F20</f>
        <v>18</v>
      </c>
      <c r="S42" s="418"/>
      <c r="T42" s="418"/>
      <c r="U42" s="419"/>
      <c r="V42" s="373" t="s">
        <v>205</v>
      </c>
      <c r="W42" s="342"/>
      <c r="X42" s="342"/>
      <c r="Y42" s="342"/>
      <c r="Z42" s="343"/>
      <c r="AA42" s="350">
        <f>ROUND((R42*R44)/R43,2)</f>
        <v>0.09</v>
      </c>
      <c r="AB42" s="351"/>
      <c r="AC42" s="351"/>
      <c r="AD42" s="352"/>
    </row>
    <row r="43" spans="2:30" s="89" customFormat="1" ht="12.95" customHeight="1" x14ac:dyDescent="0.2">
      <c r="B43" s="327"/>
      <c r="C43" s="332"/>
      <c r="D43" s="333"/>
      <c r="E43" s="333"/>
      <c r="F43" s="333"/>
      <c r="G43" s="334"/>
      <c r="H43" s="90" t="s">
        <v>31</v>
      </c>
      <c r="I43" s="91"/>
      <c r="J43" s="91"/>
      <c r="K43" s="92"/>
      <c r="L43" s="92"/>
      <c r="M43" s="93"/>
      <c r="N43" s="92"/>
      <c r="O43" s="93"/>
      <c r="P43" s="93"/>
      <c r="Q43" s="95" t="s">
        <v>25</v>
      </c>
      <c r="R43" s="381">
        <f>dVeic!J20</f>
        <v>10000</v>
      </c>
      <c r="S43" s="382"/>
      <c r="T43" s="382"/>
      <c r="U43" s="383"/>
      <c r="V43" s="344"/>
      <c r="W43" s="345"/>
      <c r="X43" s="345"/>
      <c r="Y43" s="345"/>
      <c r="Z43" s="346"/>
      <c r="AA43" s="353"/>
      <c r="AB43" s="354"/>
      <c r="AC43" s="354"/>
      <c r="AD43" s="355"/>
    </row>
    <row r="44" spans="2:30" s="89" customFormat="1" ht="12.95" customHeight="1" x14ac:dyDescent="0.2">
      <c r="B44" s="328"/>
      <c r="C44" s="335"/>
      <c r="D44" s="336"/>
      <c r="E44" s="336"/>
      <c r="F44" s="336"/>
      <c r="G44" s="337"/>
      <c r="H44" s="115" t="s">
        <v>32</v>
      </c>
      <c r="I44" s="116"/>
      <c r="J44" s="116"/>
      <c r="K44" s="117"/>
      <c r="L44" s="117"/>
      <c r="M44" s="118"/>
      <c r="N44" s="117"/>
      <c r="O44" s="118"/>
      <c r="P44" s="118"/>
      <c r="Q44" s="119" t="s">
        <v>26</v>
      </c>
      <c r="R44" s="362">
        <f>dCotacao!P19</f>
        <v>49.99</v>
      </c>
      <c r="S44" s="363"/>
      <c r="T44" s="363"/>
      <c r="U44" s="364"/>
      <c r="V44" s="347"/>
      <c r="W44" s="348"/>
      <c r="X44" s="348"/>
      <c r="Y44" s="348"/>
      <c r="Z44" s="349"/>
      <c r="AA44" s="356"/>
      <c r="AB44" s="357"/>
      <c r="AC44" s="357"/>
      <c r="AD44" s="358"/>
    </row>
    <row r="45" spans="2:30" s="89" customFormat="1" ht="12.95" customHeight="1" x14ac:dyDescent="0.2">
      <c r="B45" s="326">
        <v>6</v>
      </c>
      <c r="C45" s="329" t="s">
        <v>38</v>
      </c>
      <c r="D45" s="330"/>
      <c r="E45" s="330"/>
      <c r="F45" s="330"/>
      <c r="G45" s="331"/>
      <c r="H45" s="110" t="str">
        <f>"6.1 Óleo da Transmissão "&amp;dCotacao!G21</f>
        <v>6.1 Óleo da Transmissão 80W90</v>
      </c>
      <c r="I45" s="111"/>
      <c r="J45" s="111"/>
      <c r="K45" s="112"/>
      <c r="L45" s="112"/>
      <c r="M45" s="113"/>
      <c r="N45" s="112"/>
      <c r="O45" s="113"/>
      <c r="P45" s="113"/>
      <c r="Q45" s="114" t="s">
        <v>24</v>
      </c>
      <c r="R45" s="417">
        <f>dVeic!F24</f>
        <v>5</v>
      </c>
      <c r="S45" s="418"/>
      <c r="T45" s="418"/>
      <c r="U45" s="419"/>
      <c r="V45" s="373" t="s">
        <v>205</v>
      </c>
      <c r="W45" s="342"/>
      <c r="X45" s="342"/>
      <c r="Y45" s="342"/>
      <c r="Z45" s="343"/>
      <c r="AA45" s="350">
        <f>ROUND((R45*R47)/R46,2)</f>
        <v>0.01</v>
      </c>
      <c r="AB45" s="351"/>
      <c r="AC45" s="351"/>
      <c r="AD45" s="352"/>
    </row>
    <row r="46" spans="2:30" s="89" customFormat="1" ht="12.95" customHeight="1" x14ac:dyDescent="0.2">
      <c r="B46" s="327"/>
      <c r="C46" s="332"/>
      <c r="D46" s="333"/>
      <c r="E46" s="333"/>
      <c r="F46" s="333"/>
      <c r="G46" s="334"/>
      <c r="H46" s="90" t="s">
        <v>33</v>
      </c>
      <c r="I46" s="91"/>
      <c r="J46" s="91"/>
      <c r="K46" s="92"/>
      <c r="L46" s="92"/>
      <c r="M46" s="93"/>
      <c r="N46" s="92"/>
      <c r="O46" s="93"/>
      <c r="P46" s="93"/>
      <c r="Q46" s="95" t="s">
        <v>25</v>
      </c>
      <c r="R46" s="381">
        <f>dVeic!J24</f>
        <v>50000</v>
      </c>
      <c r="S46" s="382"/>
      <c r="T46" s="382"/>
      <c r="U46" s="383"/>
      <c r="V46" s="344"/>
      <c r="W46" s="345"/>
      <c r="X46" s="345"/>
      <c r="Y46" s="345"/>
      <c r="Z46" s="346"/>
      <c r="AA46" s="353"/>
      <c r="AB46" s="354"/>
      <c r="AC46" s="354"/>
      <c r="AD46" s="355"/>
    </row>
    <row r="47" spans="2:30" s="89" customFormat="1" ht="12.95" customHeight="1" x14ac:dyDescent="0.2">
      <c r="B47" s="328"/>
      <c r="C47" s="335"/>
      <c r="D47" s="336"/>
      <c r="E47" s="336"/>
      <c r="F47" s="336"/>
      <c r="G47" s="337"/>
      <c r="H47" s="115" t="s">
        <v>34</v>
      </c>
      <c r="I47" s="116"/>
      <c r="J47" s="116"/>
      <c r="K47" s="117"/>
      <c r="L47" s="117"/>
      <c r="M47" s="118"/>
      <c r="N47" s="117"/>
      <c r="O47" s="118"/>
      <c r="P47" s="118"/>
      <c r="Q47" s="119" t="s">
        <v>26</v>
      </c>
      <c r="R47" s="362">
        <f>dCotacao!P21</f>
        <v>62.19</v>
      </c>
      <c r="S47" s="363"/>
      <c r="T47" s="363"/>
      <c r="U47" s="364"/>
      <c r="V47" s="347"/>
      <c r="W47" s="348"/>
      <c r="X47" s="348"/>
      <c r="Y47" s="348"/>
      <c r="Z47" s="349"/>
      <c r="AA47" s="356"/>
      <c r="AB47" s="357"/>
      <c r="AC47" s="357"/>
      <c r="AD47" s="358"/>
    </row>
    <row r="48" spans="2:30" s="89" customFormat="1" ht="12.95" customHeight="1" x14ac:dyDescent="0.2">
      <c r="B48" s="326">
        <v>7</v>
      </c>
      <c r="C48" s="329" t="str">
        <f>"Pneus/Câmaras
Dianteiros - 02 
Traseiros - 0"&amp;dVeic!F30</f>
        <v>Pneus/Câmaras
Dianteiros - 02 
Traseiros - 04</v>
      </c>
      <c r="D48" s="330"/>
      <c r="E48" s="330"/>
      <c r="F48" s="330"/>
      <c r="G48" s="331"/>
      <c r="H48" s="110" t="str">
        <f>"7.1 Pneus tipo "&amp;dCotacao!G28</f>
        <v>7.1 Pneus tipo 225-75 R17,5</v>
      </c>
      <c r="I48" s="111"/>
      <c r="J48" s="111"/>
      <c r="K48" s="112"/>
      <c r="L48" s="112"/>
      <c r="M48" s="113"/>
      <c r="N48" s="112"/>
      <c r="O48" s="113"/>
      <c r="P48" s="113"/>
      <c r="Q48" s="114" t="s">
        <v>22</v>
      </c>
      <c r="R48" s="338">
        <f>AVERAGE(dCotacao!P26,dCotacao!P28)</f>
        <v>1845</v>
      </c>
      <c r="S48" s="339"/>
      <c r="T48" s="339"/>
      <c r="U48" s="340"/>
      <c r="V48" s="341" t="s">
        <v>206</v>
      </c>
      <c r="W48" s="342"/>
      <c r="X48" s="342"/>
      <c r="Y48" s="342"/>
      <c r="Z48" s="343"/>
      <c r="AA48" s="350">
        <f>ROUND(R51/R50,2)</f>
        <v>0.37</v>
      </c>
      <c r="AB48" s="351"/>
      <c r="AC48" s="351"/>
      <c r="AD48" s="352"/>
    </row>
    <row r="49" spans="2:32" s="89" customFormat="1" ht="12.95" customHeight="1" x14ac:dyDescent="0.2">
      <c r="B49" s="327"/>
      <c r="C49" s="332"/>
      <c r="D49" s="333"/>
      <c r="E49" s="333"/>
      <c r="F49" s="333"/>
      <c r="G49" s="334"/>
      <c r="H49" s="90" t="s">
        <v>40</v>
      </c>
      <c r="I49" s="91"/>
      <c r="J49" s="91"/>
      <c r="K49" s="92"/>
      <c r="L49" s="92"/>
      <c r="M49" s="93"/>
      <c r="N49" s="92"/>
      <c r="O49" s="93"/>
      <c r="P49" s="93"/>
      <c r="Q49" s="94" t="s">
        <v>22</v>
      </c>
      <c r="R49" s="359">
        <f>dCotacao!P30</f>
        <v>0</v>
      </c>
      <c r="S49" s="360"/>
      <c r="T49" s="360"/>
      <c r="U49" s="361"/>
      <c r="V49" s="344"/>
      <c r="W49" s="345"/>
      <c r="X49" s="345"/>
      <c r="Y49" s="345"/>
      <c r="Z49" s="346"/>
      <c r="AA49" s="353"/>
      <c r="AB49" s="354"/>
      <c r="AC49" s="354"/>
      <c r="AD49" s="355"/>
    </row>
    <row r="50" spans="2:32" s="89" customFormat="1" ht="12.95" customHeight="1" x14ac:dyDescent="0.2">
      <c r="B50" s="327"/>
      <c r="C50" s="332"/>
      <c r="D50" s="333"/>
      <c r="E50" s="333"/>
      <c r="F50" s="333"/>
      <c r="G50" s="334"/>
      <c r="H50" s="90" t="s">
        <v>39</v>
      </c>
      <c r="I50" s="91"/>
      <c r="J50" s="91"/>
      <c r="K50" s="92"/>
      <c r="L50" s="92"/>
      <c r="M50" s="93"/>
      <c r="N50" s="92"/>
      <c r="O50" s="93"/>
      <c r="P50" s="93"/>
      <c r="Q50" s="95" t="s">
        <v>25</v>
      </c>
      <c r="R50" s="381">
        <f>AVERAGE(dVeic!J28:K30)</f>
        <v>30000</v>
      </c>
      <c r="S50" s="382"/>
      <c r="T50" s="382"/>
      <c r="U50" s="383"/>
      <c r="V50" s="344"/>
      <c r="W50" s="345"/>
      <c r="X50" s="345"/>
      <c r="Y50" s="345"/>
      <c r="Z50" s="346"/>
      <c r="AA50" s="353"/>
      <c r="AB50" s="354"/>
      <c r="AC50" s="354"/>
      <c r="AD50" s="355"/>
    </row>
    <row r="51" spans="2:32" s="89" customFormat="1" ht="12.95" customHeight="1" x14ac:dyDescent="0.2">
      <c r="B51" s="328"/>
      <c r="C51" s="335"/>
      <c r="D51" s="336"/>
      <c r="E51" s="336"/>
      <c r="F51" s="336"/>
      <c r="G51" s="337"/>
      <c r="H51" s="115" t="str">
        <f>"7.3 Custo Pneus/Câm. (Vlr. Unit x 0"&amp;dVeic!F28+dVeic!F30&amp;" qtde)"</f>
        <v>7.3 Custo Pneus/Câm. (Vlr. Unit x 06 qtde)</v>
      </c>
      <c r="I51" s="116"/>
      <c r="J51" s="116"/>
      <c r="K51" s="117"/>
      <c r="L51" s="117"/>
      <c r="M51" s="118"/>
      <c r="N51" s="117"/>
      <c r="O51" s="118"/>
      <c r="P51" s="118"/>
      <c r="Q51" s="119" t="s">
        <v>22</v>
      </c>
      <c r="R51" s="362">
        <f>SUM(R48:R49)*(dVeic!F28+dVeic!F30)</f>
        <v>11070</v>
      </c>
      <c r="S51" s="363"/>
      <c r="T51" s="363"/>
      <c r="U51" s="364"/>
      <c r="V51" s="347"/>
      <c r="W51" s="348"/>
      <c r="X51" s="348"/>
      <c r="Y51" s="348"/>
      <c r="Z51" s="349"/>
      <c r="AA51" s="356"/>
      <c r="AB51" s="357"/>
      <c r="AC51" s="357"/>
      <c r="AD51" s="358"/>
    </row>
    <row r="52" spans="2:32" s="89" customFormat="1" ht="12.95" customHeight="1" x14ac:dyDescent="0.2">
      <c r="B52" s="326">
        <v>8</v>
      </c>
      <c r="C52" s="329" t="s">
        <v>54</v>
      </c>
      <c r="D52" s="330"/>
      <c r="E52" s="330"/>
      <c r="F52" s="330"/>
      <c r="G52" s="331"/>
      <c r="H52" s="110" t="s">
        <v>752</v>
      </c>
      <c r="I52" s="111"/>
      <c r="J52" s="111"/>
      <c r="K52" s="112"/>
      <c r="L52" s="112"/>
      <c r="M52" s="113"/>
      <c r="N52" s="112"/>
      <c r="O52" s="113"/>
      <c r="P52" s="113"/>
      <c r="Q52" s="114" t="s">
        <v>22</v>
      </c>
      <c r="R52" s="338">
        <f>dCotacao!G38</f>
        <v>5000</v>
      </c>
      <c r="S52" s="339"/>
      <c r="T52" s="339"/>
      <c r="U52" s="340"/>
      <c r="V52" s="373" t="s">
        <v>207</v>
      </c>
      <c r="W52" s="342"/>
      <c r="X52" s="342"/>
      <c r="Y52" s="342"/>
      <c r="Z52" s="343"/>
      <c r="AA52" s="350">
        <f>ROUND(R52/R53,2)</f>
        <v>0.17</v>
      </c>
      <c r="AB52" s="351"/>
      <c r="AC52" s="351"/>
      <c r="AD52" s="352"/>
      <c r="AE52" s="180" t="s">
        <v>112</v>
      </c>
      <c r="AF52" s="81" t="s">
        <v>756</v>
      </c>
    </row>
    <row r="53" spans="2:32" s="89" customFormat="1" ht="12.95" customHeight="1" x14ac:dyDescent="0.2">
      <c r="B53" s="394"/>
      <c r="C53" s="391"/>
      <c r="D53" s="392"/>
      <c r="E53" s="392"/>
      <c r="F53" s="392"/>
      <c r="G53" s="393"/>
      <c r="H53" s="90" t="s">
        <v>47</v>
      </c>
      <c r="I53" s="91"/>
      <c r="J53" s="91"/>
      <c r="K53" s="92"/>
      <c r="L53" s="92"/>
      <c r="M53" s="93"/>
      <c r="N53" s="92"/>
      <c r="O53" s="93"/>
      <c r="P53" s="93"/>
      <c r="Q53" s="95" t="s">
        <v>25</v>
      </c>
      <c r="R53" s="432">
        <f>dVeic!J34</f>
        <v>30000</v>
      </c>
      <c r="S53" s="433"/>
      <c r="T53" s="433"/>
      <c r="U53" s="434"/>
      <c r="V53" s="385"/>
      <c r="W53" s="386"/>
      <c r="X53" s="386"/>
      <c r="Y53" s="386"/>
      <c r="Z53" s="387"/>
      <c r="AA53" s="388"/>
      <c r="AB53" s="389"/>
      <c r="AC53" s="389"/>
      <c r="AD53" s="390"/>
    </row>
    <row r="54" spans="2:32" s="81" customFormat="1" ht="9.9499999999999993" customHeight="1" x14ac:dyDescent="0.2">
      <c r="B54" s="120" t="s">
        <v>755</v>
      </c>
      <c r="C54" s="121"/>
      <c r="D54" s="122"/>
      <c r="E54" s="123"/>
      <c r="F54" s="123"/>
      <c r="G54" s="123"/>
      <c r="H54" s="123"/>
      <c r="I54" s="123"/>
      <c r="J54" s="123"/>
      <c r="K54" s="121"/>
      <c r="L54" s="121"/>
      <c r="M54" s="122"/>
      <c r="N54" s="121"/>
      <c r="O54" s="122"/>
      <c r="P54" s="122"/>
      <c r="Q54" s="124"/>
      <c r="R54" s="124"/>
      <c r="S54" s="121"/>
      <c r="T54" s="121"/>
      <c r="U54" s="121"/>
      <c r="V54" s="121"/>
      <c r="W54" s="121"/>
      <c r="X54" s="121"/>
      <c r="Y54" s="121"/>
      <c r="Z54" s="121"/>
      <c r="AA54" s="193"/>
      <c r="AB54" s="193"/>
      <c r="AC54" s="193"/>
      <c r="AD54" s="194"/>
    </row>
    <row r="55" spans="2:32" s="89" customFormat="1" ht="12" customHeight="1" x14ac:dyDescent="0.2">
      <c r="B55" s="326">
        <v>9</v>
      </c>
      <c r="C55" s="329" t="s">
        <v>55</v>
      </c>
      <c r="D55" s="330"/>
      <c r="E55" s="330"/>
      <c r="F55" s="330"/>
      <c r="G55" s="331"/>
      <c r="H55" s="110" t="s">
        <v>52</v>
      </c>
      <c r="I55" s="111"/>
      <c r="J55" s="111"/>
      <c r="K55" s="112"/>
      <c r="L55" s="112"/>
      <c r="M55" s="113"/>
      <c r="N55" s="112"/>
      <c r="O55" s="113"/>
      <c r="P55" s="113"/>
      <c r="Q55" s="114" t="s">
        <v>22</v>
      </c>
      <c r="R55" s="338">
        <f>dCotacao!G34</f>
        <v>270</v>
      </c>
      <c r="S55" s="339"/>
      <c r="T55" s="339"/>
      <c r="U55" s="340"/>
      <c r="V55" s="373" t="s">
        <v>208</v>
      </c>
      <c r="W55" s="342"/>
      <c r="X55" s="342"/>
      <c r="Y55" s="342"/>
      <c r="Z55" s="343"/>
      <c r="AA55" s="350">
        <f>ROUND(R55/R56,2)</f>
        <v>0.05</v>
      </c>
      <c r="AB55" s="351"/>
      <c r="AC55" s="351"/>
      <c r="AD55" s="352"/>
    </row>
    <row r="56" spans="2:32" s="89" customFormat="1" ht="12" customHeight="1" x14ac:dyDescent="0.2">
      <c r="B56" s="328"/>
      <c r="C56" s="335"/>
      <c r="D56" s="336"/>
      <c r="E56" s="336"/>
      <c r="F56" s="336"/>
      <c r="G56" s="337"/>
      <c r="H56" s="115" t="s">
        <v>53</v>
      </c>
      <c r="I56" s="116"/>
      <c r="J56" s="116"/>
      <c r="K56" s="117"/>
      <c r="L56" s="117"/>
      <c r="M56" s="118"/>
      <c r="N56" s="117"/>
      <c r="O56" s="118"/>
      <c r="P56" s="118"/>
      <c r="Q56" s="125" t="s">
        <v>25</v>
      </c>
      <c r="R56" s="429">
        <f>dVeic!F34</f>
        <v>5000</v>
      </c>
      <c r="S56" s="430"/>
      <c r="T56" s="430"/>
      <c r="U56" s="431"/>
      <c r="V56" s="347"/>
      <c r="W56" s="348"/>
      <c r="X56" s="348"/>
      <c r="Y56" s="348"/>
      <c r="Z56" s="349"/>
      <c r="AA56" s="356"/>
      <c r="AB56" s="357"/>
      <c r="AC56" s="357"/>
      <c r="AD56" s="358"/>
    </row>
    <row r="57" spans="2:32" s="81" customFormat="1" ht="12" customHeight="1" x14ac:dyDescent="0.2">
      <c r="B57" s="401" t="s">
        <v>44</v>
      </c>
      <c r="C57" s="401"/>
      <c r="D57" s="401"/>
      <c r="E57" s="401"/>
      <c r="F57" s="401"/>
      <c r="G57" s="401"/>
      <c r="H57" s="401"/>
      <c r="I57" s="401"/>
      <c r="J57" s="401"/>
      <c r="K57" s="401"/>
      <c r="L57" s="401"/>
      <c r="M57" s="401"/>
      <c r="N57" s="401"/>
      <c r="O57" s="401"/>
      <c r="P57" s="401"/>
      <c r="Q57" s="401"/>
      <c r="R57" s="401"/>
      <c r="S57" s="401"/>
      <c r="T57" s="401"/>
      <c r="U57" s="401"/>
      <c r="V57" s="401"/>
      <c r="W57" s="401"/>
      <c r="X57" s="401"/>
      <c r="Y57" s="401"/>
      <c r="Z57" s="401"/>
      <c r="AA57" s="400">
        <f>SUM(AA24:AA56)</f>
        <v>5.0999999999999996</v>
      </c>
      <c r="AB57" s="400"/>
      <c r="AC57" s="400"/>
      <c r="AD57" s="400"/>
    </row>
    <row r="58" spans="2:32" s="89" customFormat="1" ht="12" customHeight="1" x14ac:dyDescent="0.2">
      <c r="B58" s="181">
        <v>10</v>
      </c>
      <c r="C58" s="448" t="s">
        <v>41</v>
      </c>
      <c r="D58" s="449"/>
      <c r="E58" s="449"/>
      <c r="F58" s="449"/>
      <c r="G58" s="449"/>
      <c r="H58" s="449"/>
      <c r="I58" s="449"/>
      <c r="J58" s="449"/>
      <c r="K58" s="449"/>
      <c r="L58" s="449"/>
      <c r="M58" s="449"/>
      <c r="N58" s="449"/>
      <c r="O58" s="449"/>
      <c r="P58" s="449"/>
      <c r="Q58" s="114" t="s">
        <v>0</v>
      </c>
      <c r="R58" s="443">
        <f>dBDI!O17</f>
        <v>0.29351901446170325</v>
      </c>
      <c r="S58" s="443"/>
      <c r="T58" s="443"/>
      <c r="U58" s="443"/>
      <c r="V58" s="444" t="s">
        <v>42</v>
      </c>
      <c r="W58" s="445"/>
      <c r="X58" s="445"/>
      <c r="Y58" s="445"/>
      <c r="Z58" s="445"/>
      <c r="AA58" s="446">
        <f>ROUND(AA57*R58,2)</f>
        <v>1.5</v>
      </c>
      <c r="AB58" s="446"/>
      <c r="AC58" s="446"/>
      <c r="AD58" s="447"/>
      <c r="AE58" s="195" t="s">
        <v>112</v>
      </c>
      <c r="AF58" s="81" t="s">
        <v>761</v>
      </c>
    </row>
    <row r="59" spans="2:32" s="89" customFormat="1" ht="12" customHeight="1" x14ac:dyDescent="0.2">
      <c r="B59" s="126" t="s">
        <v>43</v>
      </c>
      <c r="C59" s="98"/>
      <c r="D59" s="99"/>
      <c r="E59" s="97"/>
      <c r="F59" s="97"/>
      <c r="G59" s="97"/>
      <c r="H59" s="97"/>
      <c r="I59" s="97"/>
      <c r="J59" s="97"/>
      <c r="K59" s="98"/>
      <c r="L59" s="98"/>
      <c r="M59" s="99"/>
      <c r="N59" s="98"/>
      <c r="O59" s="99"/>
      <c r="P59" s="105"/>
      <c r="Q59" s="105"/>
      <c r="R59" s="100"/>
      <c r="S59" s="100"/>
      <c r="T59" s="106"/>
      <c r="U59" s="99" t="s">
        <v>743</v>
      </c>
      <c r="V59" s="98"/>
      <c r="W59" s="98"/>
      <c r="X59" s="107" t="s">
        <v>742</v>
      </c>
      <c r="Y59" s="98"/>
      <c r="Z59" s="98"/>
      <c r="AA59" s="98"/>
      <c r="AB59" s="441" t="s">
        <v>214</v>
      </c>
      <c r="AC59" s="98"/>
      <c r="AD59" s="127"/>
    </row>
    <row r="60" spans="2:32" s="89" customFormat="1" ht="12" customHeight="1" x14ac:dyDescent="0.2">
      <c r="B60" s="128" t="s">
        <v>209</v>
      </c>
      <c r="D60" s="101"/>
      <c r="E60" s="102"/>
      <c r="F60" s="102"/>
      <c r="G60" s="102"/>
      <c r="H60" s="102"/>
      <c r="I60" s="102"/>
      <c r="J60" s="102"/>
      <c r="M60" s="101"/>
      <c r="O60" s="101"/>
      <c r="P60" s="440">
        <f>dBDI!O9/100</f>
        <v>0.04</v>
      </c>
      <c r="Q60" s="440"/>
      <c r="R60" s="440"/>
      <c r="X60" s="108" t="s">
        <v>213</v>
      </c>
      <c r="AB60" s="442"/>
      <c r="AD60" s="129"/>
    </row>
    <row r="61" spans="2:32" s="89" customFormat="1" ht="12" customHeight="1" x14ac:dyDescent="0.2">
      <c r="B61" s="128" t="s">
        <v>211</v>
      </c>
      <c r="D61" s="101"/>
      <c r="E61" s="102"/>
      <c r="F61" s="102"/>
      <c r="G61" s="102"/>
      <c r="H61" s="102"/>
      <c r="I61" s="102"/>
      <c r="J61" s="102"/>
      <c r="M61" s="101"/>
      <c r="O61" s="101"/>
      <c r="P61" s="440">
        <f>dBDI!O10/100</f>
        <v>0.01</v>
      </c>
      <c r="Q61" s="440"/>
      <c r="R61" s="440"/>
      <c r="X61" s="109"/>
      <c r="AD61" s="129"/>
    </row>
    <row r="62" spans="2:32" s="89" customFormat="1" ht="12" customHeight="1" x14ac:dyDescent="0.2">
      <c r="B62" s="128" t="s">
        <v>210</v>
      </c>
      <c r="D62" s="101"/>
      <c r="E62" s="102"/>
      <c r="F62" s="102"/>
      <c r="G62" s="102"/>
      <c r="H62" s="102"/>
      <c r="I62" s="102"/>
      <c r="J62" s="102"/>
      <c r="M62" s="101"/>
      <c r="O62" s="101"/>
      <c r="P62" s="440">
        <f>dBDI!O11/100</f>
        <v>0.15</v>
      </c>
      <c r="Q62" s="440"/>
      <c r="R62" s="440"/>
      <c r="U62" s="101"/>
      <c r="V62" s="101" t="str">
        <f>IF(W62="","","Simples Nacional:")</f>
        <v/>
      </c>
      <c r="W62" s="439" t="str">
        <f>IF(dBDI!M13=0,"",dBDI!M13)</f>
        <v/>
      </c>
      <c r="X62" s="439"/>
      <c r="Z62" s="101"/>
      <c r="AA62" s="101" t="str">
        <f>IF(W62="","COFINS:","")</f>
        <v>COFINS:</v>
      </c>
      <c r="AB62" s="439">
        <f>IF(dBDI!M15=0,"",dBDI!M15)</f>
        <v>0.03</v>
      </c>
      <c r="AC62" s="439"/>
      <c r="AD62" s="129"/>
    </row>
    <row r="63" spans="2:32" s="89" customFormat="1" ht="12" customHeight="1" x14ac:dyDescent="0.2">
      <c r="B63" s="128" t="s">
        <v>212</v>
      </c>
      <c r="D63" s="101"/>
      <c r="E63" s="102"/>
      <c r="F63" s="102"/>
      <c r="G63" s="102"/>
      <c r="H63" s="102"/>
      <c r="I63" s="102"/>
      <c r="J63" s="102"/>
      <c r="M63" s="101"/>
      <c r="O63" s="101"/>
      <c r="P63" s="439">
        <f>dBDI!O12</f>
        <v>6.6500000000000004E-2</v>
      </c>
      <c r="Q63" s="439"/>
      <c r="R63" s="439"/>
      <c r="V63" s="101" t="str">
        <f>IF(W62="","PIS:","")</f>
        <v>PIS:</v>
      </c>
      <c r="W63" s="439">
        <f>IF(dBDI!M14=0,"",dBDI!M14)</f>
        <v>6.4999999999999997E-3</v>
      </c>
      <c r="X63" s="439"/>
      <c r="AA63" s="101" t="str">
        <f>IF(W62="","ISS:","")</f>
        <v>ISS:</v>
      </c>
      <c r="AB63" s="439">
        <f>IF(dBDI!M16=0,"",dBDI!M16)</f>
        <v>0.03</v>
      </c>
      <c r="AC63" s="439"/>
      <c r="AD63" s="129"/>
    </row>
    <row r="64" spans="2:32" ht="5.0999999999999996" customHeight="1" x14ac:dyDescent="0.25">
      <c r="B64" s="130"/>
      <c r="C64" s="131"/>
      <c r="D64" s="131"/>
      <c r="E64" s="131"/>
      <c r="F64" s="131"/>
      <c r="G64" s="131"/>
      <c r="H64" s="131"/>
      <c r="I64" s="131"/>
      <c r="J64" s="131"/>
      <c r="K64" s="131"/>
      <c r="L64" s="131"/>
      <c r="M64" s="131"/>
      <c r="N64" s="131"/>
      <c r="O64" s="131"/>
      <c r="P64" s="131"/>
      <c r="Q64" s="131"/>
      <c r="R64" s="131"/>
      <c r="S64" s="131"/>
      <c r="T64" s="131"/>
      <c r="U64" s="131"/>
      <c r="V64" s="131"/>
      <c r="W64" s="131"/>
      <c r="X64" s="131"/>
      <c r="Y64" s="131"/>
      <c r="Z64" s="131"/>
      <c r="AA64" s="131"/>
      <c r="AB64" s="131"/>
      <c r="AC64" s="131"/>
      <c r="AD64" s="132"/>
    </row>
    <row r="65" spans="1:30" s="89" customFormat="1" ht="5.0999999999999996" customHeight="1" x14ac:dyDescent="0.2">
      <c r="D65" s="101"/>
      <c r="E65" s="102"/>
      <c r="F65" s="102"/>
      <c r="G65" s="102"/>
      <c r="H65" s="102"/>
      <c r="I65" s="102"/>
      <c r="J65" s="102"/>
      <c r="M65" s="101"/>
      <c r="O65" s="101"/>
      <c r="P65" s="101"/>
      <c r="Q65" s="103"/>
      <c r="R65" s="103"/>
      <c r="V65" s="101"/>
      <c r="W65" s="438"/>
      <c r="X65" s="438"/>
    </row>
    <row r="66" spans="1:30" s="81" customFormat="1" ht="12" customHeight="1" x14ac:dyDescent="0.2">
      <c r="B66" s="436" t="s">
        <v>215</v>
      </c>
      <c r="C66" s="436"/>
      <c r="D66" s="436"/>
      <c r="E66" s="436"/>
      <c r="F66" s="436"/>
      <c r="G66" s="436"/>
      <c r="H66" s="436"/>
      <c r="I66" s="436"/>
      <c r="J66" s="436"/>
      <c r="K66" s="436"/>
      <c r="L66" s="436"/>
      <c r="M66" s="436"/>
      <c r="N66" s="436"/>
      <c r="O66" s="436"/>
      <c r="P66" s="436"/>
      <c r="Q66" s="436"/>
      <c r="R66" s="436"/>
      <c r="S66" s="436"/>
      <c r="T66" s="436"/>
      <c r="U66" s="436"/>
      <c r="V66" s="436"/>
      <c r="W66" s="436"/>
      <c r="X66" s="436"/>
      <c r="Y66" s="436"/>
      <c r="Z66" s="436"/>
      <c r="AA66" s="437">
        <f>AA57+AA58</f>
        <v>6.6</v>
      </c>
      <c r="AB66" s="437"/>
      <c r="AC66" s="437"/>
      <c r="AD66" s="437"/>
    </row>
    <row r="67" spans="1:30" ht="5.0999999999999996" customHeight="1" x14ac:dyDescent="0.25"/>
    <row r="68" spans="1:30" s="89" customFormat="1" ht="12.95" customHeight="1" x14ac:dyDescent="0.2">
      <c r="C68" s="89" t="str">
        <f>"VALIDADE DA PROPOSTA: "&amp;dEmp!$E$22&amp;" DIAS"</f>
        <v>VALIDADE DA PROPOSTA: 60 DIAS</v>
      </c>
    </row>
    <row r="69" spans="1:30" s="89" customFormat="1" ht="12.95" customHeight="1" x14ac:dyDescent="0.2">
      <c r="A69" s="89" t="s">
        <v>219</v>
      </c>
      <c r="B69" s="435" t="str">
        <f>dEmp!$G$16&amp;", "&amp;DAY(dEmp!$G$22)&amp;" de "&amp;auxiliar!$S$16&amp;" de "&amp;YEAR(dEmp!$G$22)&amp;"."</f>
        <v>Santiago/RS, 2 de dezembro de 2025.</v>
      </c>
      <c r="C69" s="435"/>
      <c r="D69" s="435"/>
      <c r="E69" s="435"/>
      <c r="F69" s="435"/>
      <c r="G69" s="435"/>
      <c r="H69" s="435"/>
      <c r="I69" s="435"/>
      <c r="J69" s="435"/>
      <c r="K69" s="435"/>
      <c r="L69" s="435"/>
      <c r="M69" s="435"/>
      <c r="N69" s="435"/>
      <c r="O69" s="435"/>
      <c r="P69" s="435"/>
      <c r="Q69" s="435"/>
      <c r="R69" s="435"/>
      <c r="S69" s="435"/>
      <c r="T69" s="435"/>
      <c r="U69" s="435"/>
      <c r="V69" s="435"/>
      <c r="W69" s="435"/>
      <c r="X69" s="435"/>
      <c r="Y69" s="435"/>
      <c r="Z69" s="435"/>
      <c r="AA69" s="435"/>
      <c r="AB69" s="435"/>
      <c r="AC69" s="435"/>
      <c r="AD69" s="435"/>
    </row>
    <row r="70" spans="1:30" s="89" customFormat="1" ht="12.95" customHeight="1" x14ac:dyDescent="0.2">
      <c r="R70" s="435" t="s">
        <v>232</v>
      </c>
      <c r="S70" s="435"/>
      <c r="T70" s="435"/>
      <c r="U70" s="435"/>
      <c r="V70" s="435"/>
      <c r="W70" s="435"/>
      <c r="X70" s="435"/>
      <c r="Y70" s="435"/>
      <c r="Z70" s="435"/>
      <c r="AA70" s="435"/>
      <c r="AB70" s="435"/>
      <c r="AC70" s="435"/>
      <c r="AD70" s="435"/>
    </row>
    <row r="71" spans="1:30" s="89" customFormat="1" ht="12.95" customHeight="1" x14ac:dyDescent="0.2">
      <c r="R71" s="435" t="str">
        <f>IF(dEmp!$D$18="","",dEmp!$D$18)</f>
        <v/>
      </c>
      <c r="S71" s="435"/>
      <c r="T71" s="435"/>
      <c r="U71" s="435"/>
      <c r="V71" s="435"/>
      <c r="W71" s="435"/>
      <c r="X71" s="435"/>
      <c r="Y71" s="435"/>
      <c r="Z71" s="435"/>
      <c r="AA71" s="435"/>
      <c r="AB71" s="435"/>
      <c r="AC71" s="435"/>
      <c r="AD71" s="435"/>
    </row>
    <row r="72" spans="1:30" s="89" customFormat="1" ht="12.95" customHeight="1" x14ac:dyDescent="0.2">
      <c r="R72" s="435" t="s">
        <v>233</v>
      </c>
      <c r="S72" s="435"/>
      <c r="T72" s="435"/>
      <c r="U72" s="435"/>
      <c r="V72" s="435"/>
      <c r="W72" s="435"/>
      <c r="X72" s="435"/>
      <c r="Y72" s="435"/>
      <c r="Z72" s="435"/>
      <c r="AA72" s="435"/>
      <c r="AB72" s="435"/>
      <c r="AC72" s="435"/>
      <c r="AD72" s="435"/>
    </row>
    <row r="73" spans="1:30" s="89" customFormat="1" ht="12.95" customHeight="1" x14ac:dyDescent="0.2">
      <c r="R73" s="435" t="str">
        <f>"CPF: "&amp;dEmp!$D$20&amp;""</f>
        <v xml:space="preserve">CPF: </v>
      </c>
      <c r="S73" s="435"/>
      <c r="T73" s="435"/>
      <c r="U73" s="435"/>
      <c r="V73" s="435"/>
      <c r="W73" s="435"/>
      <c r="X73" s="435"/>
      <c r="Y73" s="435"/>
      <c r="Z73" s="435"/>
      <c r="AA73" s="435"/>
      <c r="AB73" s="435"/>
      <c r="AC73" s="435"/>
      <c r="AD73" s="435"/>
    </row>
    <row r="74" spans="1:30" s="89" customFormat="1" ht="5.0999999999999996" customHeight="1" x14ac:dyDescent="0.2"/>
    <row r="75" spans="1:30" ht="6" customHeight="1" x14ac:dyDescent="0.25"/>
    <row r="76" spans="1:30" ht="18" customHeight="1" x14ac:dyDescent="0.25">
      <c r="B76" s="402" t="s">
        <v>5</v>
      </c>
      <c r="C76" s="402"/>
      <c r="D76" s="402"/>
      <c r="E76" s="402"/>
      <c r="F76" s="402"/>
      <c r="G76" s="402"/>
      <c r="H76" s="402"/>
      <c r="I76" s="402"/>
      <c r="J76" s="402"/>
      <c r="K76" s="402"/>
      <c r="L76" s="402"/>
      <c r="M76" s="402"/>
      <c r="N76" s="402"/>
      <c r="O76" s="402"/>
      <c r="P76" s="402"/>
      <c r="Q76" s="402"/>
      <c r="R76" s="402"/>
      <c r="S76" s="402"/>
      <c r="T76" s="402"/>
      <c r="U76" s="402"/>
      <c r="V76" s="402"/>
      <c r="W76" s="402"/>
      <c r="X76" s="402"/>
      <c r="Y76" s="402"/>
      <c r="Z76" s="402"/>
      <c r="AA76" s="402"/>
      <c r="AB76" s="402"/>
      <c r="AC76" s="402"/>
      <c r="AD76" s="402"/>
    </row>
    <row r="77" spans="1:30" s="81" customFormat="1" ht="5.0999999999999996" customHeight="1" x14ac:dyDescent="0.2">
      <c r="D77" s="83"/>
      <c r="E77" s="84"/>
      <c r="F77" s="84"/>
      <c r="G77" s="84"/>
      <c r="H77" s="84"/>
      <c r="I77" s="84"/>
      <c r="J77" s="84"/>
      <c r="M77" s="83"/>
      <c r="O77" s="83"/>
      <c r="P77" s="83"/>
      <c r="Q77" s="26"/>
      <c r="R77" s="26"/>
    </row>
    <row r="78" spans="1:30" s="81" customFormat="1" ht="15" customHeight="1" x14ac:dyDescent="0.2">
      <c r="B78" s="83"/>
      <c r="C78" s="82"/>
      <c r="D78" s="104" t="s">
        <v>198</v>
      </c>
      <c r="E78" s="406" t="str">
        <f>dEmp!D8</f>
        <v>MUNICIPIO DE SANTIAGO</v>
      </c>
      <c r="F78" s="415"/>
      <c r="G78" s="415"/>
      <c r="H78" s="415"/>
      <c r="I78" s="415"/>
      <c r="J78" s="415"/>
      <c r="K78" s="415"/>
      <c r="L78" s="415"/>
      <c r="M78" s="415"/>
      <c r="N78" s="415"/>
      <c r="O78" s="415"/>
      <c r="P78" s="415"/>
      <c r="Q78" s="415"/>
      <c r="R78" s="415"/>
      <c r="S78" s="415"/>
      <c r="T78" s="415"/>
      <c r="U78" s="415"/>
      <c r="V78" s="415"/>
      <c r="W78" s="415"/>
      <c r="X78" s="415"/>
      <c r="Y78" s="415"/>
      <c r="Z78" s="415"/>
      <c r="AA78" s="415"/>
      <c r="AB78" s="415"/>
      <c r="AC78" s="415"/>
      <c r="AD78" s="416"/>
    </row>
    <row r="79" spans="1:30" s="81" customFormat="1" ht="5.0999999999999996" customHeight="1" x14ac:dyDescent="0.2">
      <c r="D79" s="83"/>
      <c r="E79" s="84"/>
      <c r="F79" s="84"/>
      <c r="G79" s="84"/>
      <c r="H79" s="84"/>
      <c r="I79" s="84"/>
      <c r="J79" s="84"/>
      <c r="M79" s="83"/>
      <c r="O79" s="83"/>
      <c r="P79" s="83"/>
      <c r="Q79" s="26"/>
      <c r="R79" s="26"/>
    </row>
    <row r="80" spans="1:30" s="81" customFormat="1" ht="15" customHeight="1" x14ac:dyDescent="0.2">
      <c r="D80" s="104" t="s">
        <v>199</v>
      </c>
      <c r="E80" s="395">
        <f>IF(dEmp!D6="Empresa",dEmp!D10,dEmp!F6)</f>
        <v>87897740000150</v>
      </c>
      <c r="F80" s="396"/>
      <c r="G80" s="396"/>
      <c r="H80" s="396"/>
      <c r="I80" s="396"/>
      <c r="J80" s="397"/>
      <c r="M80" s="83"/>
      <c r="O80" s="83"/>
      <c r="P80" s="85"/>
      <c r="Q80" s="87"/>
      <c r="R80" s="87"/>
      <c r="S80" s="104" t="s">
        <v>71</v>
      </c>
      <c r="T80" s="410" t="str">
        <f>dEmp!D12</f>
        <v>ISENTO</v>
      </c>
      <c r="U80" s="411"/>
      <c r="V80" s="411"/>
      <c r="W80" s="411"/>
      <c r="X80" s="412"/>
      <c r="Y80" s="86"/>
      <c r="Z80" s="86"/>
      <c r="AA80" s="86"/>
      <c r="AB80" s="86"/>
      <c r="AC80" s="86"/>
      <c r="AD80" s="86"/>
    </row>
    <row r="81" spans="2:30" s="81" customFormat="1" ht="5.0999999999999996" customHeight="1" x14ac:dyDescent="0.2">
      <c r="D81" s="83"/>
      <c r="E81" s="84"/>
      <c r="F81" s="84"/>
      <c r="G81" s="84"/>
      <c r="H81" s="84"/>
      <c r="I81" s="84"/>
      <c r="J81" s="84"/>
      <c r="M81" s="83"/>
      <c r="O81" s="83"/>
      <c r="P81" s="83"/>
      <c r="Q81" s="26"/>
      <c r="R81" s="26"/>
    </row>
    <row r="82" spans="2:30" s="81" customFormat="1" ht="15" customHeight="1" x14ac:dyDescent="0.2">
      <c r="D82" s="104" t="s">
        <v>73</v>
      </c>
      <c r="E82" s="406" t="str">
        <f>dEmp!D14</f>
        <v>Rua Tito Beccon</v>
      </c>
      <c r="F82" s="415"/>
      <c r="G82" s="415"/>
      <c r="H82" s="415"/>
      <c r="I82" s="415"/>
      <c r="J82" s="415"/>
      <c r="K82" s="415"/>
      <c r="L82" s="415"/>
      <c r="M82" s="415"/>
      <c r="N82" s="416"/>
      <c r="P82" s="104" t="s">
        <v>200</v>
      </c>
      <c r="Q82" s="398">
        <f>dEmp!I14</f>
        <v>1754</v>
      </c>
      <c r="R82" s="399"/>
      <c r="S82" s="86"/>
      <c r="T82" s="86"/>
      <c r="U82" s="86"/>
      <c r="V82" s="86"/>
      <c r="W82" s="133" t="s">
        <v>90</v>
      </c>
      <c r="X82" s="413" t="str">
        <f>dEmp!D26</f>
        <v>Lucro Presumido</v>
      </c>
      <c r="Y82" s="414"/>
      <c r="Z82" s="414"/>
      <c r="AA82" s="414"/>
      <c r="AB82" s="414"/>
      <c r="AC82" s="414"/>
      <c r="AD82" s="399"/>
    </row>
    <row r="83" spans="2:30" s="81" customFormat="1" ht="5.0999999999999996" customHeight="1" x14ac:dyDescent="0.2">
      <c r="D83" s="83"/>
      <c r="E83" s="84"/>
      <c r="F83" s="84"/>
      <c r="G83" s="84"/>
      <c r="H83" s="84"/>
      <c r="I83" s="84"/>
      <c r="J83" s="84"/>
      <c r="M83" s="83"/>
      <c r="O83" s="83"/>
      <c r="P83" s="83"/>
      <c r="Q83" s="26"/>
      <c r="R83" s="26"/>
    </row>
    <row r="84" spans="2:30" s="81" customFormat="1" ht="15" customHeight="1" x14ac:dyDescent="0.2">
      <c r="D84" s="104" t="s">
        <v>74</v>
      </c>
      <c r="E84" s="406" t="str">
        <f>dEmp!D16</f>
        <v>Centro</v>
      </c>
      <c r="F84" s="415"/>
      <c r="G84" s="415"/>
      <c r="H84" s="415"/>
      <c r="I84" s="415"/>
      <c r="J84" s="416"/>
      <c r="K84" s="86"/>
      <c r="L84" s="83"/>
      <c r="M84" s="85"/>
      <c r="N84" s="86"/>
      <c r="O84" s="82"/>
      <c r="P84" s="104" t="s">
        <v>201</v>
      </c>
      <c r="Q84" s="406" t="str">
        <f>dEmp!G16</f>
        <v>Santiago/RS</v>
      </c>
      <c r="R84" s="415"/>
      <c r="S84" s="415"/>
      <c r="T84" s="415"/>
      <c r="U84" s="415"/>
      <c r="V84" s="415"/>
      <c r="W84" s="416"/>
    </row>
    <row r="85" spans="2:30" s="81" customFormat="1" ht="5.0999999999999996" customHeight="1" x14ac:dyDescent="0.2">
      <c r="D85" s="83"/>
      <c r="E85" s="84"/>
      <c r="F85" s="84"/>
      <c r="G85" s="84"/>
      <c r="H85" s="84"/>
      <c r="I85" s="84"/>
      <c r="J85" s="84"/>
      <c r="M85" s="83"/>
      <c r="O85" s="83"/>
      <c r="P85" s="83"/>
      <c r="Q85" s="26"/>
      <c r="R85" s="26"/>
    </row>
    <row r="86" spans="2:30" ht="12.95" customHeight="1" x14ac:dyDescent="0.25">
      <c r="B86" s="450" t="s">
        <v>157</v>
      </c>
      <c r="C86" s="451"/>
      <c r="D86" s="451"/>
      <c r="E86" s="451"/>
      <c r="F86" s="451"/>
      <c r="G86" s="451"/>
      <c r="H86" s="451"/>
      <c r="I86" s="451"/>
      <c r="J86" s="451"/>
      <c r="K86" s="451"/>
      <c r="L86" s="451"/>
      <c r="M86" s="451"/>
      <c r="N86" s="451"/>
      <c r="O86" s="451"/>
      <c r="P86" s="451"/>
      <c r="Q86" s="451"/>
      <c r="R86" s="451"/>
      <c r="S86" s="451"/>
      <c r="T86" s="451"/>
      <c r="U86" s="451"/>
      <c r="V86" s="451"/>
      <c r="W86" s="451"/>
      <c r="X86" s="451"/>
      <c r="Y86" s="451"/>
      <c r="Z86" s="451"/>
      <c r="AA86" s="451"/>
      <c r="AB86" s="451"/>
      <c r="AC86" s="451"/>
      <c r="AD86" s="452"/>
    </row>
    <row r="87" spans="2:30" ht="5.0999999999999996" customHeight="1" x14ac:dyDescent="0.25">
      <c r="B87" s="165"/>
      <c r="AD87" s="166"/>
    </row>
    <row r="88" spans="2:30" ht="12.75" customHeight="1" x14ac:dyDescent="0.25">
      <c r="B88" s="165"/>
      <c r="G88" s="134" t="s">
        <v>6</v>
      </c>
      <c r="H88" s="134"/>
      <c r="I88" s="135"/>
      <c r="J88" s="135"/>
      <c r="K88" s="135"/>
      <c r="L88" s="135"/>
      <c r="M88" s="135"/>
      <c r="N88" s="135"/>
      <c r="O88" s="135"/>
      <c r="P88" s="135"/>
      <c r="Q88" s="135"/>
      <c r="R88" s="135"/>
      <c r="S88" s="135"/>
      <c r="T88" s="135"/>
      <c r="U88" s="135"/>
      <c r="V88" s="135"/>
      <c r="W88" s="135"/>
      <c r="X88" s="135"/>
      <c r="Y88" s="135"/>
      <c r="AD88" s="166"/>
    </row>
    <row r="89" spans="2:30" ht="12.75" customHeight="1" x14ac:dyDescent="0.25">
      <c r="B89" s="165"/>
      <c r="G89" s="136" t="s">
        <v>10</v>
      </c>
      <c r="H89" s="136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454">
        <f>IF(dFunc!$F$8="Funcionário",IF(auxiliar!$C$17=1,0,IF(auxiliar!$C$18=1,0,IF(auxiliar!$C$21=1,0,0.2))),0)</f>
        <v>0.2</v>
      </c>
      <c r="Y89" s="454"/>
      <c r="AD89" s="166"/>
    </row>
    <row r="90" spans="2:30" ht="12.75" customHeight="1" x14ac:dyDescent="0.25">
      <c r="B90" s="165"/>
      <c r="G90" s="136" t="s">
        <v>11</v>
      </c>
      <c r="H90" s="136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454">
        <f>IF(dFunc!$F$8="Funcionário",0.08,0)</f>
        <v>0.08</v>
      </c>
      <c r="Y90" s="454"/>
      <c r="AD90" s="166"/>
    </row>
    <row r="91" spans="2:30" ht="12.75" customHeight="1" x14ac:dyDescent="0.25">
      <c r="B91" s="165"/>
      <c r="G91" s="136" t="s">
        <v>45</v>
      </c>
      <c r="H91" s="136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454">
        <f>IF(dFunc!$F$8="Funcionário",IF(auxiliar!$C$17=1,0,IF(auxiliar!$C$18=1,0,IF(auxiliar!$C$21=1,0,0.03))),0)</f>
        <v>0.03</v>
      </c>
      <c r="Y91" s="454"/>
      <c r="AD91" s="166"/>
    </row>
    <row r="92" spans="2:30" ht="12.75" customHeight="1" x14ac:dyDescent="0.25">
      <c r="B92" s="165"/>
      <c r="G92" s="136" t="s">
        <v>12</v>
      </c>
      <c r="H92" s="136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454">
        <f>IF(dFunc!$F$8="Funcionário",IF(auxiliar!$C$17=1,0,IF(auxiliar!$C$18=1,0,IF(auxiliar!$C$21=1,0,0.025))),0)</f>
        <v>2.5000000000000001E-2</v>
      </c>
      <c r="Y92" s="454"/>
      <c r="AD92" s="166"/>
    </row>
    <row r="93" spans="2:30" ht="12.75" customHeight="1" x14ac:dyDescent="0.25">
      <c r="B93" s="165"/>
      <c r="G93" s="136" t="s">
        <v>13</v>
      </c>
      <c r="H93" s="136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454">
        <f>IF(dFunc!$F$8="Funcionário",IF(auxiliar!$C$17=1,0,IF(auxiliar!$C$18=1,0,IF(auxiliar!$C$21=1,0,0.006))),0)</f>
        <v>6.0000000000000001E-3</v>
      </c>
      <c r="Y93" s="454"/>
      <c r="AD93" s="166"/>
    </row>
    <row r="94" spans="2:30" ht="12.75" customHeight="1" x14ac:dyDescent="0.25">
      <c r="B94" s="165"/>
      <c r="G94" s="136" t="s">
        <v>14</v>
      </c>
      <c r="H94" s="136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454">
        <f>IF(dFunc!$F$8="Funcionário",IF(auxiliar!$C$17=1,0,IF(auxiliar!$C$18=1,0,IF(auxiliar!$C$21=1,0,0.015))),0)</f>
        <v>1.4999999999999999E-2</v>
      </c>
      <c r="Y94" s="454"/>
      <c r="AD94" s="166"/>
    </row>
    <row r="95" spans="2:30" ht="12.75" customHeight="1" x14ac:dyDescent="0.25">
      <c r="B95" s="165"/>
      <c r="G95" s="136" t="s">
        <v>15</v>
      </c>
      <c r="H95" s="136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454">
        <f>IF(dFunc!$F$8="Funcionário",IF(auxiliar!$C$17=1,0,IF(auxiliar!$C$18=1,0,IF(auxiliar!$C$21=1,0,0.01))),0)</f>
        <v>0.01</v>
      </c>
      <c r="Y95" s="454"/>
      <c r="AD95" s="166"/>
    </row>
    <row r="96" spans="2:30" ht="12.75" customHeight="1" x14ac:dyDescent="0.25">
      <c r="B96" s="165"/>
      <c r="G96" s="136" t="s">
        <v>16</v>
      </c>
      <c r="H96" s="136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454">
        <f>IF(dFunc!$F$8="Funcionário",IF(auxiliar!$C$17=1,0,IF(auxiliar!$C$18=1,0,IF(auxiliar!$C$21=1,0,0.002))),0)</f>
        <v>2E-3</v>
      </c>
      <c r="Y96" s="454"/>
      <c r="AD96" s="166"/>
    </row>
    <row r="97" spans="2:30" ht="12.75" customHeight="1" x14ac:dyDescent="0.25">
      <c r="B97" s="165"/>
      <c r="G97" s="137" t="s">
        <v>17</v>
      </c>
      <c r="H97" s="137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453">
        <f>SUM(X89:Y96)</f>
        <v>0.3680000000000001</v>
      </c>
      <c r="Y97" s="453"/>
      <c r="AD97" s="166"/>
    </row>
    <row r="98" spans="2:30" ht="5.0999999999999996" customHeight="1" x14ac:dyDescent="0.25">
      <c r="B98" s="165"/>
      <c r="H98" s="167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AD98" s="166"/>
    </row>
    <row r="99" spans="2:30" ht="12.75" customHeight="1" x14ac:dyDescent="0.25">
      <c r="B99" s="165"/>
      <c r="G99" s="134" t="s">
        <v>7</v>
      </c>
      <c r="H99" s="139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AD99" s="166"/>
    </row>
    <row r="100" spans="2:30" ht="12.75" customHeight="1" x14ac:dyDescent="0.25">
      <c r="B100" s="165"/>
      <c r="G100" s="136" t="s">
        <v>1</v>
      </c>
      <c r="H100" s="139"/>
      <c r="I100" s="135"/>
      <c r="J100" s="135"/>
      <c r="K100" s="135"/>
      <c r="L100" s="135"/>
      <c r="M100" s="135"/>
      <c r="N100" s="135"/>
      <c r="O100" s="135"/>
      <c r="P100" s="135"/>
      <c r="Q100" s="135"/>
      <c r="R100" s="135"/>
      <c r="S100" s="135"/>
      <c r="T100" s="135"/>
      <c r="U100" s="135"/>
      <c r="V100" s="135"/>
      <c r="W100" s="135"/>
      <c r="X100" s="454">
        <f>IF($X90=8%,8.333%,0)</f>
        <v>8.3330000000000001E-2</v>
      </c>
      <c r="Y100" s="454"/>
      <c r="AD100" s="166"/>
    </row>
    <row r="101" spans="2:30" ht="12.75" customHeight="1" x14ac:dyDescent="0.25">
      <c r="B101" s="165"/>
      <c r="G101" s="136" t="s">
        <v>18</v>
      </c>
      <c r="H101" s="139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454">
        <f>IF($X$90=8%,11.11%,0)</f>
        <v>0.11109999999999999</v>
      </c>
      <c r="Y101" s="454"/>
      <c r="AD101" s="166"/>
    </row>
    <row r="102" spans="2:30" ht="12.75" customHeight="1" x14ac:dyDescent="0.25">
      <c r="B102" s="165"/>
      <c r="G102" s="136" t="s">
        <v>2</v>
      </c>
      <c r="H102" s="139"/>
      <c r="I102" s="135"/>
      <c r="J102" s="135"/>
      <c r="K102" s="135"/>
      <c r="L102" s="135"/>
      <c r="M102" s="135"/>
      <c r="N102" s="135"/>
      <c r="O102" s="135"/>
      <c r="P102" s="135"/>
      <c r="Q102" s="135"/>
      <c r="R102" s="135"/>
      <c r="S102" s="135"/>
      <c r="T102" s="135"/>
      <c r="U102" s="135"/>
      <c r="V102" s="135"/>
      <c r="W102" s="135"/>
      <c r="X102" s="454">
        <f>IF($X$90=8%,1.944%,0)</f>
        <v>1.9439999999999999E-2</v>
      </c>
      <c r="Y102" s="454"/>
      <c r="AD102" s="166"/>
    </row>
    <row r="103" spans="2:30" ht="12.75" customHeight="1" x14ac:dyDescent="0.25">
      <c r="B103" s="165"/>
      <c r="G103" s="136" t="s">
        <v>3</v>
      </c>
      <c r="H103" s="139"/>
      <c r="I103" s="135"/>
      <c r="J103" s="135"/>
      <c r="K103" s="135"/>
      <c r="L103" s="135"/>
      <c r="M103" s="135"/>
      <c r="N103" s="135"/>
      <c r="O103" s="135"/>
      <c r="P103" s="135"/>
      <c r="Q103" s="135"/>
      <c r="R103" s="135"/>
      <c r="S103" s="135"/>
      <c r="T103" s="135"/>
      <c r="U103" s="135"/>
      <c r="V103" s="135"/>
      <c r="W103" s="135"/>
      <c r="X103" s="454">
        <f>IF($X$90=8%,1.389%,0)</f>
        <v>1.389E-2</v>
      </c>
      <c r="Y103" s="454"/>
      <c r="AD103" s="166"/>
    </row>
    <row r="104" spans="2:30" ht="12.75" customHeight="1" x14ac:dyDescent="0.25">
      <c r="B104" s="165"/>
      <c r="G104" s="134" t="s">
        <v>17</v>
      </c>
      <c r="H104" s="134"/>
      <c r="I104" s="135"/>
      <c r="J104" s="135"/>
      <c r="K104" s="135"/>
      <c r="L104" s="135"/>
      <c r="M104" s="135"/>
      <c r="N104" s="135"/>
      <c r="O104" s="135"/>
      <c r="P104" s="135"/>
      <c r="Q104" s="135"/>
      <c r="R104" s="135"/>
      <c r="S104" s="135"/>
      <c r="T104" s="135"/>
      <c r="U104" s="135"/>
      <c r="V104" s="135"/>
      <c r="W104" s="135"/>
      <c r="X104" s="453">
        <f>SUM(X100:Y103)</f>
        <v>0.22776000000000002</v>
      </c>
      <c r="Y104" s="453"/>
      <c r="AD104" s="166"/>
    </row>
    <row r="105" spans="2:30" ht="5.0999999999999996" customHeight="1" x14ac:dyDescent="0.25">
      <c r="B105" s="165"/>
      <c r="H105" s="167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AD105" s="166"/>
    </row>
    <row r="106" spans="2:30" ht="12.75" customHeight="1" x14ac:dyDescent="0.25">
      <c r="B106" s="165"/>
      <c r="G106" s="134" t="s">
        <v>8</v>
      </c>
      <c r="H106" s="139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AD106" s="166"/>
    </row>
    <row r="107" spans="2:30" ht="12.75" customHeight="1" x14ac:dyDescent="0.25">
      <c r="B107" s="165"/>
      <c r="G107" s="136" t="s">
        <v>4</v>
      </c>
      <c r="H107" s="139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454">
        <f>IF($X$90=8%,0.417%,0)</f>
        <v>4.1700000000000001E-3</v>
      </c>
      <c r="Y107" s="454"/>
      <c r="AD107" s="166"/>
    </row>
    <row r="108" spans="2:30" ht="12.75" customHeight="1" x14ac:dyDescent="0.25">
      <c r="B108" s="165"/>
      <c r="G108" s="136" t="s">
        <v>760</v>
      </c>
      <c r="H108" s="139"/>
      <c r="I108" s="135"/>
      <c r="J108" s="135"/>
      <c r="K108" s="135"/>
      <c r="L108" s="135"/>
      <c r="M108" s="135"/>
      <c r="N108" s="135"/>
      <c r="O108" s="135"/>
      <c r="P108" s="135"/>
      <c r="Q108" s="135"/>
      <c r="R108" s="135"/>
      <c r="S108" s="135"/>
      <c r="T108" s="135"/>
      <c r="U108" s="135"/>
      <c r="V108" s="135"/>
      <c r="W108" s="135"/>
      <c r="X108" s="454">
        <f>IF($X$90=8%,3.2%,0)</f>
        <v>3.2000000000000001E-2</v>
      </c>
      <c r="Y108" s="454"/>
      <c r="AD108" s="166"/>
    </row>
    <row r="109" spans="2:30" ht="12.75" customHeight="1" x14ac:dyDescent="0.25">
      <c r="B109" s="165"/>
      <c r="G109" s="134" t="s">
        <v>17</v>
      </c>
      <c r="H109" s="139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453">
        <f>SUM(X107:Y108)</f>
        <v>3.6170000000000001E-2</v>
      </c>
      <c r="Y109" s="453"/>
      <c r="AD109" s="166"/>
    </row>
    <row r="110" spans="2:30" ht="5.0999999999999996" customHeight="1" x14ac:dyDescent="0.25">
      <c r="B110" s="165"/>
      <c r="H110" s="167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AD110" s="166"/>
    </row>
    <row r="111" spans="2:30" ht="12.75" customHeight="1" x14ac:dyDescent="0.25">
      <c r="B111" s="165"/>
      <c r="G111" s="134" t="s">
        <v>158</v>
      </c>
      <c r="H111" s="139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5"/>
      <c r="Y111" s="135"/>
      <c r="AD111" s="166"/>
    </row>
    <row r="112" spans="2:30" ht="12.75" customHeight="1" x14ac:dyDescent="0.25">
      <c r="B112" s="165"/>
      <c r="G112" s="136" t="s">
        <v>159</v>
      </c>
      <c r="H112" s="139"/>
      <c r="I112" s="135"/>
      <c r="J112" s="135"/>
      <c r="K112" s="135"/>
      <c r="L112" s="135"/>
      <c r="M112" s="135"/>
      <c r="N112" s="135"/>
      <c r="O112" s="135"/>
      <c r="P112" s="135"/>
      <c r="Q112" s="135"/>
      <c r="R112" s="135"/>
      <c r="S112" s="135"/>
      <c r="T112" s="135"/>
      <c r="U112" s="135"/>
      <c r="V112" s="135"/>
      <c r="W112" s="135"/>
      <c r="X112" s="454">
        <f>ROUND(X97*X104,4)</f>
        <v>8.3799999999999999E-2</v>
      </c>
      <c r="Y112" s="454"/>
      <c r="AD112" s="166"/>
    </row>
    <row r="113" spans="2:30" ht="5.0999999999999996" customHeight="1" x14ac:dyDescent="0.25">
      <c r="B113" s="165"/>
      <c r="H113" s="167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AD113" s="166"/>
    </row>
    <row r="114" spans="2:30" ht="12.75" customHeight="1" x14ac:dyDescent="0.25">
      <c r="B114" s="165"/>
      <c r="G114" s="134" t="s">
        <v>189</v>
      </c>
      <c r="H114" s="139"/>
      <c r="I114" s="135"/>
      <c r="J114" s="135"/>
      <c r="K114" s="135"/>
      <c r="L114" s="135"/>
      <c r="M114" s="135"/>
      <c r="N114" s="135"/>
      <c r="O114" s="135"/>
      <c r="P114" s="135"/>
      <c r="Q114" s="135"/>
      <c r="R114" s="135"/>
      <c r="S114" s="135"/>
      <c r="T114" s="135"/>
      <c r="U114" s="135"/>
      <c r="V114" s="135"/>
      <c r="W114" s="135"/>
      <c r="X114" s="453">
        <f>X97+X104+X109+X112</f>
        <v>0.71573000000000009</v>
      </c>
      <c r="Y114" s="453"/>
      <c r="AD114" s="166"/>
    </row>
    <row r="115" spans="2:30" ht="5.0999999999999996" customHeight="1" x14ac:dyDescent="0.25">
      <c r="B115" s="165"/>
      <c r="AD115" s="166"/>
    </row>
    <row r="116" spans="2:30" ht="12.95" customHeight="1" x14ac:dyDescent="0.25">
      <c r="B116" s="450" t="s">
        <v>41</v>
      </c>
      <c r="C116" s="451"/>
      <c r="D116" s="451"/>
      <c r="E116" s="451"/>
      <c r="F116" s="451"/>
      <c r="G116" s="451"/>
      <c r="H116" s="451"/>
      <c r="I116" s="451"/>
      <c r="J116" s="451"/>
      <c r="K116" s="451"/>
      <c r="L116" s="451"/>
      <c r="M116" s="451"/>
      <c r="N116" s="451"/>
      <c r="O116" s="451"/>
      <c r="P116" s="451"/>
      <c r="Q116" s="451"/>
      <c r="R116" s="451"/>
      <c r="S116" s="451"/>
      <c r="T116" s="451"/>
      <c r="U116" s="451"/>
      <c r="V116" s="451"/>
      <c r="W116" s="451"/>
      <c r="X116" s="451"/>
      <c r="Y116" s="451"/>
      <c r="Z116" s="451"/>
      <c r="AA116" s="451"/>
      <c r="AB116" s="451"/>
      <c r="AC116" s="451"/>
      <c r="AD116" s="452"/>
    </row>
    <row r="117" spans="2:30" ht="5.0999999999999996" customHeight="1" x14ac:dyDescent="0.25">
      <c r="B117" s="165"/>
      <c r="AD117" s="166"/>
    </row>
    <row r="118" spans="2:30" ht="15" customHeight="1" x14ac:dyDescent="0.25">
      <c r="B118" s="165"/>
      <c r="C118" s="140"/>
      <c r="D118" s="461" t="s">
        <v>167</v>
      </c>
      <c r="E118" s="461"/>
      <c r="F118" s="461"/>
      <c r="G118" s="461"/>
      <c r="H118" s="461"/>
      <c r="I118" s="461"/>
      <c r="J118" s="461"/>
      <c r="K118" s="461"/>
      <c r="L118" s="462"/>
      <c r="M118" s="460" t="s">
        <v>168</v>
      </c>
      <c r="N118" s="461"/>
      <c r="O118" s="462"/>
      <c r="P118" s="460" t="s">
        <v>0</v>
      </c>
      <c r="Q118" s="461"/>
      <c r="R118" s="4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3"/>
      <c r="AD118" s="166"/>
    </row>
    <row r="119" spans="2:30" ht="15" customHeight="1" x14ac:dyDescent="0.25">
      <c r="B119" s="165"/>
      <c r="C119" s="136"/>
      <c r="D119" s="139" t="s">
        <v>170</v>
      </c>
      <c r="E119" s="135"/>
      <c r="F119" s="135"/>
      <c r="G119" s="135"/>
      <c r="H119" s="135"/>
      <c r="I119" s="135"/>
      <c r="J119" s="135"/>
      <c r="K119" s="139"/>
      <c r="L119" s="139"/>
      <c r="M119" s="463" t="s">
        <v>171</v>
      </c>
      <c r="N119" s="463"/>
      <c r="O119" s="463"/>
      <c r="P119" s="467">
        <f>dBDI!O9/100</f>
        <v>0.04</v>
      </c>
      <c r="Q119" s="467"/>
      <c r="R119" s="467"/>
      <c r="S119" s="161"/>
      <c r="T119" s="161"/>
      <c r="U119" s="161"/>
      <c r="V119" s="161"/>
      <c r="W119" s="161"/>
      <c r="X119" s="161"/>
      <c r="Y119" s="161"/>
      <c r="Z119" s="161"/>
      <c r="AA119" s="161"/>
      <c r="AB119" s="161"/>
      <c r="AC119" s="161"/>
      <c r="AD119" s="166"/>
    </row>
    <row r="120" spans="2:30" ht="15" customHeight="1" x14ac:dyDescent="0.25">
      <c r="B120" s="165"/>
      <c r="C120" s="136"/>
      <c r="D120" s="139" t="s">
        <v>172</v>
      </c>
      <c r="E120" s="135"/>
      <c r="F120" s="135"/>
      <c r="G120" s="135"/>
      <c r="H120" s="135"/>
      <c r="I120" s="135"/>
      <c r="J120" s="135"/>
      <c r="K120" s="135"/>
      <c r="L120" s="135"/>
      <c r="M120" s="463" t="s">
        <v>173</v>
      </c>
      <c r="N120" s="463"/>
      <c r="O120" s="463"/>
      <c r="P120" s="467">
        <f>dBDI!O10/100</f>
        <v>0.01</v>
      </c>
      <c r="Q120" s="467"/>
      <c r="R120" s="467"/>
      <c r="S120" s="161"/>
      <c r="T120" s="161"/>
      <c r="U120" s="161"/>
      <c r="V120" s="161"/>
      <c r="W120" s="161"/>
      <c r="X120" s="161"/>
      <c r="Y120" s="161"/>
      <c r="Z120" s="161"/>
      <c r="AA120" s="161"/>
      <c r="AB120" s="161"/>
      <c r="AC120" s="161"/>
      <c r="AD120" s="166"/>
    </row>
    <row r="121" spans="2:30" ht="15" customHeight="1" x14ac:dyDescent="0.25">
      <c r="B121" s="165"/>
      <c r="C121" s="136"/>
      <c r="D121" s="139" t="s">
        <v>160</v>
      </c>
      <c r="E121" s="135"/>
      <c r="F121" s="135"/>
      <c r="G121" s="135"/>
      <c r="H121" s="135"/>
      <c r="I121" s="135"/>
      <c r="J121" s="135"/>
      <c r="K121" s="135"/>
      <c r="L121" s="135"/>
      <c r="M121" s="463" t="s">
        <v>174</v>
      </c>
      <c r="N121" s="463"/>
      <c r="O121" s="463"/>
      <c r="P121" s="467">
        <f>dBDI!O11/100</f>
        <v>0.15</v>
      </c>
      <c r="Q121" s="467"/>
      <c r="R121" s="467"/>
      <c r="S121" s="161"/>
      <c r="T121" s="161"/>
      <c r="U121" s="161"/>
      <c r="V121" s="161"/>
      <c r="W121" s="161"/>
      <c r="X121" s="161"/>
      <c r="Y121" s="161"/>
      <c r="Z121" s="161"/>
      <c r="AA121" s="161"/>
      <c r="AB121" s="161"/>
      <c r="AC121" s="161"/>
      <c r="AD121" s="166"/>
    </row>
    <row r="122" spans="2:30" ht="15" customHeight="1" x14ac:dyDescent="0.25">
      <c r="B122" s="165"/>
      <c r="C122" s="136"/>
      <c r="D122" s="139" t="s">
        <v>161</v>
      </c>
      <c r="E122" s="135"/>
      <c r="F122" s="135"/>
      <c r="G122" s="135"/>
      <c r="H122" s="135"/>
      <c r="I122" s="135"/>
      <c r="J122" s="135"/>
      <c r="K122" s="135"/>
      <c r="L122" s="135"/>
      <c r="M122" s="464" t="s">
        <v>175</v>
      </c>
      <c r="N122" s="464"/>
      <c r="O122" s="464"/>
      <c r="P122" s="466">
        <f>SUM(M123:N126)</f>
        <v>6.6500000000000004E-2</v>
      </c>
      <c r="Q122" s="466"/>
      <c r="R122" s="466"/>
      <c r="S122" s="161"/>
      <c r="T122" s="161"/>
      <c r="U122" s="161"/>
      <c r="V122" s="161"/>
      <c r="W122" s="161"/>
      <c r="X122" s="161"/>
      <c r="Y122" s="161"/>
      <c r="Z122" s="161"/>
      <c r="AA122" s="161"/>
      <c r="AB122" s="161"/>
      <c r="AC122" s="161"/>
      <c r="AD122" s="166"/>
    </row>
    <row r="123" spans="2:30" ht="15" customHeight="1" x14ac:dyDescent="0.25">
      <c r="B123" s="165"/>
      <c r="C123" s="136"/>
      <c r="D123" s="139" t="s">
        <v>184</v>
      </c>
      <c r="E123" s="135"/>
      <c r="F123" s="135"/>
      <c r="G123" s="135"/>
      <c r="H123" s="135"/>
      <c r="I123" s="135"/>
      <c r="J123" s="135"/>
      <c r="K123" s="135"/>
      <c r="L123" s="135"/>
      <c r="M123" s="456">
        <f>SUM(auxiliar!$D$17:$D$18)</f>
        <v>0</v>
      </c>
      <c r="N123" s="456"/>
      <c r="O123" s="456"/>
      <c r="P123" s="141"/>
      <c r="Q123" s="169"/>
      <c r="R123" s="169"/>
      <c r="S123" s="169"/>
      <c r="T123" s="169"/>
      <c r="U123" s="169"/>
      <c r="V123" s="169"/>
      <c r="W123" s="169"/>
      <c r="X123" s="169"/>
      <c r="Y123" s="169"/>
      <c r="Z123" s="169"/>
      <c r="AA123" s="169"/>
      <c r="AB123" s="169"/>
      <c r="AC123" s="169"/>
      <c r="AD123" s="166"/>
    </row>
    <row r="124" spans="2:30" ht="15" customHeight="1" x14ac:dyDescent="0.25">
      <c r="B124" s="165"/>
      <c r="C124" s="136"/>
      <c r="D124" s="139" t="s">
        <v>162</v>
      </c>
      <c r="E124" s="135"/>
      <c r="F124" s="135"/>
      <c r="G124" s="135"/>
      <c r="H124" s="135"/>
      <c r="I124" s="135"/>
      <c r="J124" s="135"/>
      <c r="K124" s="135"/>
      <c r="L124" s="135"/>
      <c r="M124" s="456">
        <f>IF(auxiliar!$D$19=1,auxiliar!$E$19,IF(auxiliar!$D$20=1,auxiliar!$E$20,0))</f>
        <v>6.4999999999999997E-3</v>
      </c>
      <c r="N124" s="456"/>
      <c r="O124" s="456"/>
      <c r="P124" s="141"/>
      <c r="Q124" s="465"/>
      <c r="R124" s="465"/>
      <c r="S124" s="465"/>
      <c r="T124" s="465"/>
      <c r="U124" s="465"/>
      <c r="V124" s="465"/>
      <c r="W124" s="465"/>
      <c r="X124" s="465"/>
      <c r="Y124" s="465"/>
      <c r="Z124" s="465"/>
      <c r="AA124" s="465"/>
      <c r="AB124" s="465"/>
      <c r="AC124" s="465"/>
      <c r="AD124" s="166"/>
    </row>
    <row r="125" spans="2:30" ht="15" customHeight="1" x14ac:dyDescent="0.25">
      <c r="B125" s="165"/>
      <c r="C125" s="136"/>
      <c r="D125" s="139" t="s">
        <v>163</v>
      </c>
      <c r="E125" s="135"/>
      <c r="F125" s="135"/>
      <c r="G125" s="135"/>
      <c r="H125" s="135"/>
      <c r="I125" s="135"/>
      <c r="J125" s="135"/>
      <c r="K125" s="135"/>
      <c r="L125" s="135"/>
      <c r="M125" s="456">
        <f>IF(auxiliar!$D$19=1,auxiliar!$F$19,IF(auxiliar!$D$20=1,auxiliar!$F$20,0))</f>
        <v>0.03</v>
      </c>
      <c r="N125" s="456"/>
      <c r="O125" s="456"/>
      <c r="P125" s="141"/>
      <c r="Q125" s="465"/>
      <c r="R125" s="465"/>
      <c r="S125" s="465"/>
      <c r="T125" s="465"/>
      <c r="U125" s="465"/>
      <c r="V125" s="465"/>
      <c r="W125" s="465"/>
      <c r="X125" s="465"/>
      <c r="Y125" s="465"/>
      <c r="Z125" s="465"/>
      <c r="AA125" s="465"/>
      <c r="AB125" s="465"/>
      <c r="AC125" s="465"/>
      <c r="AD125" s="166"/>
    </row>
    <row r="126" spans="2:30" ht="15" customHeight="1" x14ac:dyDescent="0.25">
      <c r="B126" s="165"/>
      <c r="C126" s="136"/>
      <c r="D126" s="142" t="s">
        <v>169</v>
      </c>
      <c r="E126" s="143"/>
      <c r="F126" s="143"/>
      <c r="G126" s="143"/>
      <c r="H126" s="143"/>
      <c r="I126" s="143"/>
      <c r="J126" s="143"/>
      <c r="K126" s="143"/>
      <c r="L126" s="143"/>
      <c r="M126" s="456">
        <f>IF(auxiliar!$D$19=1,auxiliar!$F$19,IF(auxiliar!$D$20=1,auxiliar!$G$20,0))</f>
        <v>0.03</v>
      </c>
      <c r="N126" s="456"/>
      <c r="O126" s="456"/>
      <c r="P126" s="144"/>
      <c r="Q126" s="168"/>
      <c r="R126" s="168"/>
      <c r="S126" s="168"/>
      <c r="T126" s="168"/>
      <c r="U126" s="168"/>
      <c r="AD126" s="166"/>
    </row>
    <row r="127" spans="2:30" ht="15" customHeight="1" x14ac:dyDescent="0.25">
      <c r="B127" s="165"/>
      <c r="C127" s="145"/>
      <c r="D127" s="146" t="s">
        <v>164</v>
      </c>
      <c r="E127" s="147"/>
      <c r="F127" s="147"/>
      <c r="G127" s="147"/>
      <c r="H127" s="147"/>
      <c r="I127" s="147"/>
      <c r="J127" s="147"/>
      <c r="K127" s="147"/>
      <c r="L127" s="147"/>
      <c r="M127" s="459"/>
      <c r="N127" s="459"/>
      <c r="O127" s="164"/>
      <c r="P127" s="457">
        <f>(((1+(P119+P120))*(1+(P121))))/(1-(P122))-100%</f>
        <v>0.29351901446170325</v>
      </c>
      <c r="Q127" s="457"/>
      <c r="R127" s="457"/>
      <c r="S127" s="143"/>
      <c r="T127" s="143"/>
      <c r="U127" s="143"/>
      <c r="V127" s="148"/>
      <c r="W127" s="148"/>
      <c r="X127" s="148"/>
      <c r="Y127" s="148"/>
      <c r="Z127" s="148"/>
      <c r="AA127" s="148"/>
      <c r="AB127" s="148"/>
      <c r="AC127" s="149"/>
      <c r="AD127" s="166"/>
    </row>
    <row r="128" spans="2:30" ht="5.0999999999999996" customHeight="1" x14ac:dyDescent="0.25">
      <c r="B128" s="165"/>
      <c r="C128" s="150"/>
      <c r="D128" s="151"/>
      <c r="E128" s="138"/>
      <c r="F128" s="138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52"/>
      <c r="W128" s="152"/>
      <c r="X128" s="152"/>
      <c r="Y128" s="152"/>
      <c r="Z128" s="152"/>
      <c r="AA128" s="152"/>
      <c r="AB128" s="152"/>
      <c r="AC128" s="153"/>
      <c r="AD128" s="166"/>
    </row>
    <row r="129" spans="1:30" ht="5.0999999999999996" customHeight="1" x14ac:dyDescent="0.25">
      <c r="B129" s="165"/>
      <c r="C129" s="170"/>
      <c r="D129" s="170"/>
      <c r="E129" s="171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AD129" s="166"/>
    </row>
    <row r="130" spans="1:30" ht="15" customHeight="1" x14ac:dyDescent="0.25">
      <c r="B130" s="165"/>
      <c r="C130" s="154"/>
      <c r="D130" s="155" t="s">
        <v>165</v>
      </c>
      <c r="E130" s="143"/>
      <c r="F130" s="143"/>
      <c r="G130" s="143"/>
      <c r="H130" s="143"/>
      <c r="I130" s="143"/>
      <c r="J130" s="143"/>
      <c r="K130" s="143"/>
      <c r="L130" s="143"/>
      <c r="M130" s="143"/>
      <c r="N130" s="143"/>
      <c r="O130" s="143"/>
      <c r="P130" s="143"/>
      <c r="Q130" s="143"/>
      <c r="R130" s="143"/>
      <c r="S130" s="143"/>
      <c r="T130" s="143"/>
      <c r="U130" s="143"/>
      <c r="V130" s="148"/>
      <c r="W130" s="148"/>
      <c r="X130" s="148"/>
      <c r="Y130" s="148"/>
      <c r="Z130" s="148"/>
      <c r="AA130" s="148"/>
      <c r="AB130" s="148"/>
      <c r="AC130" s="149"/>
      <c r="AD130" s="166"/>
    </row>
    <row r="131" spans="1:30" ht="15" customHeight="1" x14ac:dyDescent="0.25">
      <c r="B131" s="165"/>
      <c r="C131" s="156"/>
      <c r="D131" s="172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AC131" s="157"/>
      <c r="AD131" s="166"/>
    </row>
    <row r="132" spans="1:30" ht="15" customHeight="1" x14ac:dyDescent="0.25">
      <c r="B132" s="165"/>
      <c r="C132" s="158"/>
      <c r="D132" s="167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AC132" s="157"/>
      <c r="AD132" s="166"/>
    </row>
    <row r="133" spans="1:30" ht="5.0999999999999996" customHeight="1" x14ac:dyDescent="0.25">
      <c r="B133" s="165"/>
      <c r="C133" s="159"/>
      <c r="D133" s="160"/>
      <c r="E133" s="138"/>
      <c r="F133" s="138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52"/>
      <c r="W133" s="152"/>
      <c r="X133" s="152"/>
      <c r="Y133" s="152"/>
      <c r="Z133" s="152"/>
      <c r="AA133" s="152"/>
      <c r="AB133" s="152"/>
      <c r="AC133" s="153"/>
      <c r="AD133" s="166"/>
    </row>
    <row r="134" spans="1:30" ht="12.75" customHeight="1" x14ac:dyDescent="0.25">
      <c r="B134" s="165"/>
      <c r="AD134" s="166"/>
    </row>
    <row r="135" spans="1:30" s="89" customFormat="1" ht="12.95" customHeight="1" x14ac:dyDescent="0.2">
      <c r="A135" s="89" t="s">
        <v>219</v>
      </c>
      <c r="B135" s="458" t="str">
        <f>dEmp!$G$16&amp;", "&amp;DAY(dEmp!$G$22)&amp;" de "&amp;auxiliar!$S$16&amp;" de "&amp;YEAR(dEmp!$G$22)&amp;"."</f>
        <v>Santiago/RS, 2 de dezembro de 2025.</v>
      </c>
      <c r="C135" s="435"/>
      <c r="D135" s="435"/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5"/>
      <c r="R135" s="435"/>
      <c r="S135" s="435"/>
      <c r="T135" s="435"/>
      <c r="U135" s="435"/>
      <c r="V135" s="435"/>
      <c r="W135" s="435"/>
      <c r="X135" s="435"/>
      <c r="Y135" s="435"/>
      <c r="Z135" s="435"/>
      <c r="AA135" s="435"/>
      <c r="AB135" s="435"/>
      <c r="AC135" s="435"/>
      <c r="AD135" s="455"/>
    </row>
    <row r="136" spans="1:30" s="89" customFormat="1" ht="12.95" customHeight="1" x14ac:dyDescent="0.2">
      <c r="B136" s="173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  <c r="AA136" s="103"/>
      <c r="AB136" s="103"/>
      <c r="AC136" s="103"/>
      <c r="AD136" s="174"/>
    </row>
    <row r="137" spans="1:30" s="89" customFormat="1" ht="12.95" customHeight="1" x14ac:dyDescent="0.2">
      <c r="B137" s="175"/>
      <c r="AD137" s="176"/>
    </row>
    <row r="138" spans="1:30" s="89" customFormat="1" ht="12.95" customHeight="1" x14ac:dyDescent="0.2">
      <c r="B138" s="175"/>
      <c r="R138" s="435" t="s">
        <v>232</v>
      </c>
      <c r="S138" s="435"/>
      <c r="T138" s="435"/>
      <c r="U138" s="435"/>
      <c r="V138" s="435"/>
      <c r="W138" s="435"/>
      <c r="X138" s="435"/>
      <c r="Y138" s="435"/>
      <c r="Z138" s="435"/>
      <c r="AA138" s="435"/>
      <c r="AB138" s="435"/>
      <c r="AC138" s="435"/>
      <c r="AD138" s="455"/>
    </row>
    <row r="139" spans="1:30" s="89" customFormat="1" ht="12.95" customHeight="1" x14ac:dyDescent="0.2">
      <c r="B139" s="175"/>
      <c r="R139" s="435" t="str">
        <f>IF(dEmp!$D$18="","",dEmp!$D$18)</f>
        <v/>
      </c>
      <c r="S139" s="435"/>
      <c r="T139" s="435"/>
      <c r="U139" s="435"/>
      <c r="V139" s="435"/>
      <c r="W139" s="435"/>
      <c r="X139" s="435"/>
      <c r="Y139" s="435"/>
      <c r="Z139" s="435"/>
      <c r="AA139" s="435"/>
      <c r="AB139" s="435"/>
      <c r="AC139" s="435"/>
      <c r="AD139" s="455"/>
    </row>
    <row r="140" spans="1:30" s="89" customFormat="1" ht="12.95" customHeight="1" x14ac:dyDescent="0.2">
      <c r="B140" s="175"/>
      <c r="R140" s="435" t="s">
        <v>233</v>
      </c>
      <c r="S140" s="435"/>
      <c r="T140" s="435"/>
      <c r="U140" s="435"/>
      <c r="V140" s="435"/>
      <c r="W140" s="435"/>
      <c r="X140" s="435"/>
      <c r="Y140" s="435"/>
      <c r="Z140" s="435"/>
      <c r="AA140" s="435"/>
      <c r="AB140" s="435"/>
      <c r="AC140" s="435"/>
      <c r="AD140" s="455"/>
    </row>
    <row r="141" spans="1:30" s="89" customFormat="1" ht="12.95" customHeight="1" x14ac:dyDescent="0.2">
      <c r="B141" s="175"/>
      <c r="R141" s="435" t="str">
        <f>"CPF: "&amp;dEmp!$D$20&amp;""</f>
        <v xml:space="preserve">CPF: </v>
      </c>
      <c r="S141" s="435"/>
      <c r="T141" s="435"/>
      <c r="U141" s="435"/>
      <c r="V141" s="435"/>
      <c r="W141" s="435"/>
      <c r="X141" s="435"/>
      <c r="Y141" s="435"/>
      <c r="Z141" s="435"/>
      <c r="AA141" s="435"/>
      <c r="AB141" s="435"/>
      <c r="AC141" s="435"/>
      <c r="AD141" s="455"/>
    </row>
    <row r="142" spans="1:30" s="89" customFormat="1" ht="5.0999999999999996" customHeight="1" x14ac:dyDescent="0.2">
      <c r="B142" s="177"/>
      <c r="C142" s="178"/>
      <c r="D142" s="178"/>
      <c r="E142" s="178"/>
      <c r="F142" s="178"/>
      <c r="G142" s="178"/>
      <c r="H142" s="178"/>
      <c r="I142" s="178"/>
      <c r="J142" s="178"/>
      <c r="K142" s="178"/>
      <c r="L142" s="178"/>
      <c r="M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  <c r="Y142" s="178"/>
      <c r="Z142" s="178"/>
      <c r="AA142" s="178"/>
      <c r="AB142" s="178"/>
      <c r="AC142" s="178"/>
      <c r="AD142" s="179"/>
    </row>
    <row r="143" spans="1:30" ht="12.75" customHeight="1" x14ac:dyDescent="0.25"/>
    <row r="144" spans="1:30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</sheetData>
  <sheetProtection algorithmName="SHA-512" hashValue="HyNpCl1REvlHGMnAn1syh6NqBvaKmLHmmu/e4YicTAvDO9Nc7fO/TraTgue1kSFfU7SuQF2Yt2/+PKEP2lcltg==" saltValue="2xIHqFHakgkA8MVLYakmWA==" spinCount="100000" sheet="1" objects="1" scenarios="1"/>
  <dataConsolidate/>
  <mergeCells count="163">
    <mergeCell ref="R139:AD139"/>
    <mergeCell ref="R140:AD140"/>
    <mergeCell ref="R141:AD141"/>
    <mergeCell ref="M126:O126"/>
    <mergeCell ref="P127:R127"/>
    <mergeCell ref="B135:AD135"/>
    <mergeCell ref="R138:AD138"/>
    <mergeCell ref="M127:N127"/>
    <mergeCell ref="M118:O118"/>
    <mergeCell ref="M119:O119"/>
    <mergeCell ref="M120:O120"/>
    <mergeCell ref="M121:O121"/>
    <mergeCell ref="M122:O122"/>
    <mergeCell ref="Q124:AC125"/>
    <mergeCell ref="P122:R122"/>
    <mergeCell ref="M123:O123"/>
    <mergeCell ref="M124:O124"/>
    <mergeCell ref="M125:O125"/>
    <mergeCell ref="P120:R120"/>
    <mergeCell ref="P121:R121"/>
    <mergeCell ref="D118:L118"/>
    <mergeCell ref="P118:R118"/>
    <mergeCell ref="P119:R119"/>
    <mergeCell ref="X109:Y109"/>
    <mergeCell ref="X112:Y112"/>
    <mergeCell ref="X114:Y114"/>
    <mergeCell ref="B116:AD116"/>
    <mergeCell ref="X89:Y89"/>
    <mergeCell ref="X90:Y90"/>
    <mergeCell ref="X91:Y91"/>
    <mergeCell ref="X92:Y92"/>
    <mergeCell ref="X93:Y93"/>
    <mergeCell ref="X94:Y94"/>
    <mergeCell ref="X95:Y95"/>
    <mergeCell ref="X96:Y96"/>
    <mergeCell ref="X97:Y97"/>
    <mergeCell ref="X100:Y100"/>
    <mergeCell ref="X101:Y101"/>
    <mergeCell ref="X102:Y102"/>
    <mergeCell ref="X103:Y103"/>
    <mergeCell ref="X104:Y104"/>
    <mergeCell ref="X107:Y107"/>
    <mergeCell ref="X108:Y108"/>
    <mergeCell ref="E84:J84"/>
    <mergeCell ref="Q84:W84"/>
    <mergeCell ref="B86:AD86"/>
    <mergeCell ref="E78:AD78"/>
    <mergeCell ref="E80:J80"/>
    <mergeCell ref="T80:X80"/>
    <mergeCell ref="E82:N82"/>
    <mergeCell ref="Q82:R82"/>
    <mergeCell ref="X82:AD82"/>
    <mergeCell ref="E12:J12"/>
    <mergeCell ref="B69:AD69"/>
    <mergeCell ref="R70:AD70"/>
    <mergeCell ref="R71:AD71"/>
    <mergeCell ref="R73:AD73"/>
    <mergeCell ref="R72:AD72"/>
    <mergeCell ref="B76:AD76"/>
    <mergeCell ref="B66:Z66"/>
    <mergeCell ref="AA66:AD66"/>
    <mergeCell ref="W65:X65"/>
    <mergeCell ref="AB62:AC62"/>
    <mergeCell ref="AB63:AC63"/>
    <mergeCell ref="P60:R60"/>
    <mergeCell ref="P61:R61"/>
    <mergeCell ref="P62:R62"/>
    <mergeCell ref="P63:R63"/>
    <mergeCell ref="AB59:AB60"/>
    <mergeCell ref="W62:X62"/>
    <mergeCell ref="W63:X63"/>
    <mergeCell ref="R58:U58"/>
    <mergeCell ref="V58:Z58"/>
    <mergeCell ref="AA58:AD58"/>
    <mergeCell ref="C58:P58"/>
    <mergeCell ref="B55:B56"/>
    <mergeCell ref="C55:G56"/>
    <mergeCell ref="R55:U55"/>
    <mergeCell ref="V55:Z56"/>
    <mergeCell ref="AA55:AD56"/>
    <mergeCell ref="R56:U56"/>
    <mergeCell ref="B52:B53"/>
    <mergeCell ref="C52:G53"/>
    <mergeCell ref="R52:U52"/>
    <mergeCell ref="V52:Z53"/>
    <mergeCell ref="AA52:AD53"/>
    <mergeCell ref="R53:U53"/>
    <mergeCell ref="V40:Z41"/>
    <mergeCell ref="AA40:AD41"/>
    <mergeCell ref="R41:U41"/>
    <mergeCell ref="B48:B51"/>
    <mergeCell ref="C48:G51"/>
    <mergeCell ref="R48:U48"/>
    <mergeCell ref="V48:Z51"/>
    <mergeCell ref="AA48:AD51"/>
    <mergeCell ref="R49:U49"/>
    <mergeCell ref="R50:U50"/>
    <mergeCell ref="R51:U51"/>
    <mergeCell ref="B45:B47"/>
    <mergeCell ref="C45:G47"/>
    <mergeCell ref="R45:U45"/>
    <mergeCell ref="V45:Z47"/>
    <mergeCell ref="AA45:AD47"/>
    <mergeCell ref="R46:U46"/>
    <mergeCell ref="R47:U47"/>
    <mergeCell ref="E8:J8"/>
    <mergeCell ref="Q10:R10"/>
    <mergeCell ref="R37:U37"/>
    <mergeCell ref="AA57:AD57"/>
    <mergeCell ref="B57:Z57"/>
    <mergeCell ref="B4:AD4"/>
    <mergeCell ref="B14:AD14"/>
    <mergeCell ref="E10:N10"/>
    <mergeCell ref="B19:AD19"/>
    <mergeCell ref="E6:AD6"/>
    <mergeCell ref="T8:X8"/>
    <mergeCell ref="X10:AD10"/>
    <mergeCell ref="Q12:W12"/>
    <mergeCell ref="V23:Z23"/>
    <mergeCell ref="B42:B44"/>
    <mergeCell ref="C42:G44"/>
    <mergeCell ref="R42:U42"/>
    <mergeCell ref="V42:Z44"/>
    <mergeCell ref="AA42:AD44"/>
    <mergeCell ref="R43:U43"/>
    <mergeCell ref="R44:U44"/>
    <mergeCell ref="B40:B41"/>
    <mergeCell ref="C40:G41"/>
    <mergeCell ref="R40:U40"/>
    <mergeCell ref="B34:B39"/>
    <mergeCell ref="C34:G39"/>
    <mergeCell ref="R34:U34"/>
    <mergeCell ref="V34:Z39"/>
    <mergeCell ref="AA34:AD39"/>
    <mergeCell ref="R35:U35"/>
    <mergeCell ref="R36:U36"/>
    <mergeCell ref="R39:U39"/>
    <mergeCell ref="AA23:AD23"/>
    <mergeCell ref="R24:U24"/>
    <mergeCell ref="R25:U25"/>
    <mergeCell ref="R28:U28"/>
    <mergeCell ref="R23:U23"/>
    <mergeCell ref="V24:Z28"/>
    <mergeCell ref="AA24:AD28"/>
    <mergeCell ref="H23:Q23"/>
    <mergeCell ref="B23:G23"/>
    <mergeCell ref="C24:G28"/>
    <mergeCell ref="B24:B28"/>
    <mergeCell ref="R38:U38"/>
    <mergeCell ref="R16:S16"/>
    <mergeCell ref="AB16:AD16"/>
    <mergeCell ref="B30:B33"/>
    <mergeCell ref="C30:G33"/>
    <mergeCell ref="R30:U30"/>
    <mergeCell ref="V30:Z33"/>
    <mergeCell ref="AA30:AD33"/>
    <mergeCell ref="R31:U31"/>
    <mergeCell ref="R33:U33"/>
    <mergeCell ref="R32:U32"/>
    <mergeCell ref="S21:T21"/>
    <mergeCell ref="R27:U27"/>
    <mergeCell ref="I16:K16"/>
    <mergeCell ref="R26:U26"/>
  </mergeCells>
  <dataValidations count="3">
    <dataValidation type="decimal" allowBlank="1" showInputMessage="1" showErrorMessage="1" sqref="P121" xr:uid="{FACA562D-4E7D-457E-B7C7-DFBBC6C55A32}">
      <formula1>0</formula1>
      <formula2>10</formula2>
    </dataValidation>
    <dataValidation type="decimal" allowBlank="1" showInputMessage="1" showErrorMessage="1" sqref="P120" xr:uid="{1A843360-E816-483B-81A5-7DF2A9AC5293}">
      <formula1>0</formula1>
      <formula2>1</formula2>
    </dataValidation>
    <dataValidation type="decimal" allowBlank="1" showInputMessage="1" showErrorMessage="1" sqref="P119" xr:uid="{61E93622-6C60-4098-903F-A304E89A257A}">
      <formula1>0</formula1>
      <formula2>4</formula2>
    </dataValidation>
  </dataValidations>
  <printOptions horizontalCentered="1"/>
  <pageMargins left="0.39370078740157483" right="0.39370078740157483" top="0.59055118110236227" bottom="0.62992125984251968" header="0.31496062992125984" footer="0.31496062992125984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dimension ref="A1:S913"/>
  <sheetViews>
    <sheetView workbookViewId="0"/>
  </sheetViews>
  <sheetFormatPr defaultRowHeight="11.25" x14ac:dyDescent="0.2"/>
  <cols>
    <col min="1" max="1" width="15.42578125" style="198" customWidth="1"/>
    <col min="2" max="2" width="35.85546875" style="198" bestFit="1" customWidth="1"/>
    <col min="3" max="3" width="9.140625" style="198"/>
    <col min="4" max="4" width="14.42578125" style="198" customWidth="1"/>
    <col min="5" max="5" width="16" style="198" customWidth="1"/>
    <col min="6" max="6" width="9.28515625" style="198" customWidth="1"/>
    <col min="7" max="7" width="14.5703125" style="198" customWidth="1"/>
    <col min="8" max="8" width="12" style="198" bestFit="1" customWidth="1"/>
    <col min="9" max="13" width="9.140625" style="198"/>
    <col min="14" max="14" width="13.140625" style="198" customWidth="1"/>
    <col min="15" max="16384" width="9.140625" style="198"/>
  </cols>
  <sheetData>
    <row r="1" spans="1:19" ht="33.75" x14ac:dyDescent="0.2">
      <c r="D1" s="199" t="s">
        <v>95</v>
      </c>
      <c r="E1" s="199"/>
      <c r="F1" s="200" t="s">
        <v>96</v>
      </c>
      <c r="G1" s="200" t="s">
        <v>97</v>
      </c>
      <c r="H1" s="201" t="s">
        <v>148</v>
      </c>
      <c r="Q1" s="198" t="s">
        <v>753</v>
      </c>
    </row>
    <row r="2" spans="1:19" x14ac:dyDescent="0.2">
      <c r="A2" s="198">
        <f>IF(dEmp!D6="Autônomo",1,2)</f>
        <v>2</v>
      </c>
      <c r="B2" s="198" t="s">
        <v>176</v>
      </c>
      <c r="D2" s="202" t="s">
        <v>1440</v>
      </c>
      <c r="E2" s="203">
        <v>180000</v>
      </c>
      <c r="F2" s="204">
        <v>0.06</v>
      </c>
      <c r="G2" s="205">
        <v>0</v>
      </c>
      <c r="H2" s="198" t="e">
        <f>IF(dEmp!D28&lt;=auxiliar!E2,((dEmp!D28*auxiliar!F2)-auxiliar!G2)/dEmp!D28,
IF(dEmp!D28&lt;=auxiliar!E3,((dEmp!D28*auxiliar!F3)-auxiliar!G3)/dEmp!D28,
IF(dEmp!D28&lt;=auxiliar!E4,((dEmp!D28*auxiliar!F4)-auxiliar!G4)/dEmp!D28,
IF(dEmp!D28&lt;=auxiliar!E5,((dEmp!D28*auxiliar!F5)-auxiliar!G5)/dEmp!D28,
IF(dEmp!D28&lt;=auxiliar!E6,((dEmp!D28*auxiliar!F6)-auxiliar!G6)/dEmp!D28,
IF(dEmp!D28&lt;=auxiliar!E7,((dEmp!D28*auxiliar!F7)-auxiliar!G7)/dEmp!D28,0))))))</f>
        <v>#DIV/0!</v>
      </c>
      <c r="Q2" s="198">
        <f>IF(dVeic!E10=2025,4,
IF(dVeic!E10=2024,5,
IF(dVeic!E10=2023,6,
IF(dVeic!E10=2022,7,
IF(dVeic!E10=2021,8,
IF(dVeic!E10=2020,9,
IF(dVeic!E10=2019,10,
IF(dVeic!E10=2018,11,
IF(dVeic!E10=2017,12,
IF(dVeic!E10=2016,13,
IF(dVeic!E10=2015,14,
IF(dVeic!E10=2014,15,
IF(dVeic!E10=2013,16,
IF(dVeic!E10=2012,17,
IF(dVeic!E10=2011,18,
IF(dVeic!E10=2010,19,0))))))))))))))))</f>
        <v>5</v>
      </c>
      <c r="R2" s="198">
        <v>1</v>
      </c>
      <c r="S2" s="198" t="s">
        <v>220</v>
      </c>
    </row>
    <row r="3" spans="1:19" x14ac:dyDescent="0.2">
      <c r="A3" s="206"/>
      <c r="D3" s="202" t="s">
        <v>1441</v>
      </c>
      <c r="E3" s="203">
        <v>360000</v>
      </c>
      <c r="F3" s="204">
        <v>0.112</v>
      </c>
      <c r="G3" s="205">
        <v>9360</v>
      </c>
      <c r="R3" s="198">
        <v>2</v>
      </c>
      <c r="S3" s="198" t="s">
        <v>221</v>
      </c>
    </row>
    <row r="4" spans="1:19" x14ac:dyDescent="0.2">
      <c r="A4" s="206" t="str">
        <f>IF(A2=1,"Autônomo",B4)</f>
        <v>MEI - Microempreendedor Individual</v>
      </c>
      <c r="B4" s="198" t="s">
        <v>91</v>
      </c>
      <c r="D4" s="202" t="s">
        <v>1442</v>
      </c>
      <c r="E4" s="203">
        <v>720000</v>
      </c>
      <c r="F4" s="204">
        <v>0.13500000000000001</v>
      </c>
      <c r="G4" s="205">
        <v>17640</v>
      </c>
      <c r="L4" s="198" t="s">
        <v>740</v>
      </c>
      <c r="R4" s="198">
        <v>3</v>
      </c>
      <c r="S4" s="198" t="s">
        <v>222</v>
      </c>
    </row>
    <row r="5" spans="1:19" x14ac:dyDescent="0.2">
      <c r="A5" s="206"/>
      <c r="B5" s="198" t="s">
        <v>87</v>
      </c>
      <c r="D5" s="202" t="s">
        <v>1443</v>
      </c>
      <c r="E5" s="203">
        <v>1800000</v>
      </c>
      <c r="F5" s="204">
        <v>0.16</v>
      </c>
      <c r="G5" s="205">
        <v>35640</v>
      </c>
      <c r="L5" s="198">
        <f>ROUND(1/dVeic!J17,3)</f>
        <v>6.3E-2</v>
      </c>
      <c r="R5" s="198">
        <v>4</v>
      </c>
      <c r="S5" s="198" t="s">
        <v>223</v>
      </c>
    </row>
    <row r="6" spans="1:19" x14ac:dyDescent="0.2">
      <c r="A6" s="206"/>
      <c r="B6" s="198" t="s">
        <v>88</v>
      </c>
      <c r="D6" s="202" t="s">
        <v>1444</v>
      </c>
      <c r="E6" s="203">
        <v>3600000</v>
      </c>
      <c r="F6" s="204">
        <v>0.21</v>
      </c>
      <c r="G6" s="205">
        <v>125640</v>
      </c>
      <c r="N6" s="198" t="s">
        <v>754</v>
      </c>
      <c r="O6" s="198">
        <f>IF(dVeic!E10=2025,0,
IF(dVeic!E10=2024,0.03,
IF(dVeic!E10=2023,0.03,
IF(dVeic!E10=2022,0.04,
IF(dVeic!E10=2021,0.05,
IF(dVeic!E10=2020,0.06,
IF(dVeic!E10=2019,0.07,
IF(dVeic!E10=2018,0.08,
IF(dVeic!E10=2017,0.09,
IF(dVeic!E10=2016,0.1,
IF(dVeic!E10=2015,0.11,
IF(dVeic!E10=2014,0.12,
IF(dVeic!E10=2013,0.13,
IF(dVeic!E10=2012,0.14,
IF(dVeic!E10=2011,0.15,
IF(dVeic!E10=2010,0.15,0))))))))))))))))</f>
        <v>0.03</v>
      </c>
      <c r="R6" s="198">
        <v>5</v>
      </c>
      <c r="S6" s="198" t="s">
        <v>224</v>
      </c>
    </row>
    <row r="7" spans="1:19" x14ac:dyDescent="0.2">
      <c r="A7" s="206"/>
      <c r="B7" s="198" t="s">
        <v>89</v>
      </c>
      <c r="D7" s="202" t="s">
        <v>1445</v>
      </c>
      <c r="E7" s="203">
        <v>4800000</v>
      </c>
      <c r="F7" s="204">
        <v>0.33</v>
      </c>
      <c r="G7" s="205">
        <v>648000</v>
      </c>
      <c r="R7" s="198">
        <v>6</v>
      </c>
      <c r="S7" s="198" t="s">
        <v>225</v>
      </c>
    </row>
    <row r="8" spans="1:19" x14ac:dyDescent="0.2">
      <c r="A8" s="206"/>
      <c r="R8" s="198">
        <v>7</v>
      </c>
      <c r="S8" s="198" t="s">
        <v>226</v>
      </c>
    </row>
    <row r="9" spans="1:19" x14ac:dyDescent="0.2">
      <c r="C9" s="198" t="s">
        <v>124</v>
      </c>
      <c r="D9" s="198" t="s">
        <v>125</v>
      </c>
      <c r="R9" s="198">
        <v>8</v>
      </c>
      <c r="S9" s="198" t="s">
        <v>227</v>
      </c>
    </row>
    <row r="10" spans="1:19" x14ac:dyDescent="0.2">
      <c r="B10" s="198" t="s">
        <v>119</v>
      </c>
      <c r="C10" s="198">
        <v>5.79</v>
      </c>
      <c r="D10" s="198">
        <v>6.09</v>
      </c>
      <c r="E10" s="198" t="str">
        <f>"* valor médio do litro não podendo ser inferior a R$ "&amp;C10&amp;" nem superior a R$ "&amp;D10&amp;""</f>
        <v>* valor médio do litro não podendo ser inferior a R$ 5,79 nem superior a R$ 6,09</v>
      </c>
      <c r="R10" s="198">
        <v>9</v>
      </c>
      <c r="S10" s="198" t="s">
        <v>228</v>
      </c>
    </row>
    <row r="11" spans="1:19" x14ac:dyDescent="0.2">
      <c r="B11" s="198" t="s">
        <v>120</v>
      </c>
      <c r="C11" s="198">
        <v>5.89</v>
      </c>
      <c r="D11" s="198">
        <v>6.19</v>
      </c>
      <c r="E11" s="198" t="str">
        <f>"* valor médio do litro não podendo ser inferior a R$ "&amp;C11&amp;" nem superior a R$ "&amp;D11&amp;""</f>
        <v>* valor médio do litro não podendo ser inferior a R$ 5,89 nem superior a R$ 6,19</v>
      </c>
      <c r="R11" s="198">
        <v>10</v>
      </c>
      <c r="S11" s="198" t="s">
        <v>229</v>
      </c>
    </row>
    <row r="12" spans="1:19" x14ac:dyDescent="0.2">
      <c r="R12" s="198">
        <v>11</v>
      </c>
      <c r="S12" s="198" t="s">
        <v>230</v>
      </c>
    </row>
    <row r="13" spans="1:19" x14ac:dyDescent="0.2">
      <c r="B13" s="198" t="s">
        <v>121</v>
      </c>
      <c r="C13" s="198">
        <v>5.89</v>
      </c>
      <c r="D13" s="198">
        <v>6.19</v>
      </c>
      <c r="E13" s="198" t="str">
        <f>"* valor médio do litro não podendo ser inferior a R$ "&amp;C13&amp;" nem superior a R$ "&amp;D13&amp;""</f>
        <v>* valor médio do litro não podendo ser inferior a R$ 5,89 nem superior a R$ 6,19</v>
      </c>
      <c r="R13" s="198">
        <v>12</v>
      </c>
      <c r="S13" s="198" t="s">
        <v>231</v>
      </c>
    </row>
    <row r="14" spans="1:19" x14ac:dyDescent="0.2">
      <c r="B14" s="198" t="s">
        <v>122</v>
      </c>
      <c r="C14" s="198">
        <v>6.08</v>
      </c>
      <c r="D14" s="198">
        <v>6.28</v>
      </c>
      <c r="E14" s="198" t="str">
        <f>"* valor médio do litro não podendo ser inferior a R$ "&amp;C14&amp;" nem superior a R$ "&amp;D14&amp;""</f>
        <v>* valor médio do litro não podendo ser inferior a R$ 6,08 nem superior a R$ 6,28</v>
      </c>
    </row>
    <row r="16" spans="1:19" x14ac:dyDescent="0.2">
      <c r="E16" s="198" t="s">
        <v>181</v>
      </c>
      <c r="F16" s="198" t="s">
        <v>182</v>
      </c>
      <c r="G16" s="198" t="s">
        <v>183</v>
      </c>
      <c r="R16" s="198">
        <f>MONTH(dEmp!G22)</f>
        <v>12</v>
      </c>
      <c r="S16" s="198" t="str">
        <f>IF(R16=R2,S2,
IF(R16=R3,S3,
IF(R16=R4,S4,
IF(R16=R5,S5,
IF(R16=R6,S6,
IF(R16=R7,S7,
IF(R16=R8,S8,
IF(R16=R9,S9,
IF(R16=R10,S10,
IF(R16=R11,S11,
IF(R16=R12,S12,
IF(R16=R13,S13))))))))))))</f>
        <v>dezembro</v>
      </c>
    </row>
    <row r="17" spans="1:7" x14ac:dyDescent="0.2">
      <c r="A17" s="198" t="s">
        <v>166</v>
      </c>
      <c r="B17" s="198" t="s">
        <v>177</v>
      </c>
      <c r="C17" s="198">
        <f>IF(dEmp!D26="MEI - Microempreendedor Individual",1,0)</f>
        <v>0</v>
      </c>
      <c r="D17" s="198">
        <f>IF(C17=1,0.00001,0)</f>
        <v>0</v>
      </c>
      <c r="E17" s="207"/>
    </row>
    <row r="18" spans="1:7" x14ac:dyDescent="0.2">
      <c r="B18" s="198" t="s">
        <v>178</v>
      </c>
      <c r="C18" s="198">
        <f>IF(dEmp!D26="Simples Nacional",1,0)</f>
        <v>0</v>
      </c>
      <c r="D18" s="198">
        <f>IF(C18=1,H2,0)</f>
        <v>0</v>
      </c>
      <c r="E18" s="207"/>
    </row>
    <row r="19" spans="1:7" x14ac:dyDescent="0.2">
      <c r="B19" s="198" t="s">
        <v>88</v>
      </c>
      <c r="C19" s="198">
        <f>IF(dEmp!D26="Lucro Presumido",1,0)</f>
        <v>1</v>
      </c>
      <c r="D19" s="198">
        <f>IF(C19=1,1,0)</f>
        <v>1</v>
      </c>
      <c r="E19" s="207">
        <v>6.4999999999999997E-3</v>
      </c>
      <c r="F19" s="198">
        <v>0.03</v>
      </c>
      <c r="G19" s="198">
        <v>0.03</v>
      </c>
    </row>
    <row r="20" spans="1:7" x14ac:dyDescent="0.2">
      <c r="B20" s="198" t="s">
        <v>89</v>
      </c>
      <c r="C20" s="198">
        <f>IF(dEmp!D26="Lucro Real",1,0)</f>
        <v>0</v>
      </c>
      <c r="D20" s="198">
        <f>IF(C20=1,1,0)</f>
        <v>0</v>
      </c>
      <c r="E20" s="198">
        <v>1.6500000000000001E-2</v>
      </c>
      <c r="F20" s="198">
        <v>7.5999999999999998E-2</v>
      </c>
      <c r="G20" s="198">
        <v>0.03</v>
      </c>
    </row>
    <row r="21" spans="1:7" x14ac:dyDescent="0.2">
      <c r="B21" s="198" t="s">
        <v>180</v>
      </c>
      <c r="C21" s="198">
        <f>IF(dEmp!D26="Autônomo",1,0)</f>
        <v>0</v>
      </c>
      <c r="D21" s="198">
        <f>IF(C21=1,0.00001,0)</f>
        <v>0</v>
      </c>
      <c r="E21" s="208"/>
    </row>
    <row r="22" spans="1:7" x14ac:dyDescent="0.2">
      <c r="E22" s="207"/>
    </row>
    <row r="23" spans="1:7" x14ac:dyDescent="0.2">
      <c r="B23" s="198" t="s">
        <v>179</v>
      </c>
    </row>
    <row r="24" spans="1:7" x14ac:dyDescent="0.2">
      <c r="A24" s="198">
        <v>1518</v>
      </c>
      <c r="B24" s="198" t="s">
        <v>746</v>
      </c>
    </row>
    <row r="25" spans="1:7" x14ac:dyDescent="0.2">
      <c r="A25" s="198">
        <v>3302</v>
      </c>
      <c r="B25" s="198" t="s">
        <v>194</v>
      </c>
    </row>
    <row r="26" spans="1:7" x14ac:dyDescent="0.2">
      <c r="B26" s="198" t="s">
        <v>192</v>
      </c>
    </row>
    <row r="27" spans="1:7" x14ac:dyDescent="0.2">
      <c r="A27" s="198">
        <f>ROUND((A25/220)*160,2)</f>
        <v>2401.4499999999998</v>
      </c>
      <c r="B27" s="198" t="s">
        <v>193</v>
      </c>
    </row>
    <row r="28" spans="1:7" x14ac:dyDescent="0.2">
      <c r="A28" s="198">
        <f>A25</f>
        <v>3302</v>
      </c>
      <c r="B28" s="198" t="s">
        <v>744</v>
      </c>
    </row>
    <row r="30" spans="1:7" x14ac:dyDescent="0.2">
      <c r="A30" s="198">
        <v>2025</v>
      </c>
    </row>
    <row r="31" spans="1:7" x14ac:dyDescent="0.2">
      <c r="A31" s="198">
        <f>A30-1</f>
        <v>2024</v>
      </c>
    </row>
    <row r="32" spans="1:7" x14ac:dyDescent="0.2">
      <c r="A32" s="198">
        <f t="shared" ref="A32:A45" si="0">A31-1</f>
        <v>2023</v>
      </c>
    </row>
    <row r="33" spans="1:7" x14ac:dyDescent="0.2">
      <c r="A33" s="198">
        <f t="shared" si="0"/>
        <v>2022</v>
      </c>
    </row>
    <row r="34" spans="1:7" x14ac:dyDescent="0.2">
      <c r="A34" s="198">
        <f t="shared" si="0"/>
        <v>2021</v>
      </c>
      <c r="E34" s="209"/>
    </row>
    <row r="35" spans="1:7" x14ac:dyDescent="0.2">
      <c r="A35" s="198">
        <f t="shared" si="0"/>
        <v>2020</v>
      </c>
      <c r="E35" s="210"/>
    </row>
    <row r="36" spans="1:7" x14ac:dyDescent="0.2">
      <c r="A36" s="198">
        <f t="shared" si="0"/>
        <v>2019</v>
      </c>
      <c r="E36" s="209"/>
    </row>
    <row r="37" spans="1:7" x14ac:dyDescent="0.2">
      <c r="A37" s="198">
        <f t="shared" si="0"/>
        <v>2018</v>
      </c>
      <c r="E37" s="209"/>
    </row>
    <row r="38" spans="1:7" x14ac:dyDescent="0.2">
      <c r="A38" s="198">
        <f t="shared" si="0"/>
        <v>2017</v>
      </c>
      <c r="E38" s="209"/>
      <c r="G38" s="207"/>
    </row>
    <row r="39" spans="1:7" x14ac:dyDescent="0.2">
      <c r="A39" s="198">
        <f t="shared" si="0"/>
        <v>2016</v>
      </c>
      <c r="E39" s="209"/>
      <c r="G39" s="207"/>
    </row>
    <row r="40" spans="1:7" x14ac:dyDescent="0.2">
      <c r="A40" s="198">
        <f t="shared" si="0"/>
        <v>2015</v>
      </c>
      <c r="E40" s="209"/>
    </row>
    <row r="41" spans="1:7" x14ac:dyDescent="0.2">
      <c r="A41" s="198">
        <f t="shared" si="0"/>
        <v>2014</v>
      </c>
      <c r="E41" s="209"/>
      <c r="G41" s="207"/>
    </row>
    <row r="42" spans="1:7" x14ac:dyDescent="0.2">
      <c r="A42" s="198">
        <f t="shared" si="0"/>
        <v>2013</v>
      </c>
      <c r="E42" s="209"/>
    </row>
    <row r="43" spans="1:7" x14ac:dyDescent="0.2">
      <c r="A43" s="198">
        <f>A42-1</f>
        <v>2012</v>
      </c>
      <c r="E43" s="209"/>
    </row>
    <row r="44" spans="1:7" x14ac:dyDescent="0.2">
      <c r="A44" s="198">
        <f t="shared" si="0"/>
        <v>2011</v>
      </c>
      <c r="E44" s="209"/>
    </row>
    <row r="45" spans="1:7" x14ac:dyDescent="0.2">
      <c r="A45" s="198">
        <f t="shared" si="0"/>
        <v>2010</v>
      </c>
      <c r="E45" s="209"/>
    </row>
    <row r="46" spans="1:7" x14ac:dyDescent="0.2">
      <c r="E46" s="209"/>
      <c r="G46" s="207"/>
    </row>
    <row r="47" spans="1:7" x14ac:dyDescent="0.2">
      <c r="E47" s="209"/>
    </row>
    <row r="48" spans="1:7" x14ac:dyDescent="0.2">
      <c r="E48" s="209"/>
    </row>
    <row r="49" spans="5:7" x14ac:dyDescent="0.2">
      <c r="E49" s="209"/>
    </row>
    <row r="50" spans="5:7" x14ac:dyDescent="0.2">
      <c r="E50" s="209"/>
    </row>
    <row r="51" spans="5:7" ht="15" x14ac:dyDescent="0.25">
      <c r="E51" s="211"/>
    </row>
    <row r="52" spans="5:7" ht="15" x14ac:dyDescent="0.25">
      <c r="E52" s="211"/>
    </row>
    <row r="53" spans="5:7" ht="15" x14ac:dyDescent="0.25">
      <c r="E53" s="211"/>
    </row>
    <row r="54" spans="5:7" ht="15" x14ac:dyDescent="0.25">
      <c r="E54" s="211"/>
    </row>
    <row r="55" spans="5:7" ht="15" x14ac:dyDescent="0.25">
      <c r="E55" s="211"/>
      <c r="G55" s="212"/>
    </row>
    <row r="56" spans="5:7" ht="15" x14ac:dyDescent="0.25">
      <c r="E56" s="211"/>
      <c r="G56" s="212"/>
    </row>
    <row r="57" spans="5:7" ht="15" x14ac:dyDescent="0.25">
      <c r="E57" s="211"/>
      <c r="G57" s="212"/>
    </row>
    <row r="58" spans="5:7" ht="15" x14ac:dyDescent="0.25">
      <c r="E58" s="211"/>
      <c r="G58" s="212"/>
    </row>
    <row r="59" spans="5:7" ht="15" x14ac:dyDescent="0.25">
      <c r="E59" s="211"/>
      <c r="G59" s="212"/>
    </row>
    <row r="60" spans="5:7" ht="15" x14ac:dyDescent="0.25">
      <c r="E60" s="211"/>
      <c r="G60" s="212"/>
    </row>
    <row r="61" spans="5:7" ht="15" x14ac:dyDescent="0.25">
      <c r="E61" s="211"/>
      <c r="G61" s="212"/>
    </row>
    <row r="62" spans="5:7" ht="15" x14ac:dyDescent="0.25">
      <c r="E62" s="211"/>
      <c r="G62" s="212"/>
    </row>
    <row r="63" spans="5:7" ht="15" x14ac:dyDescent="0.25">
      <c r="E63" s="211"/>
      <c r="G63" s="212"/>
    </row>
    <row r="64" spans="5:7" ht="15" x14ac:dyDescent="0.25">
      <c r="E64" s="211"/>
      <c r="G64" s="212"/>
    </row>
    <row r="65" spans="5:7" ht="15" x14ac:dyDescent="0.25">
      <c r="E65" s="211"/>
      <c r="G65" s="212"/>
    </row>
    <row r="66" spans="5:7" ht="15" x14ac:dyDescent="0.25">
      <c r="E66" s="211"/>
      <c r="G66" s="212"/>
    </row>
    <row r="67" spans="5:7" ht="15" x14ac:dyDescent="0.25">
      <c r="E67" s="211"/>
      <c r="G67" s="212"/>
    </row>
    <row r="68" spans="5:7" ht="15" x14ac:dyDescent="0.25">
      <c r="E68" s="211"/>
      <c r="G68" s="212"/>
    </row>
    <row r="69" spans="5:7" ht="15" x14ac:dyDescent="0.25">
      <c r="E69" s="211"/>
      <c r="G69" s="212"/>
    </row>
    <row r="70" spans="5:7" ht="15" x14ac:dyDescent="0.25">
      <c r="E70" s="211"/>
      <c r="G70" s="212"/>
    </row>
    <row r="71" spans="5:7" ht="15" x14ac:dyDescent="0.25">
      <c r="E71" s="211"/>
      <c r="G71" s="212"/>
    </row>
    <row r="72" spans="5:7" ht="15" x14ac:dyDescent="0.25">
      <c r="E72" s="211"/>
      <c r="G72" s="212"/>
    </row>
    <row r="73" spans="5:7" ht="15" x14ac:dyDescent="0.25">
      <c r="E73" s="211"/>
      <c r="G73" s="212"/>
    </row>
    <row r="74" spans="5:7" ht="15" x14ac:dyDescent="0.25">
      <c r="E74" s="211"/>
      <c r="G74" s="212"/>
    </row>
    <row r="75" spans="5:7" ht="15" x14ac:dyDescent="0.25">
      <c r="E75" s="211"/>
      <c r="G75" s="212"/>
    </row>
    <row r="76" spans="5:7" ht="15" x14ac:dyDescent="0.25">
      <c r="E76" s="211"/>
      <c r="G76" s="212"/>
    </row>
    <row r="77" spans="5:7" ht="15" x14ac:dyDescent="0.25">
      <c r="E77" s="211"/>
      <c r="G77" s="212"/>
    </row>
    <row r="78" spans="5:7" ht="15" x14ac:dyDescent="0.25">
      <c r="E78" s="211"/>
      <c r="G78" s="212"/>
    </row>
    <row r="79" spans="5:7" ht="15" x14ac:dyDescent="0.25">
      <c r="E79" s="211"/>
      <c r="G79" s="212"/>
    </row>
    <row r="80" spans="5:7" ht="15" x14ac:dyDescent="0.25">
      <c r="E80" s="211"/>
      <c r="G80" s="212"/>
    </row>
    <row r="81" spans="5:7" ht="15" x14ac:dyDescent="0.25">
      <c r="E81" s="211"/>
      <c r="G81" s="212"/>
    </row>
    <row r="82" spans="5:7" ht="15" x14ac:dyDescent="0.25">
      <c r="E82" s="211"/>
      <c r="G82" s="212"/>
    </row>
    <row r="83" spans="5:7" ht="15" x14ac:dyDescent="0.25">
      <c r="E83" s="211"/>
      <c r="G83" s="212"/>
    </row>
    <row r="84" spans="5:7" ht="15" x14ac:dyDescent="0.25">
      <c r="E84" s="211"/>
      <c r="G84" s="212"/>
    </row>
    <row r="85" spans="5:7" ht="15" x14ac:dyDescent="0.25">
      <c r="E85" s="211"/>
      <c r="G85" s="212"/>
    </row>
    <row r="86" spans="5:7" ht="15" x14ac:dyDescent="0.25">
      <c r="E86" s="211"/>
      <c r="G86" s="212"/>
    </row>
    <row r="87" spans="5:7" ht="15" x14ac:dyDescent="0.25">
      <c r="E87" s="211"/>
      <c r="G87" s="212"/>
    </row>
    <row r="88" spans="5:7" ht="15" x14ac:dyDescent="0.25">
      <c r="E88" s="211"/>
      <c r="G88" s="212"/>
    </row>
    <row r="89" spans="5:7" ht="15" x14ac:dyDescent="0.25">
      <c r="E89" s="211"/>
      <c r="G89" s="212"/>
    </row>
    <row r="90" spans="5:7" ht="15" x14ac:dyDescent="0.25">
      <c r="E90" s="211"/>
      <c r="G90" s="212"/>
    </row>
    <row r="91" spans="5:7" ht="15" x14ac:dyDescent="0.25">
      <c r="E91" s="211"/>
      <c r="G91" s="212"/>
    </row>
    <row r="92" spans="5:7" ht="15" x14ac:dyDescent="0.25">
      <c r="E92" s="211"/>
      <c r="G92" s="212"/>
    </row>
    <row r="93" spans="5:7" ht="15" x14ac:dyDescent="0.25">
      <c r="E93" s="211"/>
      <c r="G93" s="212"/>
    </row>
    <row r="94" spans="5:7" ht="15" x14ac:dyDescent="0.25">
      <c r="E94" s="211"/>
      <c r="G94" s="212"/>
    </row>
    <row r="95" spans="5:7" ht="15" x14ac:dyDescent="0.25">
      <c r="E95" s="211"/>
      <c r="G95" s="212"/>
    </row>
    <row r="96" spans="5:7" ht="15" x14ac:dyDescent="0.25">
      <c r="E96" s="211"/>
      <c r="G96" s="212"/>
    </row>
    <row r="97" spans="5:7" ht="15" x14ac:dyDescent="0.25">
      <c r="E97" s="211"/>
      <c r="G97" s="212"/>
    </row>
    <row r="98" spans="5:7" ht="15" x14ac:dyDescent="0.25">
      <c r="E98" s="211"/>
      <c r="G98" s="212"/>
    </row>
    <row r="99" spans="5:7" ht="15" x14ac:dyDescent="0.25">
      <c r="E99" s="211"/>
      <c r="G99" s="212"/>
    </row>
    <row r="100" spans="5:7" ht="15" x14ac:dyDescent="0.25">
      <c r="E100" s="211"/>
      <c r="G100" s="212"/>
    </row>
    <row r="101" spans="5:7" ht="15" x14ac:dyDescent="0.25">
      <c r="E101" s="211"/>
      <c r="G101" s="212"/>
    </row>
    <row r="102" spans="5:7" ht="15" x14ac:dyDescent="0.25">
      <c r="E102" s="211"/>
      <c r="G102" s="212"/>
    </row>
    <row r="103" spans="5:7" ht="15" x14ac:dyDescent="0.25">
      <c r="E103" s="211"/>
      <c r="G103" s="212"/>
    </row>
    <row r="104" spans="5:7" ht="15" x14ac:dyDescent="0.25">
      <c r="E104" s="211"/>
      <c r="G104" s="212"/>
    </row>
    <row r="105" spans="5:7" ht="15" x14ac:dyDescent="0.25">
      <c r="E105" s="211"/>
      <c r="G105" s="212"/>
    </row>
    <row r="106" spans="5:7" ht="15" x14ac:dyDescent="0.25">
      <c r="E106" s="211"/>
      <c r="G106" s="212"/>
    </row>
    <row r="107" spans="5:7" ht="15" x14ac:dyDescent="0.25">
      <c r="E107" s="211"/>
      <c r="G107" s="212"/>
    </row>
    <row r="108" spans="5:7" ht="15" x14ac:dyDescent="0.25">
      <c r="E108" s="211"/>
      <c r="G108" s="212"/>
    </row>
    <row r="109" spans="5:7" ht="15" x14ac:dyDescent="0.25">
      <c r="E109" s="211"/>
      <c r="G109" s="212"/>
    </row>
    <row r="110" spans="5:7" ht="15" x14ac:dyDescent="0.25">
      <c r="E110" s="211"/>
      <c r="G110" s="212"/>
    </row>
    <row r="111" spans="5:7" ht="15" x14ac:dyDescent="0.25">
      <c r="E111" s="211"/>
      <c r="G111" s="212"/>
    </row>
    <row r="112" spans="5:7" ht="15" x14ac:dyDescent="0.25">
      <c r="E112" s="211"/>
      <c r="G112" s="212"/>
    </row>
    <row r="113" spans="5:7" ht="15" x14ac:dyDescent="0.25">
      <c r="E113" s="211"/>
      <c r="G113" s="212"/>
    </row>
    <row r="114" spans="5:7" ht="15" x14ac:dyDescent="0.25">
      <c r="E114" s="211"/>
      <c r="G114" s="212"/>
    </row>
    <row r="115" spans="5:7" ht="15" x14ac:dyDescent="0.25">
      <c r="E115" s="211"/>
      <c r="G115" s="212"/>
    </row>
    <row r="116" spans="5:7" ht="15" x14ac:dyDescent="0.25">
      <c r="E116" s="211"/>
      <c r="G116" s="212"/>
    </row>
    <row r="117" spans="5:7" ht="15" x14ac:dyDescent="0.25">
      <c r="E117" s="211"/>
      <c r="G117" s="212"/>
    </row>
    <row r="118" spans="5:7" ht="15" x14ac:dyDescent="0.25">
      <c r="E118" s="211"/>
      <c r="G118" s="212"/>
    </row>
    <row r="119" spans="5:7" ht="15" x14ac:dyDescent="0.25">
      <c r="E119" s="211"/>
      <c r="G119" s="212"/>
    </row>
    <row r="120" spans="5:7" ht="15" x14ac:dyDescent="0.25">
      <c r="E120" s="211"/>
      <c r="G120" s="212"/>
    </row>
    <row r="121" spans="5:7" ht="15" x14ac:dyDescent="0.25">
      <c r="E121" s="211"/>
      <c r="G121" s="212"/>
    </row>
    <row r="122" spans="5:7" ht="15" x14ac:dyDescent="0.25">
      <c r="E122" s="211"/>
      <c r="G122" s="212"/>
    </row>
    <row r="123" spans="5:7" ht="15" x14ac:dyDescent="0.25">
      <c r="E123" s="211"/>
      <c r="G123" s="212"/>
    </row>
    <row r="124" spans="5:7" ht="15" x14ac:dyDescent="0.25">
      <c r="E124" s="211"/>
      <c r="G124" s="212"/>
    </row>
    <row r="125" spans="5:7" ht="15" x14ac:dyDescent="0.25">
      <c r="E125" s="211"/>
      <c r="G125" s="212"/>
    </row>
    <row r="126" spans="5:7" ht="15" x14ac:dyDescent="0.25">
      <c r="E126" s="211"/>
      <c r="G126" s="212"/>
    </row>
    <row r="127" spans="5:7" ht="15" x14ac:dyDescent="0.25">
      <c r="E127" s="211"/>
      <c r="G127" s="212"/>
    </row>
    <row r="128" spans="5:7" ht="15" x14ac:dyDescent="0.25">
      <c r="E128" s="211"/>
      <c r="G128" s="212"/>
    </row>
    <row r="129" spans="5:7" ht="15" x14ac:dyDescent="0.25">
      <c r="E129" s="211"/>
      <c r="G129" s="212"/>
    </row>
    <row r="130" spans="5:7" ht="15" x14ac:dyDescent="0.25">
      <c r="E130" s="211"/>
      <c r="G130" s="212"/>
    </row>
    <row r="131" spans="5:7" ht="15" x14ac:dyDescent="0.25">
      <c r="E131" s="211"/>
      <c r="G131" s="212"/>
    </row>
    <row r="132" spans="5:7" ht="15" x14ac:dyDescent="0.25">
      <c r="E132" s="211"/>
      <c r="G132" s="212"/>
    </row>
    <row r="133" spans="5:7" ht="15" x14ac:dyDescent="0.25">
      <c r="E133" s="211"/>
      <c r="G133" s="212"/>
    </row>
    <row r="134" spans="5:7" ht="15" x14ac:dyDescent="0.25">
      <c r="E134" s="211"/>
      <c r="G134" s="212"/>
    </row>
    <row r="135" spans="5:7" ht="15" x14ac:dyDescent="0.25">
      <c r="E135" s="211"/>
      <c r="G135" s="212"/>
    </row>
    <row r="136" spans="5:7" ht="15" x14ac:dyDescent="0.25">
      <c r="E136" s="211"/>
      <c r="G136" s="212"/>
    </row>
    <row r="137" spans="5:7" ht="15" x14ac:dyDescent="0.25">
      <c r="E137" s="211"/>
      <c r="G137" s="212"/>
    </row>
    <row r="138" spans="5:7" ht="15" x14ac:dyDescent="0.25">
      <c r="E138" s="211"/>
      <c r="G138" s="212"/>
    </row>
    <row r="139" spans="5:7" ht="15" x14ac:dyDescent="0.25">
      <c r="E139" s="211"/>
      <c r="G139" s="212"/>
    </row>
    <row r="140" spans="5:7" ht="15" x14ac:dyDescent="0.25">
      <c r="E140" s="211"/>
      <c r="G140" s="212"/>
    </row>
    <row r="141" spans="5:7" ht="15" x14ac:dyDescent="0.25">
      <c r="E141" s="211"/>
      <c r="G141" s="212"/>
    </row>
    <row r="142" spans="5:7" ht="15" x14ac:dyDescent="0.25">
      <c r="E142" s="211"/>
      <c r="G142" s="212"/>
    </row>
    <row r="143" spans="5:7" ht="15" x14ac:dyDescent="0.25">
      <c r="E143" s="211"/>
      <c r="G143" s="212"/>
    </row>
    <row r="144" spans="5:7" ht="15" x14ac:dyDescent="0.25">
      <c r="E144" s="211"/>
      <c r="G144" s="212"/>
    </row>
    <row r="145" spans="5:7" ht="15" x14ac:dyDescent="0.25">
      <c r="E145" s="211"/>
      <c r="G145" s="212"/>
    </row>
    <row r="146" spans="5:7" ht="15" x14ac:dyDescent="0.25">
      <c r="E146" s="211"/>
      <c r="G146" s="212"/>
    </row>
    <row r="147" spans="5:7" ht="15" x14ac:dyDescent="0.25">
      <c r="E147" s="211"/>
      <c r="G147" s="212"/>
    </row>
    <row r="148" spans="5:7" ht="15" x14ac:dyDescent="0.25">
      <c r="E148" s="211"/>
      <c r="G148" s="212"/>
    </row>
    <row r="149" spans="5:7" ht="15" x14ac:dyDescent="0.25">
      <c r="E149" s="211"/>
      <c r="G149" s="212"/>
    </row>
    <row r="150" spans="5:7" ht="15" x14ac:dyDescent="0.25">
      <c r="E150" s="211"/>
      <c r="G150" s="212"/>
    </row>
    <row r="151" spans="5:7" ht="15" x14ac:dyDescent="0.25">
      <c r="E151" s="211"/>
      <c r="G151" s="212"/>
    </row>
    <row r="152" spans="5:7" ht="15" x14ac:dyDescent="0.25">
      <c r="E152" s="211"/>
      <c r="G152" s="212"/>
    </row>
    <row r="153" spans="5:7" ht="15" x14ac:dyDescent="0.25">
      <c r="E153" s="211"/>
      <c r="G153" s="212"/>
    </row>
    <row r="154" spans="5:7" ht="15" x14ac:dyDescent="0.25">
      <c r="E154" s="211"/>
      <c r="G154" s="212"/>
    </row>
    <row r="155" spans="5:7" ht="15" x14ac:dyDescent="0.25">
      <c r="E155" s="211"/>
      <c r="G155" s="212"/>
    </row>
    <row r="156" spans="5:7" ht="15" x14ac:dyDescent="0.25">
      <c r="E156" s="211"/>
      <c r="G156" s="212"/>
    </row>
    <row r="157" spans="5:7" ht="15" x14ac:dyDescent="0.25">
      <c r="E157" s="211"/>
      <c r="G157" s="212"/>
    </row>
    <row r="158" spans="5:7" ht="15" x14ac:dyDescent="0.25">
      <c r="E158" s="211"/>
      <c r="G158" s="212"/>
    </row>
    <row r="159" spans="5:7" ht="15" x14ac:dyDescent="0.25">
      <c r="E159" s="211"/>
      <c r="G159" s="212"/>
    </row>
    <row r="160" spans="5:7" ht="15" x14ac:dyDescent="0.25">
      <c r="E160" s="211"/>
      <c r="G160" s="212"/>
    </row>
    <row r="161" spans="5:7" ht="15" x14ac:dyDescent="0.25">
      <c r="E161" s="211"/>
      <c r="G161" s="212"/>
    </row>
    <row r="162" spans="5:7" ht="15" x14ac:dyDescent="0.25">
      <c r="E162" s="211"/>
      <c r="G162" s="212"/>
    </row>
    <row r="163" spans="5:7" ht="15" x14ac:dyDescent="0.25">
      <c r="E163" s="211"/>
      <c r="G163" s="212"/>
    </row>
    <row r="164" spans="5:7" ht="15" x14ac:dyDescent="0.25">
      <c r="E164" s="211"/>
      <c r="G164" s="212"/>
    </row>
    <row r="165" spans="5:7" ht="15" x14ac:dyDescent="0.25">
      <c r="E165" s="211"/>
      <c r="G165" s="212"/>
    </row>
    <row r="166" spans="5:7" ht="15" x14ac:dyDescent="0.25">
      <c r="E166" s="211"/>
      <c r="G166" s="212"/>
    </row>
    <row r="167" spans="5:7" ht="15" x14ac:dyDescent="0.25">
      <c r="E167" s="211"/>
      <c r="G167" s="212"/>
    </row>
    <row r="168" spans="5:7" ht="15" x14ac:dyDescent="0.25">
      <c r="E168" s="211"/>
      <c r="G168" s="212"/>
    </row>
    <row r="169" spans="5:7" ht="15" x14ac:dyDescent="0.25">
      <c r="E169" s="211"/>
      <c r="G169" s="212"/>
    </row>
    <row r="170" spans="5:7" ht="15" x14ac:dyDescent="0.25">
      <c r="E170" s="211"/>
      <c r="G170" s="212"/>
    </row>
    <row r="171" spans="5:7" ht="15" x14ac:dyDescent="0.25">
      <c r="E171" s="211"/>
      <c r="G171" s="212"/>
    </row>
    <row r="172" spans="5:7" ht="15" x14ac:dyDescent="0.25">
      <c r="E172" s="211"/>
      <c r="G172" s="212"/>
    </row>
    <row r="173" spans="5:7" ht="15" x14ac:dyDescent="0.25">
      <c r="E173" s="211"/>
      <c r="G173" s="212"/>
    </row>
    <row r="174" spans="5:7" ht="15" x14ac:dyDescent="0.25">
      <c r="E174" s="211"/>
      <c r="G174" s="212"/>
    </row>
    <row r="175" spans="5:7" ht="15" x14ac:dyDescent="0.25">
      <c r="E175" s="211"/>
      <c r="G175" s="212"/>
    </row>
    <row r="176" spans="5:7" ht="15" x14ac:dyDescent="0.25">
      <c r="E176" s="211"/>
      <c r="G176" s="212"/>
    </row>
    <row r="177" spans="5:7" ht="15" x14ac:dyDescent="0.25">
      <c r="E177" s="211"/>
      <c r="G177" s="212"/>
    </row>
    <row r="178" spans="5:7" ht="15" x14ac:dyDescent="0.25">
      <c r="E178" s="211"/>
      <c r="G178" s="212"/>
    </row>
    <row r="179" spans="5:7" ht="15" x14ac:dyDescent="0.25">
      <c r="E179" s="211"/>
      <c r="G179" s="212"/>
    </row>
    <row r="180" spans="5:7" ht="15" x14ac:dyDescent="0.25">
      <c r="E180" s="211"/>
      <c r="G180" s="212"/>
    </row>
    <row r="181" spans="5:7" ht="15" x14ac:dyDescent="0.25">
      <c r="E181" s="211"/>
      <c r="G181" s="212"/>
    </row>
    <row r="182" spans="5:7" ht="15" x14ac:dyDescent="0.25">
      <c r="E182" s="211"/>
      <c r="G182" s="212"/>
    </row>
    <row r="183" spans="5:7" ht="15" x14ac:dyDescent="0.25">
      <c r="E183" s="211"/>
      <c r="G183" s="212"/>
    </row>
    <row r="184" spans="5:7" ht="15" x14ac:dyDescent="0.25">
      <c r="E184" s="211"/>
      <c r="G184" s="212"/>
    </row>
    <row r="185" spans="5:7" ht="15" x14ac:dyDescent="0.25">
      <c r="E185" s="211"/>
      <c r="G185" s="212"/>
    </row>
    <row r="186" spans="5:7" ht="15" x14ac:dyDescent="0.25">
      <c r="E186" s="211"/>
      <c r="G186" s="212"/>
    </row>
    <row r="187" spans="5:7" ht="15" x14ac:dyDescent="0.25">
      <c r="E187" s="211"/>
      <c r="G187" s="212"/>
    </row>
    <row r="188" spans="5:7" ht="15" x14ac:dyDescent="0.25">
      <c r="E188" s="211"/>
      <c r="G188" s="212"/>
    </row>
    <row r="189" spans="5:7" ht="15" x14ac:dyDescent="0.25">
      <c r="E189" s="211"/>
      <c r="G189" s="212"/>
    </row>
    <row r="190" spans="5:7" ht="15" x14ac:dyDescent="0.25">
      <c r="E190" s="211"/>
      <c r="G190" s="212"/>
    </row>
    <row r="191" spans="5:7" ht="15" x14ac:dyDescent="0.25">
      <c r="E191" s="211"/>
      <c r="G191" s="212"/>
    </row>
    <row r="192" spans="5:7" ht="15" x14ac:dyDescent="0.25">
      <c r="E192" s="211"/>
      <c r="G192" s="212"/>
    </row>
    <row r="193" spans="5:7" ht="15" x14ac:dyDescent="0.25">
      <c r="E193" s="211"/>
      <c r="G193" s="212"/>
    </row>
    <row r="194" spans="5:7" ht="15" x14ac:dyDescent="0.25">
      <c r="E194" s="211"/>
      <c r="G194" s="212"/>
    </row>
    <row r="195" spans="5:7" ht="15" x14ac:dyDescent="0.25">
      <c r="E195" s="211"/>
      <c r="G195" s="212"/>
    </row>
    <row r="196" spans="5:7" ht="15" x14ac:dyDescent="0.25">
      <c r="E196" s="211"/>
      <c r="G196" s="212"/>
    </row>
    <row r="197" spans="5:7" ht="15" x14ac:dyDescent="0.25">
      <c r="E197" s="211"/>
      <c r="G197" s="212"/>
    </row>
    <row r="198" spans="5:7" ht="15" x14ac:dyDescent="0.25">
      <c r="E198" s="211"/>
      <c r="G198" s="212"/>
    </row>
    <row r="199" spans="5:7" ht="15" x14ac:dyDescent="0.25">
      <c r="E199" s="211"/>
      <c r="G199" s="212"/>
    </row>
    <row r="200" spans="5:7" ht="15" x14ac:dyDescent="0.25">
      <c r="E200" s="211"/>
      <c r="G200" s="212"/>
    </row>
    <row r="201" spans="5:7" ht="15" x14ac:dyDescent="0.25">
      <c r="E201" s="211"/>
      <c r="G201" s="212"/>
    </row>
    <row r="202" spans="5:7" ht="15" x14ac:dyDescent="0.25">
      <c r="E202" s="211"/>
      <c r="G202" s="212"/>
    </row>
    <row r="203" spans="5:7" ht="15" x14ac:dyDescent="0.25">
      <c r="E203" s="211"/>
      <c r="G203" s="212"/>
    </row>
    <row r="204" spans="5:7" ht="15" x14ac:dyDescent="0.25">
      <c r="E204" s="211"/>
      <c r="G204" s="212"/>
    </row>
    <row r="205" spans="5:7" ht="15" x14ac:dyDescent="0.25">
      <c r="E205" s="211"/>
      <c r="G205" s="212"/>
    </row>
    <row r="206" spans="5:7" ht="15" x14ac:dyDescent="0.25">
      <c r="E206" s="211"/>
      <c r="G206" s="212"/>
    </row>
    <row r="207" spans="5:7" ht="15" x14ac:dyDescent="0.25">
      <c r="E207" s="211"/>
      <c r="G207" s="212"/>
    </row>
    <row r="208" spans="5:7" ht="15" x14ac:dyDescent="0.25">
      <c r="E208" s="211"/>
      <c r="G208" s="212"/>
    </row>
    <row r="209" spans="5:7" ht="15" x14ac:dyDescent="0.25">
      <c r="E209" s="211"/>
      <c r="G209" s="212"/>
    </row>
    <row r="210" spans="5:7" ht="15" x14ac:dyDescent="0.25">
      <c r="E210" s="211"/>
      <c r="G210" s="212"/>
    </row>
    <row r="211" spans="5:7" ht="15" x14ac:dyDescent="0.25">
      <c r="E211" s="211"/>
      <c r="G211" s="212"/>
    </row>
    <row r="212" spans="5:7" ht="15" x14ac:dyDescent="0.25">
      <c r="E212" s="211"/>
      <c r="G212" s="212"/>
    </row>
    <row r="213" spans="5:7" ht="15" x14ac:dyDescent="0.25">
      <c r="E213" s="211"/>
      <c r="G213" s="212"/>
    </row>
    <row r="214" spans="5:7" ht="15" x14ac:dyDescent="0.25">
      <c r="E214" s="211"/>
      <c r="G214" s="212"/>
    </row>
    <row r="215" spans="5:7" ht="15" x14ac:dyDescent="0.25">
      <c r="E215" s="211"/>
      <c r="G215" s="212"/>
    </row>
    <row r="216" spans="5:7" ht="15" x14ac:dyDescent="0.25">
      <c r="E216" s="211"/>
      <c r="G216" s="212"/>
    </row>
    <row r="217" spans="5:7" ht="15" x14ac:dyDescent="0.25">
      <c r="E217" s="211"/>
      <c r="G217" s="212"/>
    </row>
    <row r="218" spans="5:7" ht="15" x14ac:dyDescent="0.25">
      <c r="E218" s="211"/>
      <c r="G218" s="212"/>
    </row>
    <row r="219" spans="5:7" ht="15" x14ac:dyDescent="0.25">
      <c r="E219" s="211"/>
      <c r="G219" s="212"/>
    </row>
    <row r="220" spans="5:7" ht="15" x14ac:dyDescent="0.25">
      <c r="E220" s="211"/>
      <c r="G220" s="212"/>
    </row>
    <row r="221" spans="5:7" ht="15" x14ac:dyDescent="0.25">
      <c r="E221" s="211"/>
      <c r="G221" s="212"/>
    </row>
    <row r="222" spans="5:7" ht="15" x14ac:dyDescent="0.25">
      <c r="E222" s="211"/>
      <c r="G222" s="212"/>
    </row>
    <row r="223" spans="5:7" ht="15" x14ac:dyDescent="0.25">
      <c r="E223" s="211"/>
      <c r="G223" s="212"/>
    </row>
    <row r="224" spans="5:7" ht="15" x14ac:dyDescent="0.25">
      <c r="E224" s="211"/>
      <c r="G224" s="212"/>
    </row>
    <row r="225" spans="5:7" ht="15" x14ac:dyDescent="0.25">
      <c r="E225" s="211"/>
      <c r="G225" s="212"/>
    </row>
    <row r="226" spans="5:7" ht="15" x14ac:dyDescent="0.25">
      <c r="E226" s="211"/>
      <c r="G226" s="212"/>
    </row>
    <row r="227" spans="5:7" ht="15" x14ac:dyDescent="0.25">
      <c r="E227" s="211"/>
      <c r="G227" s="212"/>
    </row>
    <row r="228" spans="5:7" ht="15" x14ac:dyDescent="0.25">
      <c r="E228" s="211"/>
      <c r="G228" s="212"/>
    </row>
    <row r="229" spans="5:7" ht="15" x14ac:dyDescent="0.25">
      <c r="E229" s="211"/>
      <c r="G229" s="212"/>
    </row>
    <row r="230" spans="5:7" ht="15" x14ac:dyDescent="0.25">
      <c r="E230" s="211"/>
      <c r="G230" s="212"/>
    </row>
    <row r="231" spans="5:7" ht="15" x14ac:dyDescent="0.25">
      <c r="E231" s="211"/>
      <c r="G231" s="212"/>
    </row>
    <row r="232" spans="5:7" ht="15" x14ac:dyDescent="0.25">
      <c r="E232" s="211"/>
      <c r="G232" s="212"/>
    </row>
    <row r="233" spans="5:7" ht="15" x14ac:dyDescent="0.25">
      <c r="E233" s="211"/>
      <c r="G233" s="212"/>
    </row>
    <row r="234" spans="5:7" ht="15" x14ac:dyDescent="0.25">
      <c r="E234" s="211"/>
      <c r="G234" s="212"/>
    </row>
    <row r="235" spans="5:7" ht="15" x14ac:dyDescent="0.25">
      <c r="E235" s="211"/>
      <c r="G235" s="212"/>
    </row>
    <row r="236" spans="5:7" ht="15" x14ac:dyDescent="0.25">
      <c r="E236" s="211"/>
      <c r="G236" s="212"/>
    </row>
    <row r="237" spans="5:7" ht="15" x14ac:dyDescent="0.25">
      <c r="E237" s="211"/>
      <c r="G237" s="212"/>
    </row>
    <row r="238" spans="5:7" ht="15" x14ac:dyDescent="0.25">
      <c r="E238" s="211"/>
      <c r="G238" s="212"/>
    </row>
    <row r="239" spans="5:7" ht="15" x14ac:dyDescent="0.25">
      <c r="E239" s="211"/>
      <c r="G239" s="212"/>
    </row>
    <row r="240" spans="5:7" ht="15" x14ac:dyDescent="0.25">
      <c r="E240" s="211"/>
      <c r="G240" s="212"/>
    </row>
    <row r="241" spans="5:7" ht="15" x14ac:dyDescent="0.25">
      <c r="E241" s="211"/>
      <c r="G241" s="212"/>
    </row>
    <row r="242" spans="5:7" ht="15" x14ac:dyDescent="0.25">
      <c r="E242" s="211"/>
      <c r="G242" s="212"/>
    </row>
    <row r="243" spans="5:7" ht="15" x14ac:dyDescent="0.25">
      <c r="E243" s="211"/>
      <c r="G243" s="212"/>
    </row>
    <row r="244" spans="5:7" ht="15" x14ac:dyDescent="0.25">
      <c r="E244" s="211"/>
      <c r="G244" s="212"/>
    </row>
    <row r="245" spans="5:7" ht="15" x14ac:dyDescent="0.25">
      <c r="E245" s="211"/>
      <c r="G245" s="212"/>
    </row>
    <row r="246" spans="5:7" ht="15" x14ac:dyDescent="0.25">
      <c r="E246" s="211"/>
      <c r="G246" s="212"/>
    </row>
    <row r="247" spans="5:7" ht="15" x14ac:dyDescent="0.25">
      <c r="E247" s="211"/>
      <c r="G247" s="212"/>
    </row>
    <row r="248" spans="5:7" ht="15" x14ac:dyDescent="0.25">
      <c r="E248" s="211"/>
      <c r="G248" s="212"/>
    </row>
    <row r="249" spans="5:7" ht="15" x14ac:dyDescent="0.25">
      <c r="E249" s="211"/>
      <c r="G249" s="212"/>
    </row>
    <row r="250" spans="5:7" ht="15" x14ac:dyDescent="0.25">
      <c r="E250" s="211"/>
      <c r="G250" s="212"/>
    </row>
    <row r="251" spans="5:7" ht="15" x14ac:dyDescent="0.25">
      <c r="E251" s="211"/>
      <c r="G251" s="212"/>
    </row>
    <row r="252" spans="5:7" ht="15" x14ac:dyDescent="0.25">
      <c r="E252" s="211"/>
      <c r="G252" s="212"/>
    </row>
    <row r="253" spans="5:7" ht="15" x14ac:dyDescent="0.25">
      <c r="E253" s="211"/>
      <c r="G253" s="212"/>
    </row>
    <row r="254" spans="5:7" ht="15" x14ac:dyDescent="0.25">
      <c r="E254" s="211"/>
      <c r="G254" s="212"/>
    </row>
    <row r="255" spans="5:7" ht="15" x14ac:dyDescent="0.25">
      <c r="E255" s="211"/>
      <c r="G255" s="212"/>
    </row>
    <row r="256" spans="5:7" ht="15" x14ac:dyDescent="0.25">
      <c r="E256" s="211"/>
      <c r="G256" s="212"/>
    </row>
    <row r="257" spans="5:7" ht="15" x14ac:dyDescent="0.25">
      <c r="E257" s="211"/>
      <c r="G257" s="212"/>
    </row>
    <row r="258" spans="5:7" ht="15" x14ac:dyDescent="0.25">
      <c r="E258" s="211"/>
      <c r="G258" s="212"/>
    </row>
    <row r="259" spans="5:7" ht="15" x14ac:dyDescent="0.25">
      <c r="E259" s="211"/>
      <c r="G259" s="212"/>
    </row>
    <row r="260" spans="5:7" ht="15" x14ac:dyDescent="0.25">
      <c r="E260" s="211"/>
      <c r="G260" s="212"/>
    </row>
    <row r="261" spans="5:7" ht="15" x14ac:dyDescent="0.25">
      <c r="E261" s="211"/>
      <c r="G261" s="212"/>
    </row>
    <row r="262" spans="5:7" ht="15" x14ac:dyDescent="0.25">
      <c r="E262" s="211"/>
      <c r="G262" s="212"/>
    </row>
    <row r="263" spans="5:7" ht="15" x14ac:dyDescent="0.25">
      <c r="E263" s="211"/>
      <c r="G263" s="212"/>
    </row>
    <row r="264" spans="5:7" ht="15" x14ac:dyDescent="0.25">
      <c r="E264" s="211"/>
      <c r="G264" s="212"/>
    </row>
    <row r="265" spans="5:7" ht="15" x14ac:dyDescent="0.25">
      <c r="E265" s="211"/>
      <c r="G265" s="212"/>
    </row>
    <row r="266" spans="5:7" ht="15" x14ac:dyDescent="0.25">
      <c r="E266" s="211"/>
      <c r="G266" s="212"/>
    </row>
    <row r="267" spans="5:7" ht="15" x14ac:dyDescent="0.25">
      <c r="E267" s="211"/>
      <c r="G267" s="212"/>
    </row>
    <row r="268" spans="5:7" ht="15" x14ac:dyDescent="0.25">
      <c r="E268" s="211"/>
      <c r="G268" s="212"/>
    </row>
    <row r="269" spans="5:7" ht="15" x14ac:dyDescent="0.25">
      <c r="E269" s="211"/>
      <c r="G269" s="212"/>
    </row>
    <row r="270" spans="5:7" ht="15" x14ac:dyDescent="0.25">
      <c r="E270" s="211"/>
      <c r="G270" s="212"/>
    </row>
    <row r="271" spans="5:7" ht="15" x14ac:dyDescent="0.25">
      <c r="E271" s="211"/>
      <c r="G271" s="212"/>
    </row>
    <row r="272" spans="5:7" ht="15" x14ac:dyDescent="0.25">
      <c r="E272" s="211"/>
      <c r="G272" s="212"/>
    </row>
    <row r="273" spans="5:7" ht="15" x14ac:dyDescent="0.25">
      <c r="E273" s="211"/>
      <c r="G273" s="212"/>
    </row>
    <row r="274" spans="5:7" ht="15" x14ac:dyDescent="0.25">
      <c r="E274" s="211"/>
      <c r="G274" s="212"/>
    </row>
    <row r="275" spans="5:7" ht="15" x14ac:dyDescent="0.25">
      <c r="E275" s="211"/>
      <c r="G275" s="212"/>
    </row>
    <row r="276" spans="5:7" ht="15" x14ac:dyDescent="0.25">
      <c r="E276" s="211"/>
      <c r="G276" s="212"/>
    </row>
    <row r="277" spans="5:7" ht="15" x14ac:dyDescent="0.25">
      <c r="E277" s="211"/>
      <c r="G277" s="212"/>
    </row>
    <row r="278" spans="5:7" ht="15" x14ac:dyDescent="0.25">
      <c r="E278" s="211"/>
      <c r="G278" s="212"/>
    </row>
    <row r="279" spans="5:7" ht="15" x14ac:dyDescent="0.25">
      <c r="E279" s="211"/>
      <c r="G279" s="212"/>
    </row>
    <row r="280" spans="5:7" ht="15" x14ac:dyDescent="0.25">
      <c r="E280" s="211"/>
      <c r="G280" s="212"/>
    </row>
    <row r="281" spans="5:7" ht="15" x14ac:dyDescent="0.25">
      <c r="E281" s="211"/>
      <c r="G281" s="212"/>
    </row>
    <row r="282" spans="5:7" ht="15" x14ac:dyDescent="0.25">
      <c r="E282" s="211"/>
      <c r="G282" s="212"/>
    </row>
    <row r="283" spans="5:7" ht="15" x14ac:dyDescent="0.25">
      <c r="E283" s="211"/>
      <c r="G283" s="212"/>
    </row>
    <row r="284" spans="5:7" ht="15" x14ac:dyDescent="0.25">
      <c r="E284" s="211"/>
      <c r="G284" s="212"/>
    </row>
    <row r="285" spans="5:7" ht="15" x14ac:dyDescent="0.25">
      <c r="E285" s="211"/>
      <c r="G285" s="212"/>
    </row>
    <row r="286" spans="5:7" ht="15" x14ac:dyDescent="0.25">
      <c r="E286" s="211"/>
      <c r="G286" s="212"/>
    </row>
    <row r="287" spans="5:7" ht="15" x14ac:dyDescent="0.25">
      <c r="E287" s="211"/>
      <c r="G287" s="212"/>
    </row>
    <row r="288" spans="5:7" ht="15" x14ac:dyDescent="0.25">
      <c r="E288" s="211"/>
      <c r="G288" s="212"/>
    </row>
    <row r="289" spans="5:7" ht="15" x14ac:dyDescent="0.25">
      <c r="E289" s="211"/>
      <c r="G289" s="212"/>
    </row>
    <row r="290" spans="5:7" ht="15" x14ac:dyDescent="0.25">
      <c r="E290" s="211"/>
      <c r="G290" s="212"/>
    </row>
    <row r="291" spans="5:7" ht="15" x14ac:dyDescent="0.25">
      <c r="E291" s="211"/>
      <c r="G291" s="212"/>
    </row>
    <row r="292" spans="5:7" ht="15" x14ac:dyDescent="0.25">
      <c r="E292" s="211"/>
      <c r="G292" s="212"/>
    </row>
    <row r="293" spans="5:7" ht="15" x14ac:dyDescent="0.25">
      <c r="E293" s="211"/>
      <c r="G293" s="212"/>
    </row>
    <row r="294" spans="5:7" ht="15" x14ac:dyDescent="0.25">
      <c r="E294" s="211"/>
      <c r="G294" s="212"/>
    </row>
    <row r="295" spans="5:7" ht="15" x14ac:dyDescent="0.25">
      <c r="E295" s="211"/>
      <c r="G295" s="212"/>
    </row>
    <row r="296" spans="5:7" ht="15" x14ac:dyDescent="0.25">
      <c r="E296" s="211"/>
      <c r="G296" s="212"/>
    </row>
    <row r="297" spans="5:7" ht="15" x14ac:dyDescent="0.25">
      <c r="E297" s="211"/>
      <c r="G297" s="212"/>
    </row>
    <row r="298" spans="5:7" ht="15" x14ac:dyDescent="0.25">
      <c r="E298" s="211"/>
      <c r="G298" s="212"/>
    </row>
    <row r="299" spans="5:7" ht="15" x14ac:dyDescent="0.25">
      <c r="E299" s="211"/>
      <c r="G299" s="212"/>
    </row>
    <row r="300" spans="5:7" ht="15" x14ac:dyDescent="0.25">
      <c r="E300" s="211"/>
      <c r="G300" s="212"/>
    </row>
    <row r="301" spans="5:7" ht="15" x14ac:dyDescent="0.25">
      <c r="E301" s="211"/>
      <c r="G301" s="212"/>
    </row>
    <row r="302" spans="5:7" ht="15" x14ac:dyDescent="0.25">
      <c r="E302" s="211"/>
      <c r="G302" s="212"/>
    </row>
    <row r="303" spans="5:7" ht="15" x14ac:dyDescent="0.25">
      <c r="E303" s="211"/>
      <c r="G303" s="212"/>
    </row>
    <row r="304" spans="5:7" ht="15" x14ac:dyDescent="0.25">
      <c r="E304" s="211"/>
      <c r="G304" s="212"/>
    </row>
    <row r="305" spans="5:7" ht="15" x14ac:dyDescent="0.25">
      <c r="E305" s="211"/>
      <c r="G305" s="212"/>
    </row>
    <row r="306" spans="5:7" ht="15" x14ac:dyDescent="0.25">
      <c r="E306" s="211"/>
      <c r="G306" s="212"/>
    </row>
    <row r="307" spans="5:7" ht="15" x14ac:dyDescent="0.25">
      <c r="E307" s="211"/>
      <c r="G307" s="212"/>
    </row>
    <row r="308" spans="5:7" ht="15" x14ac:dyDescent="0.25">
      <c r="E308" s="211"/>
      <c r="G308" s="212"/>
    </row>
    <row r="309" spans="5:7" ht="15" x14ac:dyDescent="0.25">
      <c r="E309" s="211"/>
      <c r="G309" s="212"/>
    </row>
    <row r="310" spans="5:7" ht="15" x14ac:dyDescent="0.25">
      <c r="E310" s="211"/>
      <c r="G310" s="212"/>
    </row>
    <row r="311" spans="5:7" ht="15" x14ac:dyDescent="0.25">
      <c r="E311" s="211"/>
      <c r="G311" s="212"/>
    </row>
    <row r="312" spans="5:7" ht="15" x14ac:dyDescent="0.25">
      <c r="E312" s="211"/>
      <c r="G312" s="212"/>
    </row>
    <row r="313" spans="5:7" ht="15" x14ac:dyDescent="0.25">
      <c r="E313" s="211"/>
      <c r="G313" s="212"/>
    </row>
    <row r="314" spans="5:7" ht="15" x14ac:dyDescent="0.25">
      <c r="E314" s="211"/>
      <c r="G314" s="212"/>
    </row>
    <row r="315" spans="5:7" ht="15" x14ac:dyDescent="0.25">
      <c r="E315" s="211"/>
      <c r="G315" s="212"/>
    </row>
    <row r="316" spans="5:7" ht="15" x14ac:dyDescent="0.25">
      <c r="E316" s="211"/>
      <c r="G316" s="212"/>
    </row>
    <row r="317" spans="5:7" ht="15" x14ac:dyDescent="0.25">
      <c r="E317" s="211"/>
      <c r="G317" s="212"/>
    </row>
    <row r="318" spans="5:7" ht="15" x14ac:dyDescent="0.25">
      <c r="E318" s="211"/>
      <c r="G318" s="212"/>
    </row>
    <row r="319" spans="5:7" ht="15" x14ac:dyDescent="0.25">
      <c r="E319" s="211"/>
      <c r="G319" s="212"/>
    </row>
    <row r="320" spans="5:7" ht="15" x14ac:dyDescent="0.25">
      <c r="E320" s="211"/>
      <c r="G320" s="212"/>
    </row>
    <row r="321" spans="5:7" ht="15" x14ac:dyDescent="0.25">
      <c r="E321" s="211"/>
      <c r="G321" s="212"/>
    </row>
    <row r="322" spans="5:7" ht="15" x14ac:dyDescent="0.25">
      <c r="E322" s="211"/>
      <c r="G322" s="212"/>
    </row>
    <row r="323" spans="5:7" ht="15" x14ac:dyDescent="0.25">
      <c r="E323" s="211"/>
      <c r="G323" s="212"/>
    </row>
    <row r="324" spans="5:7" ht="15" x14ac:dyDescent="0.25">
      <c r="E324" s="211"/>
      <c r="G324" s="212"/>
    </row>
    <row r="325" spans="5:7" ht="15" x14ac:dyDescent="0.25">
      <c r="E325" s="211"/>
      <c r="G325" s="212"/>
    </row>
    <row r="326" spans="5:7" ht="15" x14ac:dyDescent="0.25">
      <c r="E326" s="211"/>
      <c r="G326" s="212"/>
    </row>
    <row r="327" spans="5:7" ht="15" x14ac:dyDescent="0.25">
      <c r="E327" s="211"/>
      <c r="G327" s="212"/>
    </row>
    <row r="328" spans="5:7" ht="15" x14ac:dyDescent="0.25">
      <c r="E328" s="211"/>
      <c r="G328" s="212"/>
    </row>
    <row r="329" spans="5:7" ht="15" x14ac:dyDescent="0.25">
      <c r="E329" s="211"/>
      <c r="G329" s="212"/>
    </row>
    <row r="330" spans="5:7" ht="15" x14ac:dyDescent="0.25">
      <c r="E330" s="211"/>
      <c r="G330" s="212"/>
    </row>
    <row r="331" spans="5:7" ht="15" x14ac:dyDescent="0.25">
      <c r="E331" s="211"/>
      <c r="G331" s="212"/>
    </row>
    <row r="332" spans="5:7" ht="15" x14ac:dyDescent="0.25">
      <c r="E332" s="211"/>
      <c r="G332" s="212"/>
    </row>
    <row r="333" spans="5:7" ht="15" x14ac:dyDescent="0.25">
      <c r="E333" s="211"/>
      <c r="G333" s="212"/>
    </row>
    <row r="334" spans="5:7" ht="15" x14ac:dyDescent="0.25">
      <c r="E334" s="211"/>
      <c r="G334" s="212"/>
    </row>
    <row r="335" spans="5:7" ht="15" x14ac:dyDescent="0.25">
      <c r="E335" s="211"/>
      <c r="G335" s="212"/>
    </row>
    <row r="336" spans="5:7" ht="15" x14ac:dyDescent="0.25">
      <c r="E336" s="211"/>
      <c r="G336" s="212"/>
    </row>
    <row r="337" spans="5:7" ht="15" x14ac:dyDescent="0.25">
      <c r="E337" s="211"/>
      <c r="G337" s="212"/>
    </row>
    <row r="338" spans="5:7" ht="15" x14ac:dyDescent="0.25">
      <c r="E338" s="211"/>
      <c r="G338" s="212"/>
    </row>
    <row r="339" spans="5:7" ht="15" x14ac:dyDescent="0.25">
      <c r="E339" s="211"/>
      <c r="G339" s="212"/>
    </row>
    <row r="340" spans="5:7" ht="15" x14ac:dyDescent="0.25">
      <c r="E340" s="211"/>
      <c r="G340" s="212"/>
    </row>
    <row r="341" spans="5:7" ht="15" x14ac:dyDescent="0.25">
      <c r="E341" s="211"/>
      <c r="G341" s="212"/>
    </row>
    <row r="342" spans="5:7" ht="15" x14ac:dyDescent="0.25">
      <c r="E342" s="211"/>
      <c r="G342" s="212"/>
    </row>
    <row r="343" spans="5:7" ht="15" x14ac:dyDescent="0.25">
      <c r="E343" s="211"/>
      <c r="G343" s="212"/>
    </row>
    <row r="344" spans="5:7" ht="15" x14ac:dyDescent="0.25">
      <c r="E344" s="211"/>
      <c r="G344" s="212"/>
    </row>
    <row r="345" spans="5:7" ht="15" x14ac:dyDescent="0.25">
      <c r="E345" s="211"/>
      <c r="G345" s="212"/>
    </row>
    <row r="346" spans="5:7" ht="15" x14ac:dyDescent="0.25">
      <c r="E346" s="211"/>
      <c r="G346" s="212"/>
    </row>
    <row r="347" spans="5:7" ht="15" x14ac:dyDescent="0.25">
      <c r="E347" s="211"/>
      <c r="G347" s="212"/>
    </row>
    <row r="348" spans="5:7" ht="15" x14ac:dyDescent="0.25">
      <c r="E348" s="211"/>
      <c r="G348" s="212"/>
    </row>
    <row r="349" spans="5:7" ht="15" x14ac:dyDescent="0.25">
      <c r="E349" s="211"/>
      <c r="G349" s="212"/>
    </row>
    <row r="350" spans="5:7" ht="15" x14ac:dyDescent="0.25">
      <c r="E350" s="211"/>
      <c r="G350" s="212"/>
    </row>
    <row r="351" spans="5:7" ht="15" x14ac:dyDescent="0.25">
      <c r="E351" s="211"/>
      <c r="G351" s="212"/>
    </row>
    <row r="352" spans="5:7" ht="15" x14ac:dyDescent="0.25">
      <c r="E352" s="211"/>
      <c r="G352" s="212"/>
    </row>
    <row r="353" spans="5:7" ht="15" x14ac:dyDescent="0.25">
      <c r="E353" s="211"/>
      <c r="G353" s="212"/>
    </row>
    <row r="354" spans="5:7" ht="15" x14ac:dyDescent="0.25">
      <c r="E354" s="211"/>
      <c r="G354" s="212"/>
    </row>
    <row r="355" spans="5:7" ht="15" x14ac:dyDescent="0.25">
      <c r="E355" s="211"/>
      <c r="G355" s="212"/>
    </row>
    <row r="356" spans="5:7" ht="15" x14ac:dyDescent="0.25">
      <c r="E356" s="211"/>
      <c r="G356" s="212"/>
    </row>
    <row r="357" spans="5:7" ht="15" x14ac:dyDescent="0.25">
      <c r="E357" s="211"/>
      <c r="G357" s="212"/>
    </row>
    <row r="358" spans="5:7" ht="15" x14ac:dyDescent="0.25">
      <c r="E358" s="211"/>
      <c r="G358" s="212"/>
    </row>
    <row r="359" spans="5:7" ht="15" x14ac:dyDescent="0.25">
      <c r="E359" s="211"/>
      <c r="G359" s="212"/>
    </row>
    <row r="360" spans="5:7" ht="15" x14ac:dyDescent="0.25">
      <c r="E360" s="211"/>
      <c r="G360" s="212"/>
    </row>
    <row r="361" spans="5:7" ht="15" x14ac:dyDescent="0.25">
      <c r="E361" s="211"/>
      <c r="G361" s="212"/>
    </row>
    <row r="362" spans="5:7" ht="15" x14ac:dyDescent="0.25">
      <c r="E362" s="211"/>
      <c r="G362" s="212"/>
    </row>
    <row r="363" spans="5:7" ht="15" x14ac:dyDescent="0.25">
      <c r="E363" s="211"/>
      <c r="G363" s="212"/>
    </row>
    <row r="364" spans="5:7" ht="15" x14ac:dyDescent="0.25">
      <c r="E364" s="211"/>
      <c r="G364" s="212"/>
    </row>
    <row r="365" spans="5:7" ht="15" x14ac:dyDescent="0.25">
      <c r="E365" s="211"/>
      <c r="G365" s="212"/>
    </row>
    <row r="366" spans="5:7" ht="15" x14ac:dyDescent="0.25">
      <c r="E366" s="211"/>
      <c r="G366" s="212"/>
    </row>
    <row r="367" spans="5:7" ht="15" x14ac:dyDescent="0.25">
      <c r="E367" s="211"/>
      <c r="G367" s="212"/>
    </row>
    <row r="368" spans="5:7" ht="15" x14ac:dyDescent="0.25">
      <c r="E368" s="211"/>
      <c r="G368" s="212"/>
    </row>
    <row r="369" spans="5:7" ht="15" x14ac:dyDescent="0.25">
      <c r="E369" s="211"/>
      <c r="G369" s="212"/>
    </row>
    <row r="370" spans="5:7" ht="15" x14ac:dyDescent="0.25">
      <c r="E370" s="211"/>
      <c r="G370" s="212"/>
    </row>
    <row r="371" spans="5:7" ht="15" x14ac:dyDescent="0.25">
      <c r="E371" s="211"/>
      <c r="G371" s="212"/>
    </row>
    <row r="372" spans="5:7" ht="15" x14ac:dyDescent="0.25">
      <c r="E372" s="211"/>
      <c r="G372" s="212"/>
    </row>
    <row r="373" spans="5:7" ht="15" x14ac:dyDescent="0.25">
      <c r="E373" s="211"/>
      <c r="G373" s="212"/>
    </row>
    <row r="374" spans="5:7" ht="15" x14ac:dyDescent="0.25">
      <c r="E374" s="211"/>
      <c r="G374" s="212"/>
    </row>
    <row r="375" spans="5:7" ht="15" x14ac:dyDescent="0.25">
      <c r="E375" s="211"/>
      <c r="G375" s="212"/>
    </row>
    <row r="376" spans="5:7" ht="15" x14ac:dyDescent="0.25">
      <c r="E376" s="211"/>
      <c r="G376" s="212"/>
    </row>
    <row r="377" spans="5:7" ht="15" x14ac:dyDescent="0.25">
      <c r="E377" s="211"/>
      <c r="G377" s="212"/>
    </row>
    <row r="378" spans="5:7" ht="15" x14ac:dyDescent="0.25">
      <c r="E378" s="211"/>
      <c r="G378" s="212"/>
    </row>
    <row r="379" spans="5:7" ht="15" x14ac:dyDescent="0.25">
      <c r="E379" s="211"/>
      <c r="G379" s="212"/>
    </row>
    <row r="380" spans="5:7" ht="15" x14ac:dyDescent="0.25">
      <c r="E380" s="211"/>
      <c r="G380" s="212"/>
    </row>
    <row r="381" spans="5:7" ht="15" x14ac:dyDescent="0.25">
      <c r="E381" s="211"/>
      <c r="G381" s="212"/>
    </row>
    <row r="382" spans="5:7" ht="15" x14ac:dyDescent="0.25">
      <c r="E382" s="211"/>
      <c r="G382" s="212"/>
    </row>
    <row r="383" spans="5:7" ht="15" x14ac:dyDescent="0.25">
      <c r="E383" s="211"/>
      <c r="G383" s="212"/>
    </row>
    <row r="384" spans="5:7" ht="15" x14ac:dyDescent="0.25">
      <c r="E384" s="211"/>
      <c r="G384" s="212"/>
    </row>
    <row r="385" spans="5:7" ht="15" x14ac:dyDescent="0.25">
      <c r="E385" s="211"/>
      <c r="G385" s="212"/>
    </row>
    <row r="386" spans="5:7" ht="15" x14ac:dyDescent="0.25">
      <c r="E386" s="211"/>
      <c r="G386" s="212"/>
    </row>
    <row r="387" spans="5:7" ht="15" x14ac:dyDescent="0.25">
      <c r="E387" s="211"/>
      <c r="G387" s="212"/>
    </row>
    <row r="388" spans="5:7" ht="15" x14ac:dyDescent="0.25">
      <c r="E388" s="211"/>
      <c r="G388" s="212"/>
    </row>
    <row r="389" spans="5:7" ht="15" x14ac:dyDescent="0.25">
      <c r="E389" s="211"/>
      <c r="G389" s="212"/>
    </row>
    <row r="390" spans="5:7" ht="15" x14ac:dyDescent="0.25">
      <c r="E390" s="211"/>
      <c r="G390" s="212"/>
    </row>
    <row r="391" spans="5:7" ht="15" x14ac:dyDescent="0.25">
      <c r="E391" s="211"/>
      <c r="G391" s="212"/>
    </row>
    <row r="392" spans="5:7" ht="15" x14ac:dyDescent="0.25">
      <c r="E392" s="211"/>
      <c r="G392" s="212"/>
    </row>
    <row r="393" spans="5:7" ht="15" x14ac:dyDescent="0.25">
      <c r="E393" s="211"/>
      <c r="G393" s="212"/>
    </row>
    <row r="394" spans="5:7" ht="15" x14ac:dyDescent="0.25">
      <c r="E394" s="211"/>
      <c r="G394" s="212"/>
    </row>
    <row r="395" spans="5:7" ht="15" x14ac:dyDescent="0.25">
      <c r="E395" s="211"/>
      <c r="G395" s="212"/>
    </row>
    <row r="396" spans="5:7" ht="15" x14ac:dyDescent="0.25">
      <c r="E396" s="211"/>
      <c r="G396" s="212"/>
    </row>
    <row r="397" spans="5:7" ht="15" x14ac:dyDescent="0.25">
      <c r="E397" s="211"/>
      <c r="G397" s="212"/>
    </row>
    <row r="398" spans="5:7" ht="15" x14ac:dyDescent="0.25">
      <c r="E398" s="211"/>
      <c r="G398" s="212"/>
    </row>
    <row r="399" spans="5:7" ht="15" x14ac:dyDescent="0.25">
      <c r="E399" s="211"/>
      <c r="G399" s="212"/>
    </row>
    <row r="400" spans="5:7" ht="15" x14ac:dyDescent="0.25">
      <c r="E400" s="211"/>
      <c r="G400" s="212"/>
    </row>
    <row r="401" spans="5:7" ht="15" x14ac:dyDescent="0.25">
      <c r="E401" s="211"/>
      <c r="G401" s="212"/>
    </row>
    <row r="402" spans="5:7" ht="15" x14ac:dyDescent="0.25">
      <c r="E402" s="211"/>
      <c r="G402" s="212"/>
    </row>
    <row r="403" spans="5:7" ht="15" x14ac:dyDescent="0.25">
      <c r="E403" s="211"/>
      <c r="G403" s="212"/>
    </row>
    <row r="404" spans="5:7" ht="15" x14ac:dyDescent="0.25">
      <c r="E404" s="211"/>
      <c r="G404" s="212"/>
    </row>
    <row r="405" spans="5:7" ht="15" x14ac:dyDescent="0.25">
      <c r="E405" s="211"/>
      <c r="G405" s="212"/>
    </row>
    <row r="406" spans="5:7" ht="15" x14ac:dyDescent="0.25">
      <c r="E406" s="211"/>
      <c r="G406" s="212"/>
    </row>
    <row r="407" spans="5:7" ht="15" x14ac:dyDescent="0.25">
      <c r="E407" s="211"/>
      <c r="G407" s="212"/>
    </row>
    <row r="408" spans="5:7" ht="15" x14ac:dyDescent="0.25">
      <c r="E408" s="211"/>
      <c r="G408" s="212"/>
    </row>
    <row r="409" spans="5:7" ht="15" x14ac:dyDescent="0.25">
      <c r="E409" s="211"/>
      <c r="G409" s="212"/>
    </row>
    <row r="410" spans="5:7" ht="15" x14ac:dyDescent="0.25">
      <c r="E410" s="211"/>
      <c r="G410" s="212"/>
    </row>
    <row r="411" spans="5:7" ht="15" x14ac:dyDescent="0.25">
      <c r="E411" s="211"/>
      <c r="G411" s="212"/>
    </row>
    <row r="412" spans="5:7" ht="15" x14ac:dyDescent="0.25">
      <c r="E412" s="211"/>
      <c r="G412" s="212"/>
    </row>
    <row r="413" spans="5:7" ht="15" x14ac:dyDescent="0.25">
      <c r="E413" s="211"/>
      <c r="G413" s="212"/>
    </row>
    <row r="414" spans="5:7" ht="15" x14ac:dyDescent="0.25">
      <c r="E414" s="211"/>
      <c r="G414" s="212"/>
    </row>
    <row r="415" spans="5:7" ht="15" x14ac:dyDescent="0.25">
      <c r="E415" s="211"/>
      <c r="G415" s="212"/>
    </row>
    <row r="416" spans="5:7" ht="15" x14ac:dyDescent="0.25">
      <c r="E416" s="211"/>
      <c r="G416" s="212"/>
    </row>
    <row r="417" spans="5:7" ht="15" x14ac:dyDescent="0.25">
      <c r="E417" s="211"/>
      <c r="G417" s="212"/>
    </row>
    <row r="418" spans="5:7" ht="15" x14ac:dyDescent="0.25">
      <c r="E418" s="211"/>
      <c r="G418" s="212"/>
    </row>
    <row r="419" spans="5:7" ht="15" x14ac:dyDescent="0.25">
      <c r="E419" s="211"/>
      <c r="G419" s="212"/>
    </row>
    <row r="420" spans="5:7" ht="15" x14ac:dyDescent="0.25">
      <c r="E420" s="211"/>
      <c r="G420" s="212"/>
    </row>
    <row r="421" spans="5:7" ht="15" x14ac:dyDescent="0.25">
      <c r="E421" s="211"/>
      <c r="G421" s="212"/>
    </row>
    <row r="422" spans="5:7" ht="15" x14ac:dyDescent="0.25">
      <c r="E422" s="211"/>
      <c r="G422" s="212"/>
    </row>
    <row r="423" spans="5:7" ht="15" x14ac:dyDescent="0.25">
      <c r="E423" s="211"/>
      <c r="G423" s="212"/>
    </row>
    <row r="424" spans="5:7" ht="15" x14ac:dyDescent="0.25">
      <c r="E424" s="211"/>
      <c r="G424" s="212"/>
    </row>
    <row r="425" spans="5:7" ht="15" x14ac:dyDescent="0.25">
      <c r="E425" s="211"/>
      <c r="G425" s="212"/>
    </row>
    <row r="426" spans="5:7" ht="15" x14ac:dyDescent="0.25">
      <c r="E426" s="211"/>
      <c r="G426" s="212"/>
    </row>
    <row r="427" spans="5:7" ht="15" x14ac:dyDescent="0.25">
      <c r="E427" s="211"/>
      <c r="G427" s="212"/>
    </row>
    <row r="428" spans="5:7" ht="15" x14ac:dyDescent="0.25">
      <c r="E428" s="211"/>
      <c r="G428" s="212"/>
    </row>
    <row r="429" spans="5:7" ht="15" x14ac:dyDescent="0.25">
      <c r="E429" s="211"/>
      <c r="G429" s="212"/>
    </row>
    <row r="430" spans="5:7" ht="15" x14ac:dyDescent="0.25">
      <c r="E430" s="211"/>
      <c r="G430" s="212"/>
    </row>
    <row r="431" spans="5:7" ht="15" x14ac:dyDescent="0.25">
      <c r="E431" s="211"/>
      <c r="G431" s="212"/>
    </row>
    <row r="432" spans="5:7" ht="15" x14ac:dyDescent="0.25">
      <c r="E432" s="211"/>
      <c r="G432" s="212"/>
    </row>
    <row r="433" spans="5:7" ht="15" x14ac:dyDescent="0.25">
      <c r="E433" s="211"/>
      <c r="G433" s="212"/>
    </row>
    <row r="434" spans="5:7" ht="15" x14ac:dyDescent="0.25">
      <c r="E434" s="211"/>
      <c r="G434" s="212"/>
    </row>
    <row r="435" spans="5:7" ht="15" x14ac:dyDescent="0.25">
      <c r="E435" s="211"/>
      <c r="G435" s="212"/>
    </row>
    <row r="436" spans="5:7" ht="15" x14ac:dyDescent="0.25">
      <c r="E436" s="211"/>
      <c r="G436" s="212"/>
    </row>
    <row r="437" spans="5:7" ht="15" x14ac:dyDescent="0.25">
      <c r="E437" s="211"/>
      <c r="G437" s="212"/>
    </row>
    <row r="438" spans="5:7" ht="15" x14ac:dyDescent="0.25">
      <c r="E438" s="211"/>
      <c r="G438" s="212"/>
    </row>
    <row r="439" spans="5:7" ht="15" x14ac:dyDescent="0.25">
      <c r="E439" s="211"/>
      <c r="G439" s="212"/>
    </row>
    <row r="440" spans="5:7" ht="15" x14ac:dyDescent="0.25">
      <c r="E440" s="211"/>
      <c r="G440" s="212"/>
    </row>
    <row r="441" spans="5:7" ht="15" x14ac:dyDescent="0.25">
      <c r="E441" s="211"/>
      <c r="G441" s="212"/>
    </row>
    <row r="442" spans="5:7" ht="15" x14ac:dyDescent="0.25">
      <c r="E442" s="211"/>
      <c r="G442" s="212"/>
    </row>
    <row r="443" spans="5:7" ht="15" x14ac:dyDescent="0.25">
      <c r="E443" s="211"/>
      <c r="G443" s="212"/>
    </row>
    <row r="444" spans="5:7" ht="15" x14ac:dyDescent="0.25">
      <c r="E444" s="211"/>
      <c r="G444" s="212"/>
    </row>
    <row r="445" spans="5:7" ht="15" x14ac:dyDescent="0.25">
      <c r="E445" s="211"/>
      <c r="G445" s="212"/>
    </row>
    <row r="446" spans="5:7" ht="15" x14ac:dyDescent="0.25">
      <c r="E446" s="211"/>
      <c r="G446" s="212"/>
    </row>
    <row r="447" spans="5:7" ht="15" x14ac:dyDescent="0.25">
      <c r="E447" s="211"/>
      <c r="G447" s="212"/>
    </row>
    <row r="448" spans="5:7" ht="15" x14ac:dyDescent="0.25">
      <c r="E448" s="211"/>
      <c r="G448" s="212"/>
    </row>
    <row r="449" spans="5:7" ht="15" x14ac:dyDescent="0.25">
      <c r="E449" s="211"/>
      <c r="G449" s="212"/>
    </row>
    <row r="450" spans="5:7" ht="15" x14ac:dyDescent="0.25">
      <c r="E450" s="211"/>
      <c r="G450" s="212"/>
    </row>
    <row r="451" spans="5:7" ht="15" x14ac:dyDescent="0.25">
      <c r="E451" s="211"/>
      <c r="G451" s="212"/>
    </row>
    <row r="452" spans="5:7" ht="15" x14ac:dyDescent="0.25">
      <c r="E452" s="211"/>
      <c r="G452" s="212"/>
    </row>
    <row r="453" spans="5:7" ht="15" x14ac:dyDescent="0.25">
      <c r="E453" s="211"/>
      <c r="G453" s="212"/>
    </row>
    <row r="454" spans="5:7" ht="15" x14ac:dyDescent="0.25">
      <c r="E454" s="211"/>
      <c r="G454" s="212"/>
    </row>
    <row r="455" spans="5:7" ht="15" x14ac:dyDescent="0.25">
      <c r="E455" s="211"/>
      <c r="G455" s="212"/>
    </row>
    <row r="456" spans="5:7" ht="15" x14ac:dyDescent="0.25">
      <c r="E456" s="211"/>
      <c r="G456" s="212"/>
    </row>
    <row r="457" spans="5:7" ht="15" x14ac:dyDescent="0.25">
      <c r="E457" s="211"/>
      <c r="G457" s="212"/>
    </row>
    <row r="458" spans="5:7" ht="15" x14ac:dyDescent="0.25">
      <c r="E458" s="211"/>
      <c r="G458" s="212"/>
    </row>
    <row r="459" spans="5:7" ht="15" x14ac:dyDescent="0.25">
      <c r="E459" s="211"/>
      <c r="G459" s="212"/>
    </row>
    <row r="460" spans="5:7" ht="15" x14ac:dyDescent="0.25">
      <c r="E460" s="211"/>
      <c r="G460" s="212"/>
    </row>
    <row r="461" spans="5:7" ht="15" x14ac:dyDescent="0.25">
      <c r="E461" s="211"/>
      <c r="G461" s="212"/>
    </row>
    <row r="462" spans="5:7" ht="15" x14ac:dyDescent="0.25">
      <c r="E462" s="211"/>
      <c r="G462" s="212"/>
    </row>
    <row r="463" spans="5:7" ht="15" x14ac:dyDescent="0.25">
      <c r="E463" s="211"/>
      <c r="G463" s="212"/>
    </row>
    <row r="464" spans="5:7" ht="15" x14ac:dyDescent="0.25">
      <c r="E464" s="211"/>
      <c r="G464" s="212"/>
    </row>
    <row r="465" spans="5:7" ht="15" x14ac:dyDescent="0.25">
      <c r="E465" s="211"/>
      <c r="G465" s="212"/>
    </row>
    <row r="466" spans="5:7" ht="15" x14ac:dyDescent="0.25">
      <c r="E466" s="211"/>
      <c r="G466" s="212"/>
    </row>
    <row r="467" spans="5:7" ht="15" x14ac:dyDescent="0.25">
      <c r="E467" s="211"/>
      <c r="G467" s="212"/>
    </row>
    <row r="468" spans="5:7" ht="15" x14ac:dyDescent="0.25">
      <c r="E468" s="211"/>
      <c r="G468" s="212"/>
    </row>
    <row r="469" spans="5:7" ht="15" x14ac:dyDescent="0.25">
      <c r="E469" s="211"/>
      <c r="G469" s="212"/>
    </row>
    <row r="470" spans="5:7" ht="15" x14ac:dyDescent="0.25">
      <c r="E470" s="211"/>
      <c r="G470" s="212"/>
    </row>
    <row r="471" spans="5:7" ht="15" x14ac:dyDescent="0.25">
      <c r="E471" s="211"/>
      <c r="G471" s="212"/>
    </row>
    <row r="472" spans="5:7" ht="15" x14ac:dyDescent="0.25">
      <c r="E472" s="211"/>
      <c r="G472" s="212"/>
    </row>
    <row r="473" spans="5:7" ht="15" x14ac:dyDescent="0.25">
      <c r="E473" s="211"/>
      <c r="G473" s="212"/>
    </row>
    <row r="474" spans="5:7" ht="15" x14ac:dyDescent="0.25">
      <c r="E474" s="211"/>
      <c r="G474" s="212"/>
    </row>
    <row r="475" spans="5:7" ht="15" x14ac:dyDescent="0.25">
      <c r="E475" s="211"/>
      <c r="G475" s="212"/>
    </row>
    <row r="476" spans="5:7" ht="15" x14ac:dyDescent="0.25">
      <c r="E476" s="211"/>
      <c r="G476" s="212"/>
    </row>
    <row r="477" spans="5:7" ht="15" x14ac:dyDescent="0.25">
      <c r="E477" s="211"/>
      <c r="G477" s="212"/>
    </row>
    <row r="478" spans="5:7" ht="15" x14ac:dyDescent="0.25">
      <c r="E478" s="211"/>
      <c r="G478" s="212"/>
    </row>
    <row r="479" spans="5:7" ht="15" x14ac:dyDescent="0.25">
      <c r="E479" s="211"/>
      <c r="G479" s="212"/>
    </row>
    <row r="480" spans="5:7" ht="15" x14ac:dyDescent="0.25">
      <c r="E480" s="211"/>
      <c r="G480" s="212"/>
    </row>
    <row r="481" spans="5:7" ht="15" x14ac:dyDescent="0.25">
      <c r="E481" s="211"/>
      <c r="G481" s="212"/>
    </row>
    <row r="482" spans="5:7" ht="15" x14ac:dyDescent="0.25">
      <c r="E482" s="211"/>
      <c r="G482" s="212"/>
    </row>
    <row r="483" spans="5:7" ht="15" x14ac:dyDescent="0.25">
      <c r="E483" s="211"/>
      <c r="G483" s="212"/>
    </row>
    <row r="484" spans="5:7" ht="15" x14ac:dyDescent="0.25">
      <c r="E484" s="211"/>
      <c r="G484" s="212"/>
    </row>
    <row r="485" spans="5:7" ht="15" x14ac:dyDescent="0.25">
      <c r="E485" s="211"/>
      <c r="G485" s="212"/>
    </row>
    <row r="486" spans="5:7" ht="15" x14ac:dyDescent="0.25">
      <c r="E486" s="211"/>
      <c r="G486" s="212"/>
    </row>
    <row r="487" spans="5:7" ht="15" x14ac:dyDescent="0.25">
      <c r="E487" s="211"/>
      <c r="G487" s="212"/>
    </row>
    <row r="488" spans="5:7" ht="15" x14ac:dyDescent="0.25">
      <c r="E488" s="211"/>
      <c r="G488" s="212"/>
    </row>
    <row r="489" spans="5:7" ht="15" x14ac:dyDescent="0.25">
      <c r="E489" s="211"/>
      <c r="G489" s="212"/>
    </row>
    <row r="490" spans="5:7" ht="15" x14ac:dyDescent="0.25">
      <c r="E490" s="211"/>
      <c r="G490" s="212"/>
    </row>
    <row r="491" spans="5:7" ht="15" x14ac:dyDescent="0.25">
      <c r="E491" s="211"/>
      <c r="G491" s="212"/>
    </row>
    <row r="492" spans="5:7" ht="15" x14ac:dyDescent="0.25">
      <c r="E492" s="211"/>
      <c r="G492" s="212"/>
    </row>
    <row r="493" spans="5:7" ht="15" x14ac:dyDescent="0.25">
      <c r="E493" s="211"/>
      <c r="G493" s="212"/>
    </row>
    <row r="494" spans="5:7" ht="15" x14ac:dyDescent="0.25">
      <c r="E494" s="211"/>
      <c r="G494" s="212"/>
    </row>
    <row r="495" spans="5:7" ht="15" x14ac:dyDescent="0.25">
      <c r="E495" s="211"/>
      <c r="G495" s="212"/>
    </row>
    <row r="496" spans="5:7" ht="15" x14ac:dyDescent="0.25">
      <c r="E496" s="211"/>
      <c r="G496" s="212"/>
    </row>
    <row r="497" spans="5:7" ht="15" x14ac:dyDescent="0.25">
      <c r="E497" s="211"/>
      <c r="G497" s="212"/>
    </row>
    <row r="498" spans="5:7" ht="15" x14ac:dyDescent="0.25">
      <c r="E498" s="211"/>
      <c r="G498" s="212"/>
    </row>
    <row r="499" spans="5:7" ht="15" x14ac:dyDescent="0.25">
      <c r="E499" s="211"/>
      <c r="G499" s="212"/>
    </row>
    <row r="500" spans="5:7" ht="15" x14ac:dyDescent="0.25">
      <c r="E500" s="211"/>
      <c r="G500" s="212"/>
    </row>
    <row r="501" spans="5:7" ht="15" x14ac:dyDescent="0.25">
      <c r="E501" s="211"/>
      <c r="G501" s="212"/>
    </row>
    <row r="502" spans="5:7" ht="15" x14ac:dyDescent="0.25">
      <c r="E502" s="211"/>
      <c r="G502" s="212"/>
    </row>
    <row r="503" spans="5:7" ht="15" x14ac:dyDescent="0.25">
      <c r="E503" s="211"/>
      <c r="G503" s="212"/>
    </row>
    <row r="504" spans="5:7" ht="15" x14ac:dyDescent="0.25">
      <c r="E504" s="211"/>
      <c r="G504" s="212"/>
    </row>
    <row r="505" spans="5:7" ht="15" x14ac:dyDescent="0.25">
      <c r="E505" s="211"/>
      <c r="G505" s="212"/>
    </row>
    <row r="506" spans="5:7" ht="15" x14ac:dyDescent="0.25">
      <c r="E506" s="211"/>
      <c r="G506" s="212"/>
    </row>
    <row r="507" spans="5:7" ht="15" x14ac:dyDescent="0.25">
      <c r="E507" s="211"/>
      <c r="G507" s="212"/>
    </row>
    <row r="508" spans="5:7" ht="15" x14ac:dyDescent="0.25">
      <c r="E508" s="211"/>
      <c r="G508" s="212"/>
    </row>
    <row r="509" spans="5:7" ht="15" x14ac:dyDescent="0.25">
      <c r="E509" s="211"/>
      <c r="G509" s="212"/>
    </row>
    <row r="510" spans="5:7" ht="15" x14ac:dyDescent="0.25">
      <c r="E510" s="211"/>
      <c r="G510" s="212"/>
    </row>
    <row r="511" spans="5:7" ht="15" x14ac:dyDescent="0.25">
      <c r="E511" s="211"/>
      <c r="G511" s="212"/>
    </row>
    <row r="512" spans="5:7" ht="15" x14ac:dyDescent="0.25">
      <c r="E512" s="211"/>
      <c r="G512" s="212"/>
    </row>
    <row r="513" spans="5:7" ht="15" x14ac:dyDescent="0.25">
      <c r="E513" s="211"/>
      <c r="G513" s="212"/>
    </row>
    <row r="514" spans="5:7" ht="15" x14ac:dyDescent="0.25">
      <c r="E514" s="211"/>
      <c r="G514" s="212"/>
    </row>
    <row r="515" spans="5:7" ht="15" x14ac:dyDescent="0.25">
      <c r="E515" s="211"/>
      <c r="G515" s="212"/>
    </row>
    <row r="516" spans="5:7" ht="15" x14ac:dyDescent="0.25">
      <c r="E516" s="211"/>
      <c r="G516" s="212"/>
    </row>
    <row r="517" spans="5:7" ht="15" x14ac:dyDescent="0.25">
      <c r="E517" s="211"/>
      <c r="G517" s="212"/>
    </row>
    <row r="518" spans="5:7" ht="15" x14ac:dyDescent="0.25">
      <c r="E518" s="211"/>
      <c r="G518" s="212"/>
    </row>
    <row r="519" spans="5:7" ht="15" x14ac:dyDescent="0.25">
      <c r="E519" s="211"/>
      <c r="G519" s="212"/>
    </row>
    <row r="520" spans="5:7" ht="15" x14ac:dyDescent="0.25">
      <c r="E520" s="211"/>
      <c r="G520" s="212"/>
    </row>
    <row r="521" spans="5:7" ht="15" x14ac:dyDescent="0.25">
      <c r="E521" s="211"/>
      <c r="G521" s="212"/>
    </row>
    <row r="522" spans="5:7" ht="15" x14ac:dyDescent="0.25">
      <c r="E522" s="211"/>
      <c r="G522" s="212"/>
    </row>
    <row r="523" spans="5:7" ht="15" x14ac:dyDescent="0.25">
      <c r="E523" s="211"/>
      <c r="G523" s="212"/>
    </row>
    <row r="524" spans="5:7" ht="15" x14ac:dyDescent="0.25">
      <c r="E524" s="211"/>
      <c r="G524" s="212"/>
    </row>
    <row r="525" spans="5:7" ht="15" x14ac:dyDescent="0.25">
      <c r="E525" s="211"/>
      <c r="G525" s="212"/>
    </row>
    <row r="526" spans="5:7" ht="15" x14ac:dyDescent="0.25">
      <c r="E526" s="211"/>
      <c r="G526" s="212"/>
    </row>
    <row r="527" spans="5:7" ht="15" x14ac:dyDescent="0.25">
      <c r="E527" s="211"/>
      <c r="G527" s="212"/>
    </row>
    <row r="528" spans="5:7" ht="15" x14ac:dyDescent="0.25">
      <c r="E528" s="211"/>
      <c r="G528" s="212"/>
    </row>
    <row r="529" spans="5:7" ht="15" x14ac:dyDescent="0.25">
      <c r="E529" s="211"/>
      <c r="G529" s="212"/>
    </row>
    <row r="530" spans="5:7" ht="15" x14ac:dyDescent="0.25">
      <c r="E530" s="211"/>
      <c r="G530" s="212"/>
    </row>
    <row r="531" spans="5:7" ht="15" x14ac:dyDescent="0.25">
      <c r="E531" s="211"/>
      <c r="G531" s="212"/>
    </row>
    <row r="532" spans="5:7" ht="15" x14ac:dyDescent="0.25">
      <c r="E532" s="211"/>
      <c r="G532" s="212"/>
    </row>
    <row r="533" spans="5:7" ht="15" x14ac:dyDescent="0.25">
      <c r="E533" s="211"/>
      <c r="G533" s="212"/>
    </row>
    <row r="534" spans="5:7" ht="15" x14ac:dyDescent="0.25">
      <c r="E534" s="211"/>
      <c r="G534" s="212"/>
    </row>
    <row r="535" spans="5:7" ht="15" x14ac:dyDescent="0.25">
      <c r="E535" s="211"/>
      <c r="G535" s="212"/>
    </row>
    <row r="536" spans="5:7" ht="15" x14ac:dyDescent="0.25">
      <c r="E536" s="211"/>
      <c r="G536" s="212"/>
    </row>
    <row r="537" spans="5:7" ht="15" x14ac:dyDescent="0.25">
      <c r="E537" s="211"/>
      <c r="G537" s="212"/>
    </row>
    <row r="538" spans="5:7" ht="15" x14ac:dyDescent="0.25">
      <c r="E538" s="211"/>
      <c r="G538" s="212"/>
    </row>
    <row r="539" spans="5:7" ht="15" x14ac:dyDescent="0.25">
      <c r="E539" s="211"/>
      <c r="G539" s="212"/>
    </row>
    <row r="540" spans="5:7" ht="15" x14ac:dyDescent="0.25">
      <c r="E540" s="211"/>
      <c r="G540" s="212"/>
    </row>
    <row r="541" spans="5:7" ht="15" x14ac:dyDescent="0.25">
      <c r="E541" s="211"/>
      <c r="G541" s="212"/>
    </row>
    <row r="542" spans="5:7" ht="15" x14ac:dyDescent="0.25">
      <c r="E542" s="211"/>
      <c r="G542" s="212"/>
    </row>
    <row r="543" spans="5:7" ht="15" x14ac:dyDescent="0.25">
      <c r="E543" s="211"/>
      <c r="G543" s="212"/>
    </row>
    <row r="544" spans="5:7" ht="15" x14ac:dyDescent="0.25">
      <c r="E544" s="211"/>
      <c r="G544" s="212"/>
    </row>
    <row r="545" spans="5:7" ht="15" x14ac:dyDescent="0.25">
      <c r="E545" s="211"/>
      <c r="G545" s="212"/>
    </row>
    <row r="546" spans="5:7" ht="15" x14ac:dyDescent="0.25">
      <c r="E546" s="211"/>
      <c r="G546" s="212"/>
    </row>
    <row r="547" spans="5:7" ht="15" x14ac:dyDescent="0.25">
      <c r="E547" s="211"/>
      <c r="G547" s="212"/>
    </row>
    <row r="548" spans="5:7" ht="15" x14ac:dyDescent="0.25">
      <c r="E548" s="211"/>
      <c r="G548" s="212"/>
    </row>
    <row r="549" spans="5:7" ht="15" x14ac:dyDescent="0.25">
      <c r="E549" s="211"/>
      <c r="G549" s="212"/>
    </row>
    <row r="550" spans="5:7" ht="15" x14ac:dyDescent="0.25">
      <c r="E550" s="211"/>
      <c r="G550" s="212"/>
    </row>
    <row r="551" spans="5:7" ht="15" x14ac:dyDescent="0.25">
      <c r="E551" s="211"/>
      <c r="G551" s="212"/>
    </row>
    <row r="552" spans="5:7" ht="15" x14ac:dyDescent="0.25">
      <c r="E552" s="211"/>
      <c r="G552" s="212"/>
    </row>
    <row r="553" spans="5:7" ht="15" x14ac:dyDescent="0.25">
      <c r="E553" s="211"/>
      <c r="G553" s="212"/>
    </row>
    <row r="554" spans="5:7" ht="15" x14ac:dyDescent="0.25">
      <c r="E554" s="211"/>
      <c r="G554" s="212"/>
    </row>
    <row r="555" spans="5:7" ht="15" x14ac:dyDescent="0.25">
      <c r="E555" s="211"/>
      <c r="G555" s="212"/>
    </row>
    <row r="556" spans="5:7" ht="15" x14ac:dyDescent="0.25">
      <c r="E556" s="211"/>
      <c r="G556" s="212"/>
    </row>
    <row r="557" spans="5:7" ht="15" x14ac:dyDescent="0.25">
      <c r="E557" s="211"/>
      <c r="G557" s="212"/>
    </row>
    <row r="558" spans="5:7" ht="15" x14ac:dyDescent="0.25">
      <c r="E558" s="211"/>
      <c r="G558" s="212"/>
    </row>
    <row r="559" spans="5:7" ht="15" x14ac:dyDescent="0.25">
      <c r="E559" s="211"/>
      <c r="G559" s="212"/>
    </row>
    <row r="560" spans="5:7" ht="15" x14ac:dyDescent="0.25">
      <c r="E560" s="211"/>
      <c r="G560" s="212"/>
    </row>
    <row r="561" spans="5:7" ht="15" x14ac:dyDescent="0.25">
      <c r="E561" s="211"/>
      <c r="G561" s="212"/>
    </row>
    <row r="562" spans="5:7" ht="15" x14ac:dyDescent="0.25">
      <c r="E562" s="211"/>
      <c r="G562" s="212"/>
    </row>
    <row r="563" spans="5:7" ht="15" x14ac:dyDescent="0.25">
      <c r="E563" s="211"/>
      <c r="G563" s="212"/>
    </row>
    <row r="564" spans="5:7" ht="15" x14ac:dyDescent="0.25">
      <c r="E564" s="211"/>
      <c r="G564" s="212"/>
    </row>
    <row r="565" spans="5:7" ht="15" x14ac:dyDescent="0.25">
      <c r="E565" s="211"/>
      <c r="G565" s="212"/>
    </row>
    <row r="566" spans="5:7" ht="15" x14ac:dyDescent="0.25">
      <c r="E566" s="211"/>
      <c r="G566" s="212"/>
    </row>
    <row r="567" spans="5:7" ht="15" x14ac:dyDescent="0.25">
      <c r="E567" s="211"/>
      <c r="G567" s="212"/>
    </row>
    <row r="568" spans="5:7" ht="15" x14ac:dyDescent="0.25">
      <c r="E568" s="211"/>
      <c r="G568" s="212"/>
    </row>
    <row r="569" spans="5:7" ht="15" x14ac:dyDescent="0.25">
      <c r="E569" s="211"/>
      <c r="G569" s="212"/>
    </row>
    <row r="570" spans="5:7" ht="15" x14ac:dyDescent="0.25">
      <c r="E570" s="211"/>
      <c r="G570" s="212"/>
    </row>
    <row r="571" spans="5:7" ht="15" x14ac:dyDescent="0.25">
      <c r="E571" s="211"/>
      <c r="G571" s="212"/>
    </row>
    <row r="572" spans="5:7" ht="15" x14ac:dyDescent="0.25">
      <c r="E572" s="211"/>
      <c r="G572" s="212"/>
    </row>
    <row r="573" spans="5:7" ht="15" x14ac:dyDescent="0.25">
      <c r="E573" s="211"/>
      <c r="G573" s="212"/>
    </row>
    <row r="574" spans="5:7" ht="15" x14ac:dyDescent="0.25">
      <c r="E574" s="211"/>
      <c r="G574" s="212"/>
    </row>
    <row r="575" spans="5:7" ht="15" x14ac:dyDescent="0.25">
      <c r="E575" s="211"/>
      <c r="G575" s="212"/>
    </row>
    <row r="576" spans="5:7" ht="15" x14ac:dyDescent="0.25">
      <c r="E576" s="211"/>
      <c r="G576" s="212"/>
    </row>
    <row r="577" spans="5:7" ht="15" x14ac:dyDescent="0.25">
      <c r="E577" s="211"/>
      <c r="G577" s="212"/>
    </row>
    <row r="578" spans="5:7" ht="15" x14ac:dyDescent="0.25">
      <c r="E578" s="211"/>
      <c r="G578" s="212"/>
    </row>
    <row r="579" spans="5:7" ht="15" x14ac:dyDescent="0.25">
      <c r="E579" s="211"/>
      <c r="G579" s="212"/>
    </row>
    <row r="580" spans="5:7" ht="15" x14ac:dyDescent="0.25">
      <c r="E580" s="211"/>
      <c r="G580" s="212"/>
    </row>
    <row r="581" spans="5:7" ht="15" x14ac:dyDescent="0.25">
      <c r="E581" s="211"/>
      <c r="G581" s="212"/>
    </row>
    <row r="582" spans="5:7" ht="15" x14ac:dyDescent="0.25">
      <c r="E582" s="211"/>
      <c r="G582" s="212"/>
    </row>
    <row r="583" spans="5:7" ht="15" x14ac:dyDescent="0.25">
      <c r="E583" s="211"/>
      <c r="G583" s="212"/>
    </row>
    <row r="584" spans="5:7" ht="15" x14ac:dyDescent="0.25">
      <c r="E584" s="211"/>
      <c r="G584" s="212"/>
    </row>
    <row r="585" spans="5:7" ht="15" x14ac:dyDescent="0.25">
      <c r="E585" s="211"/>
      <c r="G585" s="212"/>
    </row>
    <row r="586" spans="5:7" ht="15" x14ac:dyDescent="0.25">
      <c r="E586" s="211"/>
      <c r="G586" s="212"/>
    </row>
    <row r="587" spans="5:7" ht="15" x14ac:dyDescent="0.25">
      <c r="E587" s="211"/>
      <c r="G587" s="212"/>
    </row>
    <row r="588" spans="5:7" ht="15" x14ac:dyDescent="0.25">
      <c r="E588" s="211"/>
      <c r="G588" s="212"/>
    </row>
    <row r="589" spans="5:7" ht="15" x14ac:dyDescent="0.25">
      <c r="E589" s="211"/>
      <c r="G589" s="212"/>
    </row>
    <row r="590" spans="5:7" ht="15" x14ac:dyDescent="0.25">
      <c r="E590" s="211"/>
      <c r="G590" s="212"/>
    </row>
    <row r="591" spans="5:7" ht="15" x14ac:dyDescent="0.25">
      <c r="E591" s="211"/>
      <c r="G591" s="212"/>
    </row>
    <row r="592" spans="5:7" ht="15" x14ac:dyDescent="0.25">
      <c r="E592" s="211"/>
      <c r="G592" s="212"/>
    </row>
    <row r="593" spans="5:7" ht="15" x14ac:dyDescent="0.25">
      <c r="E593" s="211"/>
      <c r="G593" s="212"/>
    </row>
    <row r="594" spans="5:7" ht="15" x14ac:dyDescent="0.25">
      <c r="E594" s="211"/>
      <c r="G594" s="212"/>
    </row>
    <row r="595" spans="5:7" ht="15" x14ac:dyDescent="0.25">
      <c r="E595" s="211"/>
      <c r="G595" s="212"/>
    </row>
    <row r="596" spans="5:7" ht="15" x14ac:dyDescent="0.25">
      <c r="E596" s="211"/>
      <c r="G596" s="212"/>
    </row>
    <row r="597" spans="5:7" ht="15" x14ac:dyDescent="0.25">
      <c r="E597" s="211"/>
      <c r="G597" s="212"/>
    </row>
    <row r="598" spans="5:7" ht="15" x14ac:dyDescent="0.25">
      <c r="E598" s="211"/>
      <c r="G598" s="212"/>
    </row>
    <row r="599" spans="5:7" ht="15" x14ac:dyDescent="0.25">
      <c r="E599" s="211"/>
      <c r="G599" s="212"/>
    </row>
    <row r="600" spans="5:7" ht="15" x14ac:dyDescent="0.25">
      <c r="E600" s="211"/>
      <c r="G600" s="212"/>
    </row>
    <row r="601" spans="5:7" ht="15" x14ac:dyDescent="0.25">
      <c r="E601" s="211"/>
      <c r="G601" s="212"/>
    </row>
    <row r="602" spans="5:7" ht="15" x14ac:dyDescent="0.25">
      <c r="E602" s="211"/>
      <c r="G602" s="212"/>
    </row>
    <row r="603" spans="5:7" ht="15" x14ac:dyDescent="0.25">
      <c r="E603" s="211"/>
      <c r="G603" s="212"/>
    </row>
    <row r="604" spans="5:7" ht="15" x14ac:dyDescent="0.25">
      <c r="E604" s="211"/>
      <c r="G604" s="212"/>
    </row>
    <row r="605" spans="5:7" ht="15" x14ac:dyDescent="0.25">
      <c r="E605" s="211"/>
      <c r="G605" s="212"/>
    </row>
    <row r="606" spans="5:7" ht="15" x14ac:dyDescent="0.25">
      <c r="E606" s="211"/>
      <c r="G606" s="212"/>
    </row>
    <row r="607" spans="5:7" ht="15" x14ac:dyDescent="0.25">
      <c r="E607" s="211"/>
      <c r="G607" s="212"/>
    </row>
    <row r="608" spans="5:7" ht="15" x14ac:dyDescent="0.25">
      <c r="E608" s="211"/>
      <c r="G608" s="212"/>
    </row>
    <row r="609" spans="5:7" ht="15" x14ac:dyDescent="0.25">
      <c r="E609" s="211"/>
      <c r="G609" s="212"/>
    </row>
    <row r="610" spans="5:7" ht="15" x14ac:dyDescent="0.25">
      <c r="E610" s="211"/>
      <c r="G610" s="212"/>
    </row>
    <row r="611" spans="5:7" ht="15" x14ac:dyDescent="0.25">
      <c r="E611" s="211"/>
      <c r="G611" s="212"/>
    </row>
    <row r="612" spans="5:7" ht="15" x14ac:dyDescent="0.25">
      <c r="E612" s="211"/>
      <c r="G612" s="212"/>
    </row>
    <row r="613" spans="5:7" ht="15" x14ac:dyDescent="0.25">
      <c r="E613" s="211"/>
      <c r="G613" s="212"/>
    </row>
    <row r="614" spans="5:7" ht="15" x14ac:dyDescent="0.25">
      <c r="E614" s="211"/>
      <c r="G614" s="212"/>
    </row>
    <row r="615" spans="5:7" ht="15" x14ac:dyDescent="0.25">
      <c r="E615" s="211"/>
      <c r="G615" s="212"/>
    </row>
    <row r="616" spans="5:7" ht="15" x14ac:dyDescent="0.25">
      <c r="E616" s="211"/>
      <c r="G616" s="212"/>
    </row>
    <row r="617" spans="5:7" ht="15" x14ac:dyDescent="0.25">
      <c r="E617" s="211"/>
      <c r="G617" s="212"/>
    </row>
    <row r="618" spans="5:7" ht="15" x14ac:dyDescent="0.25">
      <c r="E618" s="211"/>
      <c r="G618" s="212"/>
    </row>
    <row r="619" spans="5:7" ht="15" x14ac:dyDescent="0.25">
      <c r="E619" s="211"/>
      <c r="G619" s="212"/>
    </row>
    <row r="620" spans="5:7" ht="15" x14ac:dyDescent="0.25">
      <c r="E620" s="211"/>
      <c r="G620" s="212"/>
    </row>
    <row r="621" spans="5:7" ht="15" x14ac:dyDescent="0.25">
      <c r="E621" s="211"/>
      <c r="G621" s="212"/>
    </row>
    <row r="622" spans="5:7" ht="15" x14ac:dyDescent="0.25">
      <c r="E622" s="211"/>
      <c r="G622" s="212"/>
    </row>
    <row r="623" spans="5:7" ht="15" x14ac:dyDescent="0.25">
      <c r="E623" s="211"/>
      <c r="G623" s="212"/>
    </row>
    <row r="624" spans="5:7" ht="15" x14ac:dyDescent="0.25">
      <c r="E624" s="211"/>
      <c r="G624" s="212"/>
    </row>
    <row r="625" spans="5:7" ht="15" x14ac:dyDescent="0.25">
      <c r="E625" s="211"/>
      <c r="G625" s="212"/>
    </row>
    <row r="626" spans="5:7" ht="15" x14ac:dyDescent="0.25">
      <c r="E626" s="211"/>
      <c r="G626" s="212"/>
    </row>
    <row r="627" spans="5:7" ht="15" x14ac:dyDescent="0.25">
      <c r="E627" s="211"/>
      <c r="G627" s="212"/>
    </row>
    <row r="628" spans="5:7" ht="15" x14ac:dyDescent="0.25">
      <c r="E628" s="211"/>
      <c r="G628" s="212"/>
    </row>
    <row r="629" spans="5:7" ht="15" x14ac:dyDescent="0.25">
      <c r="E629" s="211"/>
      <c r="G629" s="212"/>
    </row>
    <row r="630" spans="5:7" ht="15" x14ac:dyDescent="0.25">
      <c r="E630" s="211"/>
      <c r="G630" s="212"/>
    </row>
    <row r="631" spans="5:7" ht="15" x14ac:dyDescent="0.25">
      <c r="E631" s="211"/>
      <c r="G631" s="212"/>
    </row>
    <row r="632" spans="5:7" ht="15" x14ac:dyDescent="0.25">
      <c r="E632" s="211"/>
      <c r="G632" s="212"/>
    </row>
    <row r="633" spans="5:7" ht="15" x14ac:dyDescent="0.25">
      <c r="E633" s="211"/>
      <c r="G633" s="212"/>
    </row>
    <row r="634" spans="5:7" ht="15" x14ac:dyDescent="0.25">
      <c r="E634" s="211"/>
      <c r="G634" s="212"/>
    </row>
    <row r="635" spans="5:7" ht="15" x14ac:dyDescent="0.25">
      <c r="E635" s="211"/>
      <c r="G635" s="212"/>
    </row>
    <row r="636" spans="5:7" ht="15" x14ac:dyDescent="0.25">
      <c r="E636" s="211"/>
      <c r="G636" s="212"/>
    </row>
    <row r="637" spans="5:7" ht="15" x14ac:dyDescent="0.25">
      <c r="E637" s="211"/>
      <c r="G637" s="212"/>
    </row>
    <row r="638" spans="5:7" ht="15" x14ac:dyDescent="0.25">
      <c r="E638" s="211"/>
      <c r="G638" s="212"/>
    </row>
    <row r="639" spans="5:7" ht="15" x14ac:dyDescent="0.25">
      <c r="E639" s="211"/>
      <c r="G639" s="212"/>
    </row>
    <row r="640" spans="5:7" ht="15" x14ac:dyDescent="0.25">
      <c r="E640" s="211"/>
      <c r="G640" s="212"/>
    </row>
    <row r="641" spans="5:7" ht="15" x14ac:dyDescent="0.25">
      <c r="E641" s="211"/>
      <c r="G641" s="212"/>
    </row>
    <row r="642" spans="5:7" ht="15" x14ac:dyDescent="0.25">
      <c r="E642" s="211"/>
      <c r="G642" s="212"/>
    </row>
    <row r="643" spans="5:7" ht="15" x14ac:dyDescent="0.25">
      <c r="E643" s="211"/>
      <c r="G643" s="212"/>
    </row>
    <row r="644" spans="5:7" ht="15" x14ac:dyDescent="0.25">
      <c r="E644" s="211"/>
      <c r="G644" s="212"/>
    </row>
    <row r="645" spans="5:7" ht="15" x14ac:dyDescent="0.25">
      <c r="E645" s="211"/>
      <c r="G645" s="212"/>
    </row>
    <row r="646" spans="5:7" ht="15" x14ac:dyDescent="0.25">
      <c r="E646" s="211"/>
      <c r="G646" s="212"/>
    </row>
    <row r="647" spans="5:7" ht="15" x14ac:dyDescent="0.25">
      <c r="E647" s="211"/>
      <c r="G647" s="212"/>
    </row>
    <row r="648" spans="5:7" ht="15" x14ac:dyDescent="0.25">
      <c r="E648" s="211"/>
      <c r="G648" s="212"/>
    </row>
    <row r="649" spans="5:7" ht="15" x14ac:dyDescent="0.25">
      <c r="E649" s="211"/>
      <c r="G649" s="212"/>
    </row>
    <row r="650" spans="5:7" ht="15" x14ac:dyDescent="0.25">
      <c r="E650" s="211"/>
      <c r="G650" s="212"/>
    </row>
    <row r="651" spans="5:7" ht="15" x14ac:dyDescent="0.25">
      <c r="E651" s="211"/>
      <c r="G651" s="212"/>
    </row>
    <row r="652" spans="5:7" ht="15" x14ac:dyDescent="0.25">
      <c r="E652" s="211"/>
      <c r="G652" s="212"/>
    </row>
    <row r="653" spans="5:7" ht="15" x14ac:dyDescent="0.25">
      <c r="E653" s="211"/>
      <c r="G653" s="212"/>
    </row>
    <row r="654" spans="5:7" ht="15" x14ac:dyDescent="0.25">
      <c r="E654" s="211"/>
      <c r="G654" s="212"/>
    </row>
    <row r="655" spans="5:7" ht="15" x14ac:dyDescent="0.25">
      <c r="E655" s="211"/>
      <c r="G655" s="212"/>
    </row>
    <row r="656" spans="5:7" ht="15" x14ac:dyDescent="0.25">
      <c r="E656" s="211"/>
      <c r="G656" s="212"/>
    </row>
    <row r="657" spans="5:7" ht="15" x14ac:dyDescent="0.25">
      <c r="E657" s="211"/>
      <c r="G657" s="212"/>
    </row>
    <row r="658" spans="5:7" ht="15" x14ac:dyDescent="0.25">
      <c r="E658" s="211"/>
      <c r="G658" s="212"/>
    </row>
    <row r="659" spans="5:7" ht="15" x14ac:dyDescent="0.25">
      <c r="E659" s="211"/>
      <c r="G659" s="212"/>
    </row>
    <row r="660" spans="5:7" ht="15" x14ac:dyDescent="0.25">
      <c r="E660" s="211"/>
      <c r="G660" s="212"/>
    </row>
    <row r="661" spans="5:7" ht="15" x14ac:dyDescent="0.25">
      <c r="E661" s="211"/>
      <c r="G661" s="212"/>
    </row>
    <row r="662" spans="5:7" ht="15" x14ac:dyDescent="0.25">
      <c r="E662" s="211"/>
      <c r="G662" s="212"/>
    </row>
    <row r="663" spans="5:7" ht="15" x14ac:dyDescent="0.25">
      <c r="E663" s="211"/>
      <c r="G663" s="212"/>
    </row>
    <row r="664" spans="5:7" ht="15" x14ac:dyDescent="0.25">
      <c r="E664" s="211"/>
      <c r="G664" s="212"/>
    </row>
    <row r="665" spans="5:7" ht="15" x14ac:dyDescent="0.25">
      <c r="E665" s="211"/>
      <c r="G665" s="212"/>
    </row>
    <row r="666" spans="5:7" ht="15" x14ac:dyDescent="0.25">
      <c r="E666" s="211"/>
      <c r="G666" s="212"/>
    </row>
    <row r="667" spans="5:7" ht="15" x14ac:dyDescent="0.25">
      <c r="E667" s="211"/>
      <c r="G667" s="212"/>
    </row>
    <row r="668" spans="5:7" ht="15" x14ac:dyDescent="0.25">
      <c r="E668" s="211"/>
      <c r="G668" s="212"/>
    </row>
    <row r="669" spans="5:7" ht="15" x14ac:dyDescent="0.25">
      <c r="E669" s="211"/>
      <c r="G669" s="212"/>
    </row>
    <row r="670" spans="5:7" ht="15" x14ac:dyDescent="0.25">
      <c r="E670" s="211"/>
      <c r="G670" s="212"/>
    </row>
    <row r="671" spans="5:7" ht="15" x14ac:dyDescent="0.25">
      <c r="E671" s="211"/>
      <c r="G671" s="212"/>
    </row>
    <row r="672" spans="5:7" ht="15" x14ac:dyDescent="0.25">
      <c r="E672" s="211"/>
      <c r="G672" s="212"/>
    </row>
    <row r="673" spans="5:7" ht="15" x14ac:dyDescent="0.25">
      <c r="E673" s="211"/>
      <c r="G673" s="212"/>
    </row>
    <row r="674" spans="5:7" ht="15" x14ac:dyDescent="0.25">
      <c r="E674" s="211"/>
      <c r="G674" s="212"/>
    </row>
    <row r="675" spans="5:7" ht="15" x14ac:dyDescent="0.25">
      <c r="E675" s="211"/>
      <c r="G675" s="212"/>
    </row>
    <row r="676" spans="5:7" ht="15" x14ac:dyDescent="0.25">
      <c r="E676" s="211"/>
      <c r="G676" s="212"/>
    </row>
    <row r="677" spans="5:7" ht="15" x14ac:dyDescent="0.25">
      <c r="E677" s="211"/>
      <c r="G677" s="212"/>
    </row>
    <row r="678" spans="5:7" ht="15" x14ac:dyDescent="0.25">
      <c r="E678" s="211"/>
      <c r="G678" s="212"/>
    </row>
    <row r="679" spans="5:7" ht="15" x14ac:dyDescent="0.25">
      <c r="E679" s="211"/>
      <c r="G679" s="212"/>
    </row>
    <row r="680" spans="5:7" ht="15" x14ac:dyDescent="0.25">
      <c r="E680" s="211"/>
      <c r="G680" s="212"/>
    </row>
    <row r="681" spans="5:7" ht="15" x14ac:dyDescent="0.25">
      <c r="E681" s="211"/>
      <c r="G681" s="212"/>
    </row>
    <row r="682" spans="5:7" ht="15" x14ac:dyDescent="0.25">
      <c r="E682" s="211"/>
      <c r="G682" s="212"/>
    </row>
    <row r="683" spans="5:7" ht="15" x14ac:dyDescent="0.25">
      <c r="E683" s="211"/>
      <c r="G683" s="212"/>
    </row>
    <row r="684" spans="5:7" ht="15" x14ac:dyDescent="0.25">
      <c r="E684" s="211"/>
      <c r="G684" s="212"/>
    </row>
    <row r="685" spans="5:7" ht="15" x14ac:dyDescent="0.25">
      <c r="E685" s="211"/>
      <c r="G685" s="212"/>
    </row>
    <row r="686" spans="5:7" ht="15" x14ac:dyDescent="0.25">
      <c r="E686" s="211"/>
      <c r="G686" s="212"/>
    </row>
    <row r="687" spans="5:7" ht="15" x14ac:dyDescent="0.25">
      <c r="E687" s="211"/>
      <c r="G687" s="212"/>
    </row>
    <row r="688" spans="5:7" ht="15" x14ac:dyDescent="0.25">
      <c r="E688" s="211"/>
      <c r="G688" s="212"/>
    </row>
    <row r="689" spans="5:7" ht="15" x14ac:dyDescent="0.25">
      <c r="E689" s="211"/>
      <c r="G689" s="212"/>
    </row>
    <row r="690" spans="5:7" ht="15" x14ac:dyDescent="0.25">
      <c r="E690" s="211"/>
      <c r="G690" s="212"/>
    </row>
    <row r="691" spans="5:7" ht="15" x14ac:dyDescent="0.25">
      <c r="E691" s="211"/>
      <c r="G691" s="212"/>
    </row>
    <row r="692" spans="5:7" ht="15" x14ac:dyDescent="0.25">
      <c r="E692" s="211"/>
      <c r="G692" s="212"/>
    </row>
    <row r="693" spans="5:7" ht="15" x14ac:dyDescent="0.25">
      <c r="E693" s="211"/>
      <c r="G693" s="212"/>
    </row>
    <row r="694" spans="5:7" ht="15" x14ac:dyDescent="0.25">
      <c r="E694" s="211"/>
      <c r="G694" s="212"/>
    </row>
    <row r="695" spans="5:7" ht="15" x14ac:dyDescent="0.25">
      <c r="E695" s="211"/>
      <c r="G695" s="212"/>
    </row>
    <row r="696" spans="5:7" ht="15" x14ac:dyDescent="0.25">
      <c r="E696" s="211"/>
      <c r="G696" s="212"/>
    </row>
    <row r="697" spans="5:7" ht="15" x14ac:dyDescent="0.25">
      <c r="E697" s="211"/>
      <c r="G697" s="212"/>
    </row>
    <row r="698" spans="5:7" ht="15" x14ac:dyDescent="0.25">
      <c r="E698" s="211"/>
      <c r="G698" s="212"/>
    </row>
    <row r="699" spans="5:7" ht="15" x14ac:dyDescent="0.25">
      <c r="E699" s="211"/>
      <c r="G699" s="212"/>
    </row>
    <row r="700" spans="5:7" ht="15" x14ac:dyDescent="0.25">
      <c r="E700" s="211"/>
      <c r="G700" s="212"/>
    </row>
    <row r="701" spans="5:7" ht="15" x14ac:dyDescent="0.25">
      <c r="E701" s="211"/>
      <c r="G701" s="212"/>
    </row>
    <row r="702" spans="5:7" ht="15" x14ac:dyDescent="0.25">
      <c r="E702" s="211"/>
      <c r="G702" s="212"/>
    </row>
    <row r="703" spans="5:7" ht="15" x14ac:dyDescent="0.25">
      <c r="E703" s="211"/>
      <c r="G703" s="212"/>
    </row>
    <row r="704" spans="5:7" ht="15" x14ac:dyDescent="0.25">
      <c r="E704" s="211"/>
      <c r="G704" s="212"/>
    </row>
    <row r="705" spans="5:7" ht="15" x14ac:dyDescent="0.25">
      <c r="E705" s="211"/>
      <c r="G705" s="212"/>
    </row>
    <row r="706" spans="5:7" ht="15" x14ac:dyDescent="0.25">
      <c r="E706" s="211"/>
      <c r="G706" s="212"/>
    </row>
    <row r="707" spans="5:7" ht="15" x14ac:dyDescent="0.25">
      <c r="E707" s="211"/>
      <c r="G707" s="212"/>
    </row>
    <row r="708" spans="5:7" ht="15" x14ac:dyDescent="0.25">
      <c r="E708" s="211"/>
      <c r="G708" s="212"/>
    </row>
    <row r="709" spans="5:7" ht="15" x14ac:dyDescent="0.25">
      <c r="E709" s="211"/>
      <c r="G709" s="212"/>
    </row>
    <row r="710" spans="5:7" ht="15" x14ac:dyDescent="0.25">
      <c r="E710" s="211"/>
      <c r="G710" s="212"/>
    </row>
    <row r="711" spans="5:7" ht="15" x14ac:dyDescent="0.25">
      <c r="E711" s="211"/>
      <c r="G711" s="212"/>
    </row>
    <row r="712" spans="5:7" ht="15" x14ac:dyDescent="0.25">
      <c r="E712" s="211"/>
      <c r="G712" s="212"/>
    </row>
    <row r="713" spans="5:7" ht="15" x14ac:dyDescent="0.25">
      <c r="E713" s="211"/>
      <c r="G713" s="212"/>
    </row>
    <row r="714" spans="5:7" ht="15" x14ac:dyDescent="0.25">
      <c r="E714" s="211"/>
      <c r="G714" s="212"/>
    </row>
    <row r="715" spans="5:7" ht="15" x14ac:dyDescent="0.25">
      <c r="E715" s="211"/>
      <c r="G715" s="212"/>
    </row>
    <row r="716" spans="5:7" ht="15" x14ac:dyDescent="0.25">
      <c r="E716" s="211"/>
      <c r="G716" s="212"/>
    </row>
    <row r="717" spans="5:7" ht="15" x14ac:dyDescent="0.25">
      <c r="E717" s="211"/>
      <c r="G717" s="212"/>
    </row>
    <row r="718" spans="5:7" ht="15" x14ac:dyDescent="0.25">
      <c r="E718" s="211"/>
      <c r="G718" s="212"/>
    </row>
    <row r="719" spans="5:7" ht="15" x14ac:dyDescent="0.25">
      <c r="E719" s="211"/>
      <c r="G719" s="212"/>
    </row>
    <row r="720" spans="5:7" ht="15" x14ac:dyDescent="0.25">
      <c r="E720" s="211"/>
      <c r="G720" s="212"/>
    </row>
    <row r="721" spans="5:7" ht="15" x14ac:dyDescent="0.25">
      <c r="E721" s="211"/>
      <c r="G721" s="212"/>
    </row>
    <row r="722" spans="5:7" ht="15" x14ac:dyDescent="0.25">
      <c r="E722" s="211"/>
      <c r="G722" s="212"/>
    </row>
    <row r="723" spans="5:7" ht="15" x14ac:dyDescent="0.25">
      <c r="E723" s="211"/>
      <c r="G723" s="212"/>
    </row>
    <row r="724" spans="5:7" ht="15" x14ac:dyDescent="0.25">
      <c r="E724" s="211"/>
      <c r="G724" s="212"/>
    </row>
    <row r="725" spans="5:7" ht="15" x14ac:dyDescent="0.25">
      <c r="E725" s="211"/>
      <c r="G725" s="212"/>
    </row>
    <row r="726" spans="5:7" ht="15" x14ac:dyDescent="0.25">
      <c r="E726" s="211"/>
      <c r="G726" s="212"/>
    </row>
    <row r="727" spans="5:7" ht="15" x14ac:dyDescent="0.25">
      <c r="E727" s="211"/>
    </row>
    <row r="728" spans="5:7" ht="15" x14ac:dyDescent="0.25">
      <c r="E728" s="211"/>
    </row>
    <row r="729" spans="5:7" ht="15" x14ac:dyDescent="0.25">
      <c r="E729" s="211"/>
    </row>
    <row r="730" spans="5:7" ht="15" x14ac:dyDescent="0.25">
      <c r="E730" s="211"/>
    </row>
    <row r="731" spans="5:7" ht="15" x14ac:dyDescent="0.25">
      <c r="E731" s="211"/>
    </row>
    <row r="732" spans="5:7" ht="15" x14ac:dyDescent="0.25">
      <c r="E732" s="211"/>
    </row>
    <row r="733" spans="5:7" ht="15" x14ac:dyDescent="0.25">
      <c r="E733" s="211"/>
    </row>
    <row r="734" spans="5:7" ht="15" x14ac:dyDescent="0.25">
      <c r="E734" s="211"/>
    </row>
    <row r="735" spans="5:7" ht="15" x14ac:dyDescent="0.25">
      <c r="E735" s="211"/>
    </row>
    <row r="736" spans="5:7" ht="15" x14ac:dyDescent="0.25">
      <c r="E736" s="211"/>
    </row>
    <row r="737" spans="5:5" ht="15" x14ac:dyDescent="0.25">
      <c r="E737" s="211"/>
    </row>
    <row r="738" spans="5:5" ht="15" x14ac:dyDescent="0.25">
      <c r="E738" s="211"/>
    </row>
    <row r="739" spans="5:5" ht="15" x14ac:dyDescent="0.25">
      <c r="E739" s="211"/>
    </row>
    <row r="740" spans="5:5" ht="15" x14ac:dyDescent="0.25">
      <c r="E740" s="211"/>
    </row>
    <row r="741" spans="5:5" ht="15" x14ac:dyDescent="0.25">
      <c r="E741" s="211"/>
    </row>
    <row r="742" spans="5:5" ht="15" x14ac:dyDescent="0.25">
      <c r="E742" s="211"/>
    </row>
    <row r="743" spans="5:5" ht="15" x14ac:dyDescent="0.25">
      <c r="E743" s="211"/>
    </row>
    <row r="744" spans="5:5" ht="15" x14ac:dyDescent="0.25">
      <c r="E744" s="211"/>
    </row>
    <row r="745" spans="5:5" ht="15" x14ac:dyDescent="0.25">
      <c r="E745" s="211"/>
    </row>
    <row r="746" spans="5:5" ht="15" x14ac:dyDescent="0.25">
      <c r="E746" s="211"/>
    </row>
    <row r="747" spans="5:5" ht="15" x14ac:dyDescent="0.25">
      <c r="E747" s="211"/>
    </row>
    <row r="748" spans="5:5" ht="15" x14ac:dyDescent="0.25">
      <c r="E748" s="211"/>
    </row>
    <row r="749" spans="5:5" ht="15" x14ac:dyDescent="0.25">
      <c r="E749" s="211"/>
    </row>
    <row r="750" spans="5:5" ht="15" x14ac:dyDescent="0.25">
      <c r="E750" s="211"/>
    </row>
    <row r="751" spans="5:5" ht="15" x14ac:dyDescent="0.25">
      <c r="E751" s="211"/>
    </row>
    <row r="752" spans="5:5" ht="15" x14ac:dyDescent="0.25">
      <c r="E752" s="211"/>
    </row>
    <row r="753" spans="5:5" ht="15" x14ac:dyDescent="0.25">
      <c r="E753" s="211"/>
    </row>
    <row r="754" spans="5:5" ht="15" x14ac:dyDescent="0.25">
      <c r="E754" s="211"/>
    </row>
    <row r="755" spans="5:5" ht="15" x14ac:dyDescent="0.25">
      <c r="E755" s="211"/>
    </row>
    <row r="756" spans="5:5" ht="15" x14ac:dyDescent="0.25">
      <c r="E756" s="211"/>
    </row>
    <row r="757" spans="5:5" ht="15" x14ac:dyDescent="0.25">
      <c r="E757" s="211"/>
    </row>
    <row r="758" spans="5:5" ht="15" x14ac:dyDescent="0.25">
      <c r="E758" s="211"/>
    </row>
    <row r="759" spans="5:5" ht="15" x14ac:dyDescent="0.25">
      <c r="E759" s="211"/>
    </row>
    <row r="760" spans="5:5" ht="15" x14ac:dyDescent="0.25">
      <c r="E760" s="211"/>
    </row>
    <row r="761" spans="5:5" ht="15" x14ac:dyDescent="0.25">
      <c r="E761" s="211"/>
    </row>
    <row r="762" spans="5:5" ht="15" x14ac:dyDescent="0.25">
      <c r="E762" s="211"/>
    </row>
    <row r="763" spans="5:5" ht="15" x14ac:dyDescent="0.25">
      <c r="E763" s="211"/>
    </row>
    <row r="764" spans="5:5" ht="15" x14ac:dyDescent="0.25">
      <c r="E764" s="211"/>
    </row>
    <row r="765" spans="5:5" ht="15" x14ac:dyDescent="0.25">
      <c r="E765" s="211"/>
    </row>
    <row r="766" spans="5:5" ht="15" x14ac:dyDescent="0.25">
      <c r="E766" s="211"/>
    </row>
    <row r="767" spans="5:5" ht="15" x14ac:dyDescent="0.25">
      <c r="E767" s="211"/>
    </row>
    <row r="768" spans="5:5" ht="15" x14ac:dyDescent="0.25">
      <c r="E768" s="211"/>
    </row>
    <row r="769" spans="5:5" ht="15" x14ac:dyDescent="0.25">
      <c r="E769" s="211"/>
    </row>
    <row r="770" spans="5:5" ht="15" x14ac:dyDescent="0.25">
      <c r="E770" s="211"/>
    </row>
    <row r="771" spans="5:5" ht="15" x14ac:dyDescent="0.25">
      <c r="E771" s="211"/>
    </row>
    <row r="772" spans="5:5" ht="15" x14ac:dyDescent="0.25">
      <c r="E772" s="211"/>
    </row>
    <row r="773" spans="5:5" ht="15" x14ac:dyDescent="0.25">
      <c r="E773" s="211"/>
    </row>
    <row r="774" spans="5:5" ht="15" x14ac:dyDescent="0.25">
      <c r="E774" s="211"/>
    </row>
    <row r="775" spans="5:5" ht="15" x14ac:dyDescent="0.25">
      <c r="E775" s="211"/>
    </row>
    <row r="776" spans="5:5" ht="15" x14ac:dyDescent="0.25">
      <c r="E776" s="211"/>
    </row>
    <row r="777" spans="5:5" ht="15" x14ac:dyDescent="0.25">
      <c r="E777" s="211"/>
    </row>
    <row r="778" spans="5:5" ht="15" x14ac:dyDescent="0.25">
      <c r="E778" s="211"/>
    </row>
    <row r="779" spans="5:5" ht="15" x14ac:dyDescent="0.25">
      <c r="E779" s="211"/>
    </row>
    <row r="780" spans="5:5" ht="15" x14ac:dyDescent="0.25">
      <c r="E780" s="211"/>
    </row>
    <row r="781" spans="5:5" ht="15" x14ac:dyDescent="0.25">
      <c r="E781" s="211"/>
    </row>
    <row r="782" spans="5:5" ht="15" x14ac:dyDescent="0.25">
      <c r="E782" s="211"/>
    </row>
    <row r="783" spans="5:5" ht="15" x14ac:dyDescent="0.25">
      <c r="E783" s="211"/>
    </row>
    <row r="784" spans="5:5" ht="15" x14ac:dyDescent="0.25">
      <c r="E784" s="211"/>
    </row>
    <row r="785" spans="5:5" ht="15" x14ac:dyDescent="0.25">
      <c r="E785" s="211"/>
    </row>
    <row r="786" spans="5:5" ht="15" x14ac:dyDescent="0.25">
      <c r="E786" s="211"/>
    </row>
    <row r="787" spans="5:5" ht="15" x14ac:dyDescent="0.25">
      <c r="E787" s="211"/>
    </row>
    <row r="788" spans="5:5" ht="15" x14ac:dyDescent="0.25">
      <c r="E788" s="211"/>
    </row>
    <row r="789" spans="5:5" ht="15" x14ac:dyDescent="0.25">
      <c r="E789" s="211"/>
    </row>
    <row r="790" spans="5:5" ht="15" x14ac:dyDescent="0.25">
      <c r="E790" s="211"/>
    </row>
    <row r="791" spans="5:5" ht="15" x14ac:dyDescent="0.25">
      <c r="E791" s="211"/>
    </row>
    <row r="792" spans="5:5" ht="15" x14ac:dyDescent="0.25">
      <c r="E792" s="211"/>
    </row>
    <row r="793" spans="5:5" ht="15" x14ac:dyDescent="0.25">
      <c r="E793" s="211"/>
    </row>
    <row r="794" spans="5:5" ht="15" x14ac:dyDescent="0.25">
      <c r="E794" s="211"/>
    </row>
    <row r="795" spans="5:5" ht="15" x14ac:dyDescent="0.25">
      <c r="E795" s="211"/>
    </row>
    <row r="796" spans="5:5" ht="15" x14ac:dyDescent="0.25">
      <c r="E796" s="211"/>
    </row>
    <row r="797" spans="5:5" ht="15" x14ac:dyDescent="0.25">
      <c r="E797" s="211"/>
    </row>
    <row r="798" spans="5:5" ht="15" x14ac:dyDescent="0.25">
      <c r="E798" s="211"/>
    </row>
    <row r="799" spans="5:5" ht="15" x14ac:dyDescent="0.25">
      <c r="E799" s="211"/>
    </row>
    <row r="800" spans="5:5" ht="15" x14ac:dyDescent="0.25">
      <c r="E800" s="211"/>
    </row>
    <row r="801" spans="5:5" ht="15" x14ac:dyDescent="0.25">
      <c r="E801" s="211"/>
    </row>
    <row r="802" spans="5:5" ht="15" x14ac:dyDescent="0.25">
      <c r="E802" s="211"/>
    </row>
    <row r="803" spans="5:5" ht="15" x14ac:dyDescent="0.25">
      <c r="E803" s="211"/>
    </row>
    <row r="804" spans="5:5" ht="15" x14ac:dyDescent="0.25">
      <c r="E804" s="211"/>
    </row>
    <row r="805" spans="5:5" ht="15" x14ac:dyDescent="0.25">
      <c r="E805" s="211"/>
    </row>
    <row r="806" spans="5:5" ht="15" x14ac:dyDescent="0.25">
      <c r="E806" s="211"/>
    </row>
    <row r="807" spans="5:5" ht="15" x14ac:dyDescent="0.25">
      <c r="E807" s="211"/>
    </row>
    <row r="808" spans="5:5" ht="15" x14ac:dyDescent="0.25">
      <c r="E808" s="211"/>
    </row>
    <row r="809" spans="5:5" ht="15" x14ac:dyDescent="0.25">
      <c r="E809" s="211"/>
    </row>
    <row r="810" spans="5:5" ht="15" x14ac:dyDescent="0.25">
      <c r="E810" s="211"/>
    </row>
    <row r="811" spans="5:5" ht="15" x14ac:dyDescent="0.25">
      <c r="E811" s="211"/>
    </row>
    <row r="812" spans="5:5" ht="15" x14ac:dyDescent="0.25">
      <c r="E812" s="211"/>
    </row>
    <row r="813" spans="5:5" ht="15" x14ac:dyDescent="0.25">
      <c r="E813" s="211"/>
    </row>
    <row r="814" spans="5:5" ht="15" x14ac:dyDescent="0.25">
      <c r="E814" s="211"/>
    </row>
    <row r="815" spans="5:5" ht="15" x14ac:dyDescent="0.25">
      <c r="E815" s="211"/>
    </row>
    <row r="816" spans="5:5" ht="15" x14ac:dyDescent="0.25">
      <c r="E816" s="211"/>
    </row>
    <row r="817" spans="5:5" ht="15" x14ac:dyDescent="0.25">
      <c r="E817" s="211"/>
    </row>
    <row r="818" spans="5:5" ht="15" x14ac:dyDescent="0.25">
      <c r="E818" s="211"/>
    </row>
    <row r="819" spans="5:5" ht="15" x14ac:dyDescent="0.25">
      <c r="E819" s="211"/>
    </row>
    <row r="820" spans="5:5" ht="15" x14ac:dyDescent="0.25">
      <c r="E820" s="211"/>
    </row>
    <row r="821" spans="5:5" ht="15" x14ac:dyDescent="0.25">
      <c r="E821" s="211"/>
    </row>
    <row r="822" spans="5:5" ht="15" x14ac:dyDescent="0.25">
      <c r="E822" s="211"/>
    </row>
    <row r="823" spans="5:5" ht="15" x14ac:dyDescent="0.25">
      <c r="E823" s="211"/>
    </row>
    <row r="824" spans="5:5" ht="15" x14ac:dyDescent="0.25">
      <c r="E824" s="211"/>
    </row>
    <row r="825" spans="5:5" ht="15" x14ac:dyDescent="0.25">
      <c r="E825" s="211"/>
    </row>
    <row r="826" spans="5:5" ht="15" x14ac:dyDescent="0.25">
      <c r="E826" s="211"/>
    </row>
    <row r="827" spans="5:5" ht="15" x14ac:dyDescent="0.25">
      <c r="E827" s="211"/>
    </row>
    <row r="828" spans="5:5" ht="15" x14ac:dyDescent="0.25">
      <c r="E828" s="211"/>
    </row>
    <row r="829" spans="5:5" ht="15" x14ac:dyDescent="0.25">
      <c r="E829" s="211"/>
    </row>
    <row r="830" spans="5:5" ht="15" x14ac:dyDescent="0.25">
      <c r="E830" s="211"/>
    </row>
    <row r="831" spans="5:5" ht="15" x14ac:dyDescent="0.25">
      <c r="E831" s="211"/>
    </row>
    <row r="832" spans="5:5" ht="15" x14ac:dyDescent="0.25">
      <c r="E832" s="211"/>
    </row>
    <row r="833" spans="5:5" ht="15" x14ac:dyDescent="0.25">
      <c r="E833" s="211"/>
    </row>
    <row r="834" spans="5:5" ht="15" x14ac:dyDescent="0.25">
      <c r="E834" s="211"/>
    </row>
    <row r="835" spans="5:5" ht="15" x14ac:dyDescent="0.25">
      <c r="E835" s="211"/>
    </row>
    <row r="836" spans="5:5" ht="15" x14ac:dyDescent="0.25">
      <c r="E836" s="211"/>
    </row>
    <row r="837" spans="5:5" ht="15" x14ac:dyDescent="0.25">
      <c r="E837" s="211"/>
    </row>
    <row r="838" spans="5:5" ht="15" x14ac:dyDescent="0.25">
      <c r="E838" s="211"/>
    </row>
    <row r="839" spans="5:5" ht="15" x14ac:dyDescent="0.25">
      <c r="E839" s="211"/>
    </row>
    <row r="840" spans="5:5" ht="15" x14ac:dyDescent="0.25">
      <c r="E840" s="211"/>
    </row>
    <row r="841" spans="5:5" ht="15" x14ac:dyDescent="0.25">
      <c r="E841" s="211"/>
    </row>
    <row r="842" spans="5:5" ht="15" x14ac:dyDescent="0.25">
      <c r="E842" s="211"/>
    </row>
    <row r="843" spans="5:5" ht="15" x14ac:dyDescent="0.25">
      <c r="E843" s="211"/>
    </row>
    <row r="844" spans="5:5" ht="15" x14ac:dyDescent="0.25">
      <c r="E844" s="211"/>
    </row>
    <row r="845" spans="5:5" ht="15" x14ac:dyDescent="0.25">
      <c r="E845" s="211"/>
    </row>
    <row r="846" spans="5:5" ht="15" x14ac:dyDescent="0.25">
      <c r="E846" s="211"/>
    </row>
    <row r="847" spans="5:5" ht="15" x14ac:dyDescent="0.25">
      <c r="E847" s="211"/>
    </row>
    <row r="848" spans="5:5" ht="15" x14ac:dyDescent="0.25">
      <c r="E848" s="211"/>
    </row>
    <row r="849" spans="5:5" ht="15" x14ac:dyDescent="0.25">
      <c r="E849" s="211"/>
    </row>
    <row r="850" spans="5:5" ht="15" x14ac:dyDescent="0.25">
      <c r="E850" s="211"/>
    </row>
    <row r="851" spans="5:5" ht="15" x14ac:dyDescent="0.25">
      <c r="E851" s="211"/>
    </row>
    <row r="852" spans="5:5" ht="15" x14ac:dyDescent="0.25">
      <c r="E852" s="211"/>
    </row>
    <row r="853" spans="5:5" ht="15" x14ac:dyDescent="0.25">
      <c r="E853" s="211"/>
    </row>
    <row r="854" spans="5:5" ht="15" x14ac:dyDescent="0.25">
      <c r="E854" s="211"/>
    </row>
    <row r="855" spans="5:5" ht="15" x14ac:dyDescent="0.25">
      <c r="E855" s="211"/>
    </row>
    <row r="856" spans="5:5" ht="15" x14ac:dyDescent="0.25">
      <c r="E856" s="211"/>
    </row>
    <row r="857" spans="5:5" ht="15" x14ac:dyDescent="0.25">
      <c r="E857" s="211"/>
    </row>
    <row r="858" spans="5:5" ht="15" x14ac:dyDescent="0.25">
      <c r="E858" s="211"/>
    </row>
    <row r="859" spans="5:5" ht="15" x14ac:dyDescent="0.25">
      <c r="E859" s="211"/>
    </row>
    <row r="860" spans="5:5" ht="15" x14ac:dyDescent="0.25">
      <c r="E860" s="211"/>
    </row>
    <row r="861" spans="5:5" ht="15" x14ac:dyDescent="0.25">
      <c r="E861" s="211"/>
    </row>
    <row r="862" spans="5:5" ht="15" x14ac:dyDescent="0.25">
      <c r="E862" s="211"/>
    </row>
    <row r="863" spans="5:5" ht="15" x14ac:dyDescent="0.25">
      <c r="E863" s="211"/>
    </row>
    <row r="864" spans="5:5" ht="15" x14ac:dyDescent="0.25">
      <c r="E864" s="211"/>
    </row>
    <row r="865" spans="5:5" ht="15" x14ac:dyDescent="0.25">
      <c r="E865" s="211"/>
    </row>
    <row r="866" spans="5:5" ht="15" x14ac:dyDescent="0.25">
      <c r="E866" s="211"/>
    </row>
    <row r="867" spans="5:5" ht="15" x14ac:dyDescent="0.25">
      <c r="E867" s="211"/>
    </row>
    <row r="868" spans="5:5" ht="15" x14ac:dyDescent="0.25">
      <c r="E868" s="211"/>
    </row>
    <row r="869" spans="5:5" ht="15" x14ac:dyDescent="0.25">
      <c r="E869" s="211"/>
    </row>
    <row r="870" spans="5:5" ht="15" x14ac:dyDescent="0.25">
      <c r="E870" s="211"/>
    </row>
    <row r="871" spans="5:5" ht="15" x14ac:dyDescent="0.25">
      <c r="E871" s="211"/>
    </row>
    <row r="872" spans="5:5" ht="15" x14ac:dyDescent="0.25">
      <c r="E872" s="211"/>
    </row>
    <row r="873" spans="5:5" ht="15" x14ac:dyDescent="0.25">
      <c r="E873" s="211"/>
    </row>
    <row r="874" spans="5:5" ht="15" x14ac:dyDescent="0.25">
      <c r="E874" s="211"/>
    </row>
    <row r="875" spans="5:5" ht="15" x14ac:dyDescent="0.25">
      <c r="E875" s="211"/>
    </row>
    <row r="876" spans="5:5" ht="15" x14ac:dyDescent="0.25">
      <c r="E876" s="211"/>
    </row>
    <row r="877" spans="5:5" ht="15" x14ac:dyDescent="0.25">
      <c r="E877" s="211"/>
    </row>
    <row r="878" spans="5:5" ht="15" x14ac:dyDescent="0.25">
      <c r="E878" s="211"/>
    </row>
    <row r="879" spans="5:5" ht="15" x14ac:dyDescent="0.25">
      <c r="E879" s="211"/>
    </row>
    <row r="880" spans="5:5" ht="15" x14ac:dyDescent="0.25">
      <c r="E880" s="211"/>
    </row>
    <row r="881" spans="5:5" ht="15" x14ac:dyDescent="0.25">
      <c r="E881" s="211"/>
    </row>
    <row r="882" spans="5:5" ht="15" x14ac:dyDescent="0.25">
      <c r="E882" s="211"/>
    </row>
    <row r="883" spans="5:5" ht="15" x14ac:dyDescent="0.25">
      <c r="E883" s="211"/>
    </row>
    <row r="884" spans="5:5" ht="15" x14ac:dyDescent="0.25">
      <c r="E884" s="211"/>
    </row>
    <row r="885" spans="5:5" ht="15" x14ac:dyDescent="0.25">
      <c r="E885" s="211"/>
    </row>
    <row r="886" spans="5:5" ht="15" x14ac:dyDescent="0.25">
      <c r="E886" s="211"/>
    </row>
    <row r="887" spans="5:5" ht="15" x14ac:dyDescent="0.25">
      <c r="E887" s="211"/>
    </row>
    <row r="888" spans="5:5" ht="15" x14ac:dyDescent="0.25">
      <c r="E888" s="211"/>
    </row>
    <row r="889" spans="5:5" ht="15" x14ac:dyDescent="0.25">
      <c r="E889" s="211"/>
    </row>
    <row r="890" spans="5:5" ht="15" x14ac:dyDescent="0.25">
      <c r="E890" s="211"/>
    </row>
    <row r="891" spans="5:5" ht="15" x14ac:dyDescent="0.25">
      <c r="E891" s="211"/>
    </row>
    <row r="892" spans="5:5" ht="15" x14ac:dyDescent="0.25">
      <c r="E892" s="211"/>
    </row>
    <row r="893" spans="5:5" ht="15" x14ac:dyDescent="0.25">
      <c r="E893" s="211"/>
    </row>
    <row r="894" spans="5:5" ht="15" x14ac:dyDescent="0.25">
      <c r="E894" s="211"/>
    </row>
    <row r="895" spans="5:5" ht="15" x14ac:dyDescent="0.25">
      <c r="E895" s="211"/>
    </row>
    <row r="896" spans="5:5" ht="15" x14ac:dyDescent="0.25">
      <c r="E896" s="211"/>
    </row>
    <row r="897" spans="5:5" ht="15" x14ac:dyDescent="0.25">
      <c r="E897" s="211"/>
    </row>
    <row r="898" spans="5:5" ht="15" x14ac:dyDescent="0.25">
      <c r="E898" s="211"/>
    </row>
    <row r="899" spans="5:5" ht="15" x14ac:dyDescent="0.25">
      <c r="E899" s="211"/>
    </row>
    <row r="900" spans="5:5" ht="15" x14ac:dyDescent="0.25">
      <c r="E900" s="211"/>
    </row>
    <row r="901" spans="5:5" ht="15" x14ac:dyDescent="0.25">
      <c r="E901" s="211"/>
    </row>
    <row r="902" spans="5:5" ht="15" x14ac:dyDescent="0.25">
      <c r="E902" s="211"/>
    </row>
    <row r="903" spans="5:5" ht="15" x14ac:dyDescent="0.25">
      <c r="E903" s="211"/>
    </row>
    <row r="904" spans="5:5" ht="15" x14ac:dyDescent="0.25">
      <c r="E904" s="211"/>
    </row>
    <row r="905" spans="5:5" ht="15" x14ac:dyDescent="0.25">
      <c r="E905" s="211"/>
    </row>
    <row r="906" spans="5:5" ht="15" x14ac:dyDescent="0.25">
      <c r="E906" s="211"/>
    </row>
    <row r="907" spans="5:5" ht="15" x14ac:dyDescent="0.25">
      <c r="E907" s="211"/>
    </row>
    <row r="908" spans="5:5" ht="15" x14ac:dyDescent="0.25">
      <c r="E908" s="211"/>
    </row>
    <row r="909" spans="5:5" ht="15" x14ac:dyDescent="0.25">
      <c r="E909" s="211"/>
    </row>
    <row r="910" spans="5:5" ht="15" x14ac:dyDescent="0.25">
      <c r="E910" s="211"/>
    </row>
    <row r="911" spans="5:5" ht="15" x14ac:dyDescent="0.25">
      <c r="E911" s="211"/>
    </row>
    <row r="912" spans="5:5" ht="15" x14ac:dyDescent="0.25">
      <c r="E912" s="211"/>
    </row>
    <row r="913" spans="5:5" ht="15" x14ac:dyDescent="0.25">
      <c r="E913" s="211"/>
    </row>
  </sheetData>
  <sheetProtection algorithmName="SHA-512" hashValue="EjSW7kgFKPFO+GvOy2N2D2KymJFDCnLc6Y/rsU7KbRh/A7uBoiOVoX3vLIMESRt3aYeS/73JdK4jM48KulSH7Q==" saltValue="rnvAV3aqmDoSmKaOj6R6KA==" spinCount="100000" sheet="1" objects="1" scenarios="1"/>
  <phoneticPr fontId="33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MENU</vt:lpstr>
      <vt:lpstr>dEmp</vt:lpstr>
      <vt:lpstr>dVeic</vt:lpstr>
      <vt:lpstr>veiculos</vt:lpstr>
      <vt:lpstr>dFunc</vt:lpstr>
      <vt:lpstr>dCotacao</vt:lpstr>
      <vt:lpstr>dBDI</vt:lpstr>
      <vt:lpstr>dPlanilha</vt:lpstr>
      <vt:lpstr>auxiliar</vt:lpstr>
      <vt:lpstr>dPlanilha!Area_de_impressao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2025-12-02T14:26:36Z</cp:lastPrinted>
  <dcterms:created xsi:type="dcterms:W3CDTF">2013-02-24T16:18:06Z</dcterms:created>
  <dcterms:modified xsi:type="dcterms:W3CDTF">2025-12-02T14:26:39Z</dcterms:modified>
</cp:coreProperties>
</file>