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ses14306670\Downloads\"/>
    </mc:Choice>
  </mc:AlternateContent>
  <xr:revisionPtr revIDLastSave="0" documentId="13_ncr:1_{79380A86-ABD4-44DA-8D8D-EB8227A820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ps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08" i="1" l="1"/>
  <c r="B708" i="1"/>
  <c r="E721" i="1" l="1"/>
  <c r="F721" i="1" s="1"/>
  <c r="H657" i="1" l="1"/>
  <c r="G657" i="1"/>
  <c r="A657" i="1"/>
  <c r="A510" i="1"/>
  <c r="I498" i="1"/>
  <c r="I496" i="1"/>
  <c r="I497" i="1"/>
  <c r="I495" i="1"/>
  <c r="I509" i="1" l="1"/>
  <c r="I508" i="1"/>
  <c r="I510" i="1" s="1"/>
  <c r="H721" i="1"/>
  <c r="I721" i="1" s="1"/>
  <c r="H538" i="1" l="1"/>
  <c r="H537" i="1"/>
  <c r="E609" i="1" l="1"/>
  <c r="H608" i="1"/>
  <c r="H610" i="1" s="1"/>
  <c r="D608" i="1" s="1"/>
  <c r="E608" i="1" s="1"/>
  <c r="G608" i="1"/>
  <c r="G610" i="1" s="1"/>
  <c r="D607" i="1" s="1"/>
  <c r="E607" i="1" s="1"/>
  <c r="I582" i="1"/>
  <c r="I623" i="1" s="1"/>
  <c r="G560" i="1"/>
  <c r="D560" i="1"/>
  <c r="C560" i="1"/>
  <c r="H559" i="1"/>
  <c r="G556" i="1"/>
  <c r="D556" i="1"/>
  <c r="C556" i="1"/>
  <c r="A556" i="1"/>
  <c r="H522" i="1"/>
  <c r="I506" i="1"/>
  <c r="I503" i="1"/>
  <c r="G484" i="1"/>
  <c r="I478" i="1"/>
  <c r="G242" i="1"/>
  <c r="D242" i="1"/>
  <c r="C242" i="1"/>
  <c r="A242" i="1"/>
  <c r="E242" i="1" s="1"/>
  <c r="I666" i="1"/>
  <c r="I322" i="1"/>
  <c r="E556" i="1" l="1"/>
  <c r="I507" i="1"/>
  <c r="I511" i="1" s="1"/>
  <c r="F556" i="1"/>
  <c r="H556" i="1" s="1"/>
  <c r="F242" i="1"/>
  <c r="H242" i="1" s="1"/>
  <c r="I242" i="1" s="1"/>
  <c r="E446" i="1"/>
  <c r="H445" i="1"/>
  <c r="H447" i="1" s="1"/>
  <c r="D445" i="1" s="1"/>
  <c r="E445" i="1" s="1"/>
  <c r="G445" i="1"/>
  <c r="G447" i="1" s="1"/>
  <c r="D444" i="1" s="1"/>
  <c r="E444" i="1" s="1"/>
  <c r="I419" i="1"/>
  <c r="I460" i="1" s="1"/>
  <c r="G397" i="1"/>
  <c r="D397" i="1"/>
  <c r="C397" i="1"/>
  <c r="H396" i="1"/>
  <c r="G393" i="1"/>
  <c r="D393" i="1"/>
  <c r="C393" i="1"/>
  <c r="H359" i="1"/>
  <c r="G328" i="1"/>
  <c r="C157" i="1"/>
  <c r="C319" i="1" s="1"/>
  <c r="B1118" i="1"/>
  <c r="A1118" i="1"/>
  <c r="C1118" i="1"/>
  <c r="D1118" i="1"/>
  <c r="E1118" i="1"/>
  <c r="C797" i="1"/>
  <c r="C952" i="1"/>
  <c r="E1081" i="1"/>
  <c r="H1080" i="1"/>
  <c r="H1082" i="1" s="1"/>
  <c r="D1080" i="1" s="1"/>
  <c r="E1080" i="1" s="1"/>
  <c r="G1080" i="1"/>
  <c r="G1082" i="1" s="1"/>
  <c r="D1079" i="1" s="1"/>
  <c r="E1079" i="1" s="1"/>
  <c r="I1054" i="1"/>
  <c r="I1095" i="1" s="1"/>
  <c r="G1032" i="1"/>
  <c r="D1032" i="1"/>
  <c r="H1031" i="1"/>
  <c r="G1028" i="1"/>
  <c r="D1028" i="1"/>
  <c r="C1028" i="1"/>
  <c r="H1012" i="1"/>
  <c r="H1005" i="1"/>
  <c r="H994" i="1"/>
  <c r="I968" i="1"/>
  <c r="C1032" i="1" s="1"/>
  <c r="G961" i="1"/>
  <c r="I955" i="1"/>
  <c r="E924" i="1"/>
  <c r="H923" i="1"/>
  <c r="H925" i="1" s="1"/>
  <c r="D923" i="1" s="1"/>
  <c r="E923" i="1" s="1"/>
  <c r="G923" i="1"/>
  <c r="G925" i="1" s="1"/>
  <c r="D922" i="1" s="1"/>
  <c r="E922" i="1" s="1"/>
  <c r="I897" i="1"/>
  <c r="I938" i="1" s="1"/>
  <c r="G875" i="1"/>
  <c r="D875" i="1"/>
  <c r="H874" i="1"/>
  <c r="G871" i="1"/>
  <c r="D871" i="1"/>
  <c r="C871" i="1"/>
  <c r="H855" i="1"/>
  <c r="H848" i="1"/>
  <c r="H837" i="1"/>
  <c r="I812" i="1"/>
  <c r="C875" i="1" s="1"/>
  <c r="G806" i="1"/>
  <c r="I800" i="1"/>
  <c r="E769" i="1"/>
  <c r="H768" i="1"/>
  <c r="H770" i="1" s="1"/>
  <c r="D768" i="1" s="1"/>
  <c r="E768" i="1" s="1"/>
  <c r="G768" i="1"/>
  <c r="G770" i="1" s="1"/>
  <c r="D767" i="1" s="1"/>
  <c r="E767" i="1" s="1"/>
  <c r="I742" i="1"/>
  <c r="I783" i="1" s="1"/>
  <c r="G717" i="1"/>
  <c r="D717" i="1"/>
  <c r="H716" i="1"/>
  <c r="H720" i="1" s="1"/>
  <c r="G713" i="1"/>
  <c r="D713" i="1"/>
  <c r="C713" i="1"/>
  <c r="H697" i="1"/>
  <c r="H690" i="1"/>
  <c r="H679" i="1"/>
  <c r="I665" i="1"/>
  <c r="C717" i="1"/>
  <c r="G647" i="1"/>
  <c r="G646" i="1"/>
  <c r="I641" i="1"/>
  <c r="I662" i="1" s="1"/>
  <c r="H218" i="1"/>
  <c r="H205" i="1"/>
  <c r="H363" i="1" s="1"/>
  <c r="H526" i="1" s="1"/>
  <c r="H204" i="1"/>
  <c r="H362" i="1" s="1"/>
  <c r="H525" i="1" s="1"/>
  <c r="I179" i="1"/>
  <c r="I167" i="1"/>
  <c r="A235" i="1" s="1"/>
  <c r="I171" i="1"/>
  <c r="A239" i="1" s="1"/>
  <c r="I165" i="1"/>
  <c r="I805" i="1" s="1"/>
  <c r="D163" i="1"/>
  <c r="E291" i="1"/>
  <c r="H290" i="1"/>
  <c r="H292" i="1" s="1"/>
  <c r="D290" i="1" s="1"/>
  <c r="E290" i="1" s="1"/>
  <c r="G290" i="1"/>
  <c r="G292" i="1" s="1"/>
  <c r="D289" i="1" s="1"/>
  <c r="E289" i="1" s="1"/>
  <c r="I264" i="1"/>
  <c r="I305" i="1" s="1"/>
  <c r="G239" i="1"/>
  <c r="D239" i="1"/>
  <c r="C239" i="1"/>
  <c r="H238" i="1"/>
  <c r="H241" i="1" s="1"/>
  <c r="G235" i="1"/>
  <c r="D235" i="1"/>
  <c r="C235" i="1"/>
  <c r="H201" i="1"/>
  <c r="G166" i="1"/>
  <c r="I160" i="1"/>
  <c r="E129" i="1"/>
  <c r="H128" i="1"/>
  <c r="H130" i="1" s="1"/>
  <c r="D128" i="1" s="1"/>
  <c r="E128" i="1" s="1"/>
  <c r="G128" i="1"/>
  <c r="G130" i="1" s="1"/>
  <c r="D127" i="1" s="1"/>
  <c r="E127" i="1" s="1"/>
  <c r="I102" i="1"/>
  <c r="I143" i="1" s="1"/>
  <c r="G80" i="1"/>
  <c r="D80" i="1"/>
  <c r="A80" i="1"/>
  <c r="H79" i="1"/>
  <c r="G76" i="1"/>
  <c r="D76" i="1"/>
  <c r="C76" i="1"/>
  <c r="A76" i="1"/>
  <c r="I71" i="1"/>
  <c r="H60" i="1"/>
  <c r="H53" i="1"/>
  <c r="H42" i="1"/>
  <c r="I28" i="1"/>
  <c r="I17" i="1"/>
  <c r="C80" i="1" s="1"/>
  <c r="G11" i="1"/>
  <c r="I5" i="1"/>
  <c r="I25" i="1" s="1"/>
  <c r="I556" i="1" l="1"/>
  <c r="I550" i="1" s="1"/>
  <c r="H550" i="1" s="1"/>
  <c r="H533" i="1"/>
  <c r="H543" i="1" s="1"/>
  <c r="C638" i="1"/>
  <c r="C475" i="1"/>
  <c r="I528" i="1"/>
  <c r="I517" i="1"/>
  <c r="H504" i="1"/>
  <c r="I526" i="1"/>
  <c r="I515" i="1"/>
  <c r="I514" i="1"/>
  <c r="A577" i="1"/>
  <c r="I538" i="1"/>
  <c r="I525" i="1"/>
  <c r="I531" i="1"/>
  <c r="I537" i="1"/>
  <c r="I520" i="1"/>
  <c r="I529" i="1"/>
  <c r="I518" i="1"/>
  <c r="I532" i="1"/>
  <c r="I521" i="1"/>
  <c r="I616" i="1"/>
  <c r="A590" i="1"/>
  <c r="I530" i="1"/>
  <c r="I519" i="1"/>
  <c r="H505" i="1"/>
  <c r="I527" i="1"/>
  <c r="I516" i="1"/>
  <c r="H503" i="1"/>
  <c r="H506" i="1"/>
  <c r="H507" i="1"/>
  <c r="I815" i="1"/>
  <c r="I866" i="1" s="1"/>
  <c r="I337" i="1"/>
  <c r="H219" i="1"/>
  <c r="H376" i="1"/>
  <c r="I327" i="1"/>
  <c r="I333" i="1"/>
  <c r="H370" i="1"/>
  <c r="H380" i="1" s="1"/>
  <c r="I187" i="1"/>
  <c r="H212" i="1"/>
  <c r="H222" i="1" s="1"/>
  <c r="H223" i="1" s="1"/>
  <c r="E80" i="1"/>
  <c r="F80" i="1" s="1"/>
  <c r="H80" i="1" s="1"/>
  <c r="I80" i="1" s="1"/>
  <c r="I69" i="1" s="1"/>
  <c r="I230" i="1"/>
  <c r="I29" i="1"/>
  <c r="I31" i="1" s="1"/>
  <c r="F76" i="1"/>
  <c r="H76" i="1" s="1"/>
  <c r="I824" i="1"/>
  <c r="I820" i="1"/>
  <c r="I960" i="1"/>
  <c r="E239" i="1"/>
  <c r="F239" i="1" s="1"/>
  <c r="H239" i="1" s="1"/>
  <c r="I239" i="1" s="1"/>
  <c r="I228" i="1" s="1"/>
  <c r="I648" i="1"/>
  <c r="I329" i="1" s="1"/>
  <c r="I811" i="1"/>
  <c r="E76" i="1"/>
  <c r="H1015" i="1"/>
  <c r="H1016" i="1" s="1"/>
  <c r="H1018" i="1" s="1"/>
  <c r="H858" i="1"/>
  <c r="H859" i="1" s="1"/>
  <c r="H861" i="1" s="1"/>
  <c r="F713" i="1"/>
  <c r="H713" i="1" s="1"/>
  <c r="I668" i="1"/>
  <c r="H665" i="1" s="1"/>
  <c r="H700" i="1"/>
  <c r="H701" i="1" s="1"/>
  <c r="H703" i="1" s="1"/>
  <c r="E235" i="1"/>
  <c r="I184" i="1"/>
  <c r="H63" i="1"/>
  <c r="H64" i="1" s="1"/>
  <c r="H66" i="1" s="1"/>
  <c r="I575" i="1" l="1"/>
  <c r="I588" i="1"/>
  <c r="A397" i="1"/>
  <c r="E397" i="1" s="1"/>
  <c r="F397" i="1" s="1"/>
  <c r="H397" i="1" s="1"/>
  <c r="I397" i="1" s="1"/>
  <c r="I386" i="1" s="1"/>
  <c r="I489" i="1"/>
  <c r="H377" i="1"/>
  <c r="H539" i="1"/>
  <c r="H381" i="1"/>
  <c r="I543" i="1"/>
  <c r="I544" i="1" s="1"/>
  <c r="F577" i="1" s="1"/>
  <c r="I388" i="1"/>
  <c r="I493" i="1"/>
  <c r="I551" i="1" s="1"/>
  <c r="H551" i="1" s="1"/>
  <c r="H544" i="1"/>
  <c r="I533" i="1"/>
  <c r="I522" i="1"/>
  <c r="I971" i="1"/>
  <c r="I1023" i="1" s="1"/>
  <c r="I59" i="1"/>
  <c r="I136" i="1"/>
  <c r="I345" i="1"/>
  <c r="I342" i="1"/>
  <c r="F393" i="1" s="1"/>
  <c r="H393" i="1" s="1"/>
  <c r="H225" i="1"/>
  <c r="A393" i="1"/>
  <c r="E393" i="1" s="1"/>
  <c r="I52" i="1"/>
  <c r="A110" i="1"/>
  <c r="H25" i="1"/>
  <c r="I34" i="1"/>
  <c r="I45" i="1"/>
  <c r="I58" i="1"/>
  <c r="H30" i="1"/>
  <c r="I35" i="1"/>
  <c r="I46" i="1"/>
  <c r="I37" i="1"/>
  <c r="A97" i="1"/>
  <c r="I47" i="1"/>
  <c r="H666" i="1"/>
  <c r="I38" i="1"/>
  <c r="I39" i="1"/>
  <c r="H27" i="1"/>
  <c r="I76" i="1"/>
  <c r="I70" i="1" s="1"/>
  <c r="I72" i="1" s="1"/>
  <c r="I138" i="1" s="1"/>
  <c r="I50" i="1"/>
  <c r="I57" i="1"/>
  <c r="H26" i="1"/>
  <c r="H71" i="1"/>
  <c r="I49" i="1"/>
  <c r="H28" i="1"/>
  <c r="I979" i="1"/>
  <c r="I976" i="1"/>
  <c r="I980" i="1" s="1"/>
  <c r="I41" i="1"/>
  <c r="I36" i="1"/>
  <c r="H29" i="1"/>
  <c r="H662" i="1"/>
  <c r="F871" i="1"/>
  <c r="H871" i="1" s="1"/>
  <c r="I823" i="1"/>
  <c r="I826" i="1" s="1"/>
  <c r="H820" i="1" s="1"/>
  <c r="I40" i="1"/>
  <c r="I967" i="1"/>
  <c r="A1032" i="1" s="1"/>
  <c r="E1032" i="1" s="1"/>
  <c r="F1032" i="1" s="1"/>
  <c r="H1032" i="1" s="1"/>
  <c r="I1032" i="1" s="1"/>
  <c r="I1021" i="1" s="1"/>
  <c r="A875" i="1"/>
  <c r="E875" i="1" s="1"/>
  <c r="F875" i="1" s="1"/>
  <c r="H875" i="1" s="1"/>
  <c r="I875" i="1" s="1"/>
  <c r="I864" i="1" s="1"/>
  <c r="I51" i="1"/>
  <c r="I48" i="1"/>
  <c r="A713" i="1"/>
  <c r="E713" i="1" s="1"/>
  <c r="I713" i="1" s="1"/>
  <c r="I707" i="1" s="1"/>
  <c r="I807" i="1"/>
  <c r="F235" i="1"/>
  <c r="H235" i="1" s="1"/>
  <c r="I235" i="1" s="1"/>
  <c r="I229" i="1" s="1"/>
  <c r="I188" i="1"/>
  <c r="I190" i="1" s="1"/>
  <c r="I298" i="1" s="1"/>
  <c r="I695" i="1"/>
  <c r="H667" i="1"/>
  <c r="I696" i="1"/>
  <c r="I694" i="1"/>
  <c r="I682" i="1"/>
  <c r="A737" i="1"/>
  <c r="I678" i="1"/>
  <c r="I677" i="1"/>
  <c r="I689" i="1"/>
  <c r="I676" i="1"/>
  <c r="I688" i="1"/>
  <c r="I675" i="1"/>
  <c r="H664" i="1"/>
  <c r="I687" i="1"/>
  <c r="I674" i="1"/>
  <c r="H663" i="1"/>
  <c r="I700" i="1"/>
  <c r="I701" i="1" s="1"/>
  <c r="I686" i="1"/>
  <c r="I673" i="1"/>
  <c r="I685" i="1"/>
  <c r="I672" i="1"/>
  <c r="I776" i="1"/>
  <c r="A750" i="1"/>
  <c r="I684" i="1"/>
  <c r="I671" i="1"/>
  <c r="H708" i="1"/>
  <c r="I683" i="1"/>
  <c r="I63" i="1"/>
  <c r="I64" i="1" s="1"/>
  <c r="H69" i="1"/>
  <c r="H383" i="1" l="1"/>
  <c r="A560" i="1"/>
  <c r="E560" i="1" s="1"/>
  <c r="F560" i="1" s="1"/>
  <c r="H560" i="1" s="1"/>
  <c r="I560" i="1" s="1"/>
  <c r="I549" i="1" s="1"/>
  <c r="H549" i="1" s="1"/>
  <c r="H552" i="1" s="1"/>
  <c r="A717" i="1"/>
  <c r="E717" i="1" s="1"/>
  <c r="F717" i="1" s="1"/>
  <c r="H717" i="1" s="1"/>
  <c r="F590" i="1"/>
  <c r="H540" i="1"/>
  <c r="H546" i="1" s="1"/>
  <c r="I539" i="1"/>
  <c r="I540" i="1" s="1"/>
  <c r="E590" i="1" s="1"/>
  <c r="C577" i="1"/>
  <c r="C590" i="1"/>
  <c r="D577" i="1"/>
  <c r="D590" i="1"/>
  <c r="I346" i="1"/>
  <c r="I348" i="1" s="1"/>
  <c r="H346" i="1" s="1"/>
  <c r="I393" i="1"/>
  <c r="I387" i="1" s="1"/>
  <c r="I425" i="1" s="1"/>
  <c r="I60" i="1"/>
  <c r="E110" i="1" s="1"/>
  <c r="I231" i="1"/>
  <c r="I270" i="1"/>
  <c r="H31" i="1"/>
  <c r="I42" i="1"/>
  <c r="I108" i="1"/>
  <c r="I95" i="1"/>
  <c r="H70" i="1"/>
  <c r="H72" i="1" s="1"/>
  <c r="I829" i="1"/>
  <c r="I842" i="1"/>
  <c r="H822" i="1"/>
  <c r="I53" i="1"/>
  <c r="D97" i="1" s="1"/>
  <c r="H707" i="1"/>
  <c r="I735" i="1"/>
  <c r="I748" i="1"/>
  <c r="I209" i="1"/>
  <c r="A272" i="1"/>
  <c r="I218" i="1"/>
  <c r="I196" i="1"/>
  <c r="H185" i="1"/>
  <c r="I222" i="1"/>
  <c r="I223" i="1" s="1"/>
  <c r="F259" i="1" s="1"/>
  <c r="I204" i="1"/>
  <c r="I200" i="1"/>
  <c r="I217" i="1"/>
  <c r="I197" i="1"/>
  <c r="I208" i="1"/>
  <c r="I199" i="1"/>
  <c r="I195" i="1"/>
  <c r="H189" i="1"/>
  <c r="H184" i="1"/>
  <c r="H187" i="1"/>
  <c r="H228" i="1"/>
  <c r="A259" i="1"/>
  <c r="I207" i="1"/>
  <c r="I216" i="1"/>
  <c r="I198" i="1"/>
  <c r="H230" i="1"/>
  <c r="H186" i="1"/>
  <c r="I211" i="1"/>
  <c r="I194" i="1"/>
  <c r="I206" i="1"/>
  <c r="I205" i="1"/>
  <c r="I210" i="1"/>
  <c r="I193" i="1"/>
  <c r="I845" i="1"/>
  <c r="I840" i="1"/>
  <c r="H864" i="1"/>
  <c r="H825" i="1"/>
  <c r="I843" i="1"/>
  <c r="H188" i="1"/>
  <c r="H866" i="1"/>
  <c r="I847" i="1"/>
  <c r="H824" i="1"/>
  <c r="I844" i="1"/>
  <c r="A905" i="1"/>
  <c r="I846" i="1"/>
  <c r="I858" i="1"/>
  <c r="I859" i="1" s="1"/>
  <c r="F905" i="1" s="1"/>
  <c r="I841" i="1"/>
  <c r="I931" i="1"/>
  <c r="I982" i="1"/>
  <c r="I983" i="1" s="1"/>
  <c r="F1028" i="1"/>
  <c r="H1028" i="1" s="1"/>
  <c r="I836" i="1"/>
  <c r="I854" i="1"/>
  <c r="I831" i="1"/>
  <c r="H821" i="1"/>
  <c r="I853" i="1"/>
  <c r="I835" i="1"/>
  <c r="H229" i="1"/>
  <c r="I852" i="1"/>
  <c r="I833" i="1"/>
  <c r="I834" i="1"/>
  <c r="I257" i="1"/>
  <c r="I832" i="1"/>
  <c r="H823" i="1"/>
  <c r="A892" i="1"/>
  <c r="I830" i="1"/>
  <c r="A871" i="1"/>
  <c r="E871" i="1" s="1"/>
  <c r="I871" i="1" s="1"/>
  <c r="I865" i="1" s="1"/>
  <c r="I963" i="1"/>
  <c r="A1028" i="1" s="1"/>
  <c r="E1028" i="1" s="1"/>
  <c r="H668" i="1"/>
  <c r="I690" i="1"/>
  <c r="I697" i="1"/>
  <c r="F750" i="1"/>
  <c r="F737" i="1"/>
  <c r="I679" i="1"/>
  <c r="G110" i="1"/>
  <c r="G97" i="1"/>
  <c r="F110" i="1"/>
  <c r="F97" i="1"/>
  <c r="I552" i="1" l="1"/>
  <c r="G590" i="1" s="1"/>
  <c r="H590" i="1" s="1"/>
  <c r="I590" i="1" s="1"/>
  <c r="I717" i="1"/>
  <c r="I546" i="1"/>
  <c r="I617" i="1"/>
  <c r="E577" i="1"/>
  <c r="H342" i="1"/>
  <c r="H343" i="1"/>
  <c r="I354" i="1"/>
  <c r="I355" i="1"/>
  <c r="I366" i="1"/>
  <c r="A427" i="1"/>
  <c r="I374" i="1"/>
  <c r="I357" i="1"/>
  <c r="I368" i="1"/>
  <c r="I358" i="1"/>
  <c r="H347" i="1"/>
  <c r="I353" i="1"/>
  <c r="I351" i="1"/>
  <c r="I364" i="1"/>
  <c r="I365" i="1"/>
  <c r="I369" i="1"/>
  <c r="H344" i="1"/>
  <c r="A414" i="1"/>
  <c r="I376" i="1"/>
  <c r="H388" i="1"/>
  <c r="H345" i="1"/>
  <c r="I367" i="1"/>
  <c r="I375" i="1"/>
  <c r="H386" i="1"/>
  <c r="I453" i="1"/>
  <c r="I356" i="1"/>
  <c r="I362" i="1"/>
  <c r="I352" i="1"/>
  <c r="I380" i="1"/>
  <c r="I363" i="1"/>
  <c r="G259" i="1"/>
  <c r="I300" i="1"/>
  <c r="C97" i="1"/>
  <c r="I137" i="1"/>
  <c r="I139" i="1" s="1"/>
  <c r="C1111" i="1" s="1"/>
  <c r="F1111" i="1" s="1"/>
  <c r="I66" i="1"/>
  <c r="I82" i="1" s="1"/>
  <c r="H120" i="1" s="1"/>
  <c r="I389" i="1"/>
  <c r="I455" i="1" s="1"/>
  <c r="I412" i="1"/>
  <c r="H387" i="1"/>
  <c r="E97" i="1"/>
  <c r="G272" i="1"/>
  <c r="D110" i="1"/>
  <c r="H826" i="1"/>
  <c r="H82" i="1"/>
  <c r="I201" i="1"/>
  <c r="C259" i="1" s="1"/>
  <c r="F892" i="1"/>
  <c r="I837" i="1"/>
  <c r="C892" i="1" s="1"/>
  <c r="I219" i="1"/>
  <c r="C110" i="1"/>
  <c r="I848" i="1"/>
  <c r="D892" i="1" s="1"/>
  <c r="I212" i="1"/>
  <c r="I855" i="1"/>
  <c r="E905" i="1" s="1"/>
  <c r="H231" i="1"/>
  <c r="H190" i="1"/>
  <c r="I986" i="1"/>
  <c r="I1015" i="1"/>
  <c r="I1016" i="1" s="1"/>
  <c r="I1001" i="1"/>
  <c r="H981" i="1"/>
  <c r="I988" i="1"/>
  <c r="I993" i="1"/>
  <c r="I999" i="1"/>
  <c r="H978" i="1"/>
  <c r="H980" i="1"/>
  <c r="I998" i="1"/>
  <c r="I1009" i="1"/>
  <c r="I992" i="1"/>
  <c r="I1004" i="1"/>
  <c r="I1088" i="1"/>
  <c r="I1011" i="1"/>
  <c r="I991" i="1"/>
  <c r="A1062" i="1"/>
  <c r="I1003" i="1"/>
  <c r="I987" i="1"/>
  <c r="I997" i="1"/>
  <c r="H1023" i="1"/>
  <c r="I1000" i="1"/>
  <c r="I1010" i="1"/>
  <c r="I989" i="1"/>
  <c r="I990" i="1"/>
  <c r="H977" i="1"/>
  <c r="A1049" i="1"/>
  <c r="I1002" i="1"/>
  <c r="H979" i="1"/>
  <c r="H976" i="1"/>
  <c r="H1021" i="1"/>
  <c r="F272" i="1"/>
  <c r="I890" i="1"/>
  <c r="I903" i="1"/>
  <c r="H865" i="1"/>
  <c r="H867" i="1" s="1"/>
  <c r="I867" i="1"/>
  <c r="I1028" i="1"/>
  <c r="I1022" i="1" s="1"/>
  <c r="H982" i="1"/>
  <c r="C737" i="1"/>
  <c r="I703" i="1"/>
  <c r="I777" i="1"/>
  <c r="C750" i="1"/>
  <c r="E737" i="1"/>
  <c r="E750" i="1"/>
  <c r="D737" i="1"/>
  <c r="D750" i="1"/>
  <c r="G577" i="1" l="1"/>
  <c r="H577" i="1" s="1"/>
  <c r="I577" i="1" s="1"/>
  <c r="H567" i="1" s="1"/>
  <c r="I618" i="1"/>
  <c r="I619" i="1" s="1"/>
  <c r="C1114" i="1" s="1"/>
  <c r="F1114" i="1" s="1"/>
  <c r="I562" i="1"/>
  <c r="A606" i="1" s="1"/>
  <c r="H709" i="1"/>
  <c r="H722" i="1" s="1"/>
  <c r="I709" i="1"/>
  <c r="I722" i="1" s="1"/>
  <c r="I381" i="1"/>
  <c r="F414" i="1" s="1"/>
  <c r="H509" i="1"/>
  <c r="H508" i="1"/>
  <c r="H510" i="1"/>
  <c r="H581" i="1"/>
  <c r="H580" i="1"/>
  <c r="G588" i="1"/>
  <c r="H97" i="1"/>
  <c r="I97" i="1" s="1"/>
  <c r="H86" i="1" s="1"/>
  <c r="I370" i="1"/>
  <c r="D427" i="1" s="1"/>
  <c r="H348" i="1"/>
  <c r="I359" i="1"/>
  <c r="C414" i="1" s="1"/>
  <c r="H389" i="1"/>
  <c r="I377" i="1"/>
  <c r="E414" i="1" s="1"/>
  <c r="F427" i="1"/>
  <c r="G427" i="1"/>
  <c r="G414" i="1"/>
  <c r="D905" i="1"/>
  <c r="H110" i="1"/>
  <c r="I110" i="1" s="1"/>
  <c r="H100" i="1" s="1"/>
  <c r="H877" i="1"/>
  <c r="I225" i="1"/>
  <c r="H244" i="1"/>
  <c r="A126" i="1"/>
  <c r="E892" i="1"/>
  <c r="D272" i="1"/>
  <c r="C272" i="1"/>
  <c r="D259" i="1"/>
  <c r="I1012" i="1"/>
  <c r="E1049" i="1" s="1"/>
  <c r="E259" i="1"/>
  <c r="E272" i="1"/>
  <c r="I861" i="1"/>
  <c r="I877" i="1" s="1"/>
  <c r="I932" i="1"/>
  <c r="C905" i="1"/>
  <c r="I1005" i="1"/>
  <c r="H983" i="1"/>
  <c r="H1022" i="1"/>
  <c r="H1024" i="1" s="1"/>
  <c r="I1047" i="1"/>
  <c r="I1060" i="1"/>
  <c r="I1024" i="1"/>
  <c r="G905" i="1"/>
  <c r="I933" i="1"/>
  <c r="G892" i="1"/>
  <c r="F1049" i="1"/>
  <c r="F1062" i="1"/>
  <c r="I994" i="1"/>
  <c r="H600" i="1" l="1"/>
  <c r="H569" i="1"/>
  <c r="H570" i="1"/>
  <c r="G575" i="1"/>
  <c r="H571" i="1" s="1"/>
  <c r="H566" i="1"/>
  <c r="H568" i="1"/>
  <c r="G750" i="1"/>
  <c r="H750" i="1" s="1"/>
  <c r="I750" i="1" s="1"/>
  <c r="H740" i="1" s="1"/>
  <c r="G737" i="1"/>
  <c r="H737" i="1" s="1"/>
  <c r="I737" i="1" s="1"/>
  <c r="H727" i="1" s="1"/>
  <c r="I778" i="1"/>
  <c r="I779" i="1" s="1"/>
  <c r="C1115" i="1" s="1"/>
  <c r="F1115" i="1" s="1"/>
  <c r="H511" i="1"/>
  <c r="H562" i="1" s="1"/>
  <c r="H582" i="1"/>
  <c r="I586" i="1"/>
  <c r="I624" i="1" s="1"/>
  <c r="H585" i="1"/>
  <c r="H586" i="1" s="1"/>
  <c r="I572" i="1"/>
  <c r="H87" i="1"/>
  <c r="G95" i="1"/>
  <c r="I91" i="1" s="1"/>
  <c r="I92" i="1" s="1"/>
  <c r="I142" i="1" s="1"/>
  <c r="H90" i="1"/>
  <c r="H399" i="1"/>
  <c r="H89" i="1"/>
  <c r="D414" i="1"/>
  <c r="H414" i="1" s="1"/>
  <c r="I414" i="1" s="1"/>
  <c r="H403" i="1" s="1"/>
  <c r="H88" i="1"/>
  <c r="E427" i="1"/>
  <c r="C427" i="1"/>
  <c r="I454" i="1"/>
  <c r="I456" i="1" s="1"/>
  <c r="C1113" i="1" s="1"/>
  <c r="F1113" i="1" s="1"/>
  <c r="I383" i="1"/>
  <c r="I399" i="1" s="1"/>
  <c r="A443" i="1" s="1"/>
  <c r="I244" i="1"/>
  <c r="I299" i="1"/>
  <c r="I301" i="1" s="1"/>
  <c r="C1112" i="1" s="1"/>
  <c r="F1112" i="1" s="1"/>
  <c r="H101" i="1"/>
  <c r="H102" i="1" s="1"/>
  <c r="G108" i="1"/>
  <c r="I106" i="1" s="1"/>
  <c r="I144" i="1" s="1"/>
  <c r="H892" i="1"/>
  <c r="I892" i="1" s="1"/>
  <c r="H881" i="1" s="1"/>
  <c r="I934" i="1"/>
  <c r="C1116" i="1" s="1"/>
  <c r="F1116" i="1" s="1"/>
  <c r="H259" i="1"/>
  <c r="I259" i="1" s="1"/>
  <c r="H248" i="1" s="1"/>
  <c r="H272" i="1"/>
  <c r="I272" i="1" s="1"/>
  <c r="A921" i="1"/>
  <c r="H915" i="1"/>
  <c r="E1062" i="1"/>
  <c r="H905" i="1"/>
  <c r="I905" i="1" s="1"/>
  <c r="H896" i="1" s="1"/>
  <c r="I1090" i="1"/>
  <c r="G1062" i="1"/>
  <c r="G1049" i="1"/>
  <c r="H1034" i="1"/>
  <c r="C1049" i="1"/>
  <c r="I1018" i="1"/>
  <c r="I1034" i="1" s="1"/>
  <c r="I1089" i="1"/>
  <c r="C1062" i="1"/>
  <c r="D1049" i="1"/>
  <c r="D1062" i="1"/>
  <c r="H572" i="1" l="1"/>
  <c r="H592" i="1" s="1"/>
  <c r="H728" i="1"/>
  <c r="G735" i="1"/>
  <c r="I732" i="1" s="1"/>
  <c r="H730" i="1"/>
  <c r="H726" i="1"/>
  <c r="G748" i="1"/>
  <c r="I746" i="1" s="1"/>
  <c r="I784" i="1" s="1"/>
  <c r="H741" i="1"/>
  <c r="H742" i="1" s="1"/>
  <c r="H729" i="1"/>
  <c r="H760" i="1"/>
  <c r="A766" i="1"/>
  <c r="I592" i="1"/>
  <c r="C606" i="1" s="1"/>
  <c r="D606" i="1" s="1"/>
  <c r="I622" i="1"/>
  <c r="H427" i="1"/>
  <c r="I427" i="1" s="1"/>
  <c r="H418" i="1" s="1"/>
  <c r="H91" i="1"/>
  <c r="H92" i="1" s="1"/>
  <c r="H437" i="1"/>
  <c r="I112" i="1"/>
  <c r="C126" i="1" s="1"/>
  <c r="D126" i="1" s="1"/>
  <c r="I118" i="1" s="1"/>
  <c r="H118" i="1" s="1"/>
  <c r="I145" i="1"/>
  <c r="D1111" i="1" s="1"/>
  <c r="G1111" i="1" s="1"/>
  <c r="H105" i="1"/>
  <c r="H106" i="1" s="1"/>
  <c r="I1091" i="1"/>
  <c r="C1117" i="1" s="1"/>
  <c r="F1117" i="1" s="1"/>
  <c r="A288" i="1"/>
  <c r="H282" i="1"/>
  <c r="H407" i="1"/>
  <c r="H406" i="1"/>
  <c r="H404" i="1"/>
  <c r="H405" i="1"/>
  <c r="G412" i="1"/>
  <c r="I408" i="1" s="1"/>
  <c r="I409" i="1" s="1"/>
  <c r="G890" i="1"/>
  <c r="I887" i="1" s="1"/>
  <c r="H884" i="1"/>
  <c r="H883" i="1"/>
  <c r="H885" i="1"/>
  <c r="H882" i="1"/>
  <c r="G270" i="1"/>
  <c r="I267" i="1" s="1"/>
  <c r="I268" i="1" s="1"/>
  <c r="I306" i="1" s="1"/>
  <c r="H262" i="1"/>
  <c r="H263" i="1"/>
  <c r="H252" i="1"/>
  <c r="H249" i="1"/>
  <c r="H250" i="1"/>
  <c r="H251" i="1"/>
  <c r="G257" i="1"/>
  <c r="I253" i="1" s="1"/>
  <c r="I254" i="1" s="1"/>
  <c r="G903" i="1"/>
  <c r="I901" i="1" s="1"/>
  <c r="I939" i="1" s="1"/>
  <c r="H895" i="1"/>
  <c r="H897" i="1" s="1"/>
  <c r="A1078" i="1"/>
  <c r="H1072" i="1"/>
  <c r="H1049" i="1"/>
  <c r="I1049" i="1" s="1"/>
  <c r="H1062" i="1"/>
  <c r="I1062" i="1" s="1"/>
  <c r="G425" i="1" l="1"/>
  <c r="I422" i="1" s="1"/>
  <c r="I423" i="1" s="1"/>
  <c r="I461" i="1" s="1"/>
  <c r="I752" i="1"/>
  <c r="C766" i="1" s="1"/>
  <c r="D766" i="1" s="1"/>
  <c r="I756" i="1" s="1"/>
  <c r="I782" i="1"/>
  <c r="I785" i="1" s="1"/>
  <c r="D1115" i="1" s="1"/>
  <c r="G1115" i="1" s="1"/>
  <c r="H731" i="1"/>
  <c r="H732" i="1" s="1"/>
  <c r="H745" i="1"/>
  <c r="H746" i="1" s="1"/>
  <c r="H112" i="1"/>
  <c r="I625" i="1"/>
  <c r="D1114" i="1" s="1"/>
  <c r="G1114" i="1" s="1"/>
  <c r="I598" i="1"/>
  <c r="H598" i="1" s="1"/>
  <c r="I599" i="1"/>
  <c r="H599" i="1" s="1"/>
  <c r="I597" i="1"/>
  <c r="H597" i="1" s="1"/>
  <c r="I596" i="1"/>
  <c r="F1118" i="1"/>
  <c r="I1120" i="1" s="1"/>
  <c r="H417" i="1"/>
  <c r="H419" i="1" s="1"/>
  <c r="I117" i="1"/>
  <c r="H117" i="1" s="1"/>
  <c r="I116" i="1"/>
  <c r="H116" i="1" s="1"/>
  <c r="I119" i="1"/>
  <c r="H119" i="1" s="1"/>
  <c r="H886" i="1"/>
  <c r="H887" i="1" s="1"/>
  <c r="H267" i="1"/>
  <c r="H268" i="1" s="1"/>
  <c r="H900" i="1"/>
  <c r="H901" i="1" s="1"/>
  <c r="I274" i="1"/>
  <c r="C288" i="1" s="1"/>
  <c r="D288" i="1" s="1"/>
  <c r="I304" i="1"/>
  <c r="I307" i="1" s="1"/>
  <c r="D1112" i="1" s="1"/>
  <c r="G1112" i="1" s="1"/>
  <c r="I429" i="1"/>
  <c r="D1113" i="1" s="1"/>
  <c r="G1113" i="1" s="1"/>
  <c r="I459" i="1"/>
  <c r="I462" i="1" s="1"/>
  <c r="H253" i="1"/>
  <c r="H254" i="1" s="1"/>
  <c r="H408" i="1"/>
  <c r="H409" i="1" s="1"/>
  <c r="I937" i="1"/>
  <c r="I940" i="1" s="1"/>
  <c r="D1116" i="1" s="1"/>
  <c r="G1116" i="1" s="1"/>
  <c r="I907" i="1"/>
  <c r="C921" i="1" s="1"/>
  <c r="D921" i="1" s="1"/>
  <c r="H422" i="1"/>
  <c r="H423" i="1" s="1"/>
  <c r="H264" i="1"/>
  <c r="H1038" i="1"/>
  <c r="H1039" i="1"/>
  <c r="G1047" i="1"/>
  <c r="I1044" i="1" s="1"/>
  <c r="H1040" i="1"/>
  <c r="H1042" i="1"/>
  <c r="H1041" i="1"/>
  <c r="H1052" i="1"/>
  <c r="G1060" i="1"/>
  <c r="I1058" i="1" s="1"/>
  <c r="I1096" i="1" s="1"/>
  <c r="H1053" i="1"/>
  <c r="I758" i="1" l="1"/>
  <c r="H758" i="1" s="1"/>
  <c r="I759" i="1"/>
  <c r="H759" i="1" s="1"/>
  <c r="I757" i="1"/>
  <c r="H757" i="1" s="1"/>
  <c r="H752" i="1"/>
  <c r="I601" i="1"/>
  <c r="H596" i="1"/>
  <c r="H601" i="1" s="1"/>
  <c r="H612" i="1" s="1"/>
  <c r="H907" i="1"/>
  <c r="H121" i="1"/>
  <c r="H132" i="1" s="1"/>
  <c r="I121" i="1"/>
  <c r="I149" i="1" s="1"/>
  <c r="G153" i="1" s="1"/>
  <c r="H143" i="1" s="1"/>
  <c r="H1057" i="1"/>
  <c r="H1058" i="1" s="1"/>
  <c r="I281" i="1"/>
  <c r="H281" i="1" s="1"/>
  <c r="I280" i="1"/>
  <c r="H280" i="1" s="1"/>
  <c r="I279" i="1"/>
  <c r="H279" i="1" s="1"/>
  <c r="I278" i="1"/>
  <c r="C443" i="1"/>
  <c r="D443" i="1" s="1"/>
  <c r="H756" i="1"/>
  <c r="I914" i="1"/>
  <c r="H914" i="1" s="1"/>
  <c r="I911" i="1"/>
  <c r="I912" i="1"/>
  <c r="H912" i="1" s="1"/>
  <c r="I913" i="1"/>
  <c r="H913" i="1" s="1"/>
  <c r="I1094" i="1"/>
  <c r="I1064" i="1"/>
  <c r="C1078" i="1" s="1"/>
  <c r="D1078" i="1" s="1"/>
  <c r="H1043" i="1"/>
  <c r="H1044" i="1" s="1"/>
  <c r="H429" i="1"/>
  <c r="H274" i="1"/>
  <c r="H1054" i="1"/>
  <c r="H761" i="1" l="1"/>
  <c r="H772" i="1" s="1"/>
  <c r="I761" i="1"/>
  <c r="I772" i="1" s="1"/>
  <c r="I629" i="1"/>
  <c r="I628" i="1"/>
  <c r="I612" i="1"/>
  <c r="I283" i="1"/>
  <c r="I294" i="1" s="1"/>
  <c r="H136" i="1"/>
  <c r="H138" i="1"/>
  <c r="I153" i="1"/>
  <c r="I155" i="1" s="1"/>
  <c r="H144" i="1"/>
  <c r="E1111" i="1"/>
  <c r="H1111" i="1" s="1"/>
  <c r="I1111" i="1" s="1"/>
  <c r="H142" i="1"/>
  <c r="H145" i="1" s="1"/>
  <c r="I132" i="1"/>
  <c r="H137" i="1"/>
  <c r="I148" i="1"/>
  <c r="H148" i="1" s="1"/>
  <c r="H149" i="1" s="1"/>
  <c r="H278" i="1"/>
  <c r="H283" i="1" s="1"/>
  <c r="H294" i="1" s="1"/>
  <c r="I916" i="1"/>
  <c r="H911" i="1"/>
  <c r="H916" i="1" s="1"/>
  <c r="H927" i="1" s="1"/>
  <c r="I434" i="1"/>
  <c r="H434" i="1" s="1"/>
  <c r="I435" i="1"/>
  <c r="H435" i="1" s="1"/>
  <c r="I436" i="1"/>
  <c r="H436" i="1" s="1"/>
  <c r="I433" i="1"/>
  <c r="I1097" i="1"/>
  <c r="D1117" i="1" s="1"/>
  <c r="G1117" i="1" s="1"/>
  <c r="G1118" i="1" s="1"/>
  <c r="I1121" i="1" s="1"/>
  <c r="I1070" i="1"/>
  <c r="H1070" i="1" s="1"/>
  <c r="I1071" i="1"/>
  <c r="H1071" i="1" s="1"/>
  <c r="I1069" i="1"/>
  <c r="H1069" i="1" s="1"/>
  <c r="I1068" i="1"/>
  <c r="H1064" i="1"/>
  <c r="I311" i="1" l="1"/>
  <c r="G315" i="1" s="1"/>
  <c r="I789" i="1"/>
  <c r="E1115" i="1" s="1"/>
  <c r="H1115" i="1" s="1"/>
  <c r="I1115" i="1" s="1"/>
  <c r="I788" i="1"/>
  <c r="G633" i="1"/>
  <c r="H628" i="1" s="1"/>
  <c r="H629" i="1" s="1"/>
  <c r="E1114" i="1"/>
  <c r="H1114" i="1" s="1"/>
  <c r="I1114" i="1" s="1"/>
  <c r="H139" i="1"/>
  <c r="I310" i="1"/>
  <c r="I438" i="1"/>
  <c r="H433" i="1"/>
  <c r="H438" i="1" s="1"/>
  <c r="H449" i="1" s="1"/>
  <c r="I944" i="1"/>
  <c r="I943" i="1"/>
  <c r="I927" i="1"/>
  <c r="I1073" i="1"/>
  <c r="I1101" i="1" s="1"/>
  <c r="H1068" i="1"/>
  <c r="H1073" i="1" s="1"/>
  <c r="H1084" i="1" s="1"/>
  <c r="G793" i="1" l="1"/>
  <c r="H783" i="1" s="1"/>
  <c r="E1112" i="1"/>
  <c r="H1112" i="1" s="1"/>
  <c r="I1112" i="1" s="1"/>
  <c r="H622" i="1"/>
  <c r="H624" i="1"/>
  <c r="H617" i="1"/>
  <c r="H623" i="1"/>
  <c r="H618" i="1"/>
  <c r="H616" i="1"/>
  <c r="H619" i="1" s="1"/>
  <c r="I633" i="1"/>
  <c r="I635" i="1" s="1"/>
  <c r="E1116" i="1"/>
  <c r="H1116" i="1" s="1"/>
  <c r="I1116" i="1" s="1"/>
  <c r="G948" i="1"/>
  <c r="H778" i="1"/>
  <c r="I465" i="1"/>
  <c r="I466" i="1"/>
  <c r="E1113" i="1" s="1"/>
  <c r="H1113" i="1" s="1"/>
  <c r="I449" i="1"/>
  <c r="I1084" i="1"/>
  <c r="I1100" i="1"/>
  <c r="I315" i="1"/>
  <c r="I317" i="1" s="1"/>
  <c r="H304" i="1"/>
  <c r="H298" i="1"/>
  <c r="H300" i="1"/>
  <c r="H305" i="1"/>
  <c r="H310" i="1"/>
  <c r="H311" i="1" s="1"/>
  <c r="H299" i="1"/>
  <c r="H306" i="1"/>
  <c r="H784" i="1" l="1"/>
  <c r="H777" i="1"/>
  <c r="H788" i="1"/>
  <c r="H789" i="1" s="1"/>
  <c r="H782" i="1"/>
  <c r="I793" i="1"/>
  <c r="I795" i="1" s="1"/>
  <c r="H776" i="1"/>
  <c r="H779" i="1" s="1"/>
  <c r="H625" i="1"/>
  <c r="G470" i="1"/>
  <c r="I1113" i="1"/>
  <c r="H943" i="1"/>
  <c r="H944" i="1" s="1"/>
  <c r="H933" i="1"/>
  <c r="H931" i="1"/>
  <c r="H938" i="1"/>
  <c r="H939" i="1"/>
  <c r="H932" i="1"/>
  <c r="I948" i="1"/>
  <c r="I950" i="1" s="1"/>
  <c r="H937" i="1"/>
  <c r="G1105" i="1"/>
  <c r="E1117" i="1"/>
  <c r="H1117" i="1" s="1"/>
  <c r="H307" i="1"/>
  <c r="H301" i="1"/>
  <c r="H785" i="1" l="1"/>
  <c r="H940" i="1"/>
  <c r="H934" i="1"/>
  <c r="H465" i="1"/>
  <c r="H466" i="1" s="1"/>
  <c r="H453" i="1"/>
  <c r="H459" i="1"/>
  <c r="H460" i="1"/>
  <c r="H461" i="1"/>
  <c r="I470" i="1"/>
  <c r="I472" i="1" s="1"/>
  <c r="H455" i="1"/>
  <c r="H454" i="1"/>
  <c r="I1117" i="1"/>
  <c r="I1118" i="1" s="1"/>
  <c r="H1118" i="1"/>
  <c r="I1122" i="1" s="1"/>
  <c r="I1123" i="1" s="1"/>
  <c r="H1100" i="1"/>
  <c r="H1101" i="1" s="1"/>
  <c r="H1088" i="1"/>
  <c r="H1089" i="1"/>
  <c r="H1090" i="1"/>
  <c r="I1105" i="1"/>
  <c r="I1107" i="1" s="1"/>
  <c r="H1094" i="1"/>
  <c r="H1096" i="1"/>
  <c r="H1095" i="1"/>
  <c r="H462" i="1" l="1"/>
  <c r="H456" i="1"/>
  <c r="H1097" i="1"/>
  <c r="H109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Luciana Costa do Nascimento</author>
  </authors>
  <commentList>
    <comment ref="I11" authorId="0" shapeId="0" xr:uid="{57543B5F-515B-4CE5-8958-E36E08AC149F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166" authorId="0" shapeId="0" xr:uid="{5F487332-CC0A-4538-8A83-B16270B79A59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328" authorId="0" shapeId="0" xr:uid="{A8EBE1AA-6D69-4626-831C-11FFDC955E72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484" authorId="0" shapeId="0" xr:uid="{DE8C5306-72AA-4FBA-A418-FB46519A664C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647" authorId="0" shapeId="0" xr:uid="{2C0B16DE-11C2-4DF6-BD1D-F13AD5B415CF}">
      <text>
        <r>
          <rPr>
            <b/>
            <sz val="8"/>
            <color indexed="8"/>
            <rFont val="Segoe UI"/>
            <family val="2"/>
            <charset val="1"/>
          </rPr>
          <t xml:space="preserve">Lei Complementar 7/73, art. 21, caput. </t>
        </r>
      </text>
    </comment>
    <comment ref="I666" authorId="1" shapeId="0" xr:uid="{9FA773B6-258E-4325-B9AD-4600E4231855}">
      <text>
        <r>
          <rPr>
            <b/>
            <sz val="9"/>
            <color indexed="81"/>
            <rFont val="Segoe UI"/>
            <charset val="1"/>
          </rPr>
          <t>Luciana Costa do Nascimento:</t>
        </r>
        <r>
          <rPr>
            <sz val="9"/>
            <color indexed="81"/>
            <rFont val="Segoe UI"/>
            <charset val="1"/>
          </rPr>
          <t xml:space="preserve">
minimo regional
</t>
        </r>
      </text>
    </comment>
    <comment ref="I806" authorId="0" shapeId="0" xr:uid="{BB8D66FA-693C-4D69-9746-B6A6C3D3E1D7}">
      <text>
        <r>
          <rPr>
            <b/>
            <sz val="8"/>
            <color indexed="8"/>
            <rFont val="Segoe UI"/>
            <family val="2"/>
            <charset val="1"/>
          </rPr>
          <t xml:space="preserve">Lei Complementar 7/73, art. 21, caput. </t>
        </r>
      </text>
    </comment>
    <comment ref="I961" authorId="0" shapeId="0" xr:uid="{84766D76-EFC9-4B29-A59C-271C8B5612F6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</commentList>
</comments>
</file>

<file path=xl/sharedStrings.xml><?xml version="1.0" encoding="utf-8"?>
<sst xmlns="http://schemas.openxmlformats.org/spreadsheetml/2006/main" count="1641" uniqueCount="244">
  <si>
    <t>PROCESSO:</t>
  </si>
  <si>
    <t>LICITAÇÃO/EDITAL</t>
  </si>
  <si>
    <t>ABERTURA:</t>
  </si>
  <si>
    <t>INSALUBRIDADE</t>
  </si>
  <si>
    <t>Médio</t>
  </si>
  <si>
    <t>Máximo</t>
  </si>
  <si>
    <t>Salário Normativo CCT</t>
  </si>
  <si>
    <t>SINDASSEIO</t>
  </si>
  <si>
    <t>ISSQN</t>
  </si>
  <si>
    <t>PORTO ALEGRE</t>
  </si>
  <si>
    <t>Alíquota</t>
  </si>
  <si>
    <t>Vr. Unitário</t>
  </si>
  <si>
    <t>Dias</t>
  </si>
  <si>
    <t>VT p/dia</t>
  </si>
  <si>
    <t>Desconto</t>
  </si>
  <si>
    <t>CCT</t>
  </si>
  <si>
    <t>VA p/dia</t>
  </si>
  <si>
    <t>Vr. Mensal</t>
  </si>
  <si>
    <t>DSR - Descanso Semanal Remunerado</t>
  </si>
  <si>
    <t>MONTANTE A</t>
  </si>
  <si>
    <t>I</t>
  </si>
  <si>
    <t>Remuneração - Grupo I</t>
  </si>
  <si>
    <t>%</t>
  </si>
  <si>
    <t>Valor Mensal/unidade de serviço (R)</t>
  </si>
  <si>
    <t>Total de Remuneração</t>
  </si>
  <si>
    <t>II</t>
  </si>
  <si>
    <t>Encargos Sociais - Grupo II: Obrigações Sociais</t>
  </si>
  <si>
    <t>Total do Grupo II</t>
  </si>
  <si>
    <t>Os percentuais para o SAT podem variar de 0,50% a 6,00% em função do Fator de Acidente Previdenciário (FAP), Decreto nº 6.957/2009</t>
  </si>
  <si>
    <t>III</t>
  </si>
  <si>
    <t>Encargos Sociais - Grupo III: Tempo Não Trabalhado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</si>
  <si>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</si>
  <si>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</si>
  <si>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</si>
  <si>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</si>
  <si>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</si>
  <si>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</si>
  <si>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</si>
  <si>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</si>
  <si>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</si>
  <si>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</si>
  <si>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</si>
  <si>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</si>
  <si>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</si>
  <si>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</si>
  <si>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</si>
  <si>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</si>
  <si>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</si>
  <si>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</si>
  <si>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</si>
  <si>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</si>
  <si>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</si>
  <si>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</si>
  <si>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</si>
  <si>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</si>
  <si>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</si>
  <si>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</si>
  <si>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</si>
  <si>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</si>
  <si>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REFEIÇÃO (ALIMENTAÇÃO)</t>
  </si>
  <si>
    <t>Dias por mês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</si>
  <si>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</si>
  <si>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</si>
  <si>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</si>
  <si>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</si>
  <si>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</si>
  <si>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</si>
  <si>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</si>
  <si>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</si>
  <si>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</si>
  <si>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</si>
  <si>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</si>
  <si>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</si>
  <si>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</si>
  <si>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</si>
  <si>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</si>
  <si>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</si>
  <si>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</si>
  <si>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</si>
  <si>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</si>
  <si>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</si>
  <si>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</si>
  <si>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</si>
  <si>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</si>
  <si>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</si>
  <si>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</si>
  <si>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(7)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</si>
  <si>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</si>
  <si>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</si>
  <si>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</si>
  <si>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</si>
  <si>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</si>
  <si>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</si>
  <si>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CustoTotal por Empregado</t>
  </si>
  <si>
    <t>TRIBUTOS</t>
  </si>
  <si>
    <t>LUCRO REAL</t>
  </si>
  <si>
    <t>LUCRO PRESUMIDO</t>
  </si>
  <si>
    <t>Coeficiente L. Real</t>
  </si>
  <si>
    <t>Coeficiente L. Presumido</t>
  </si>
  <si>
    <t>OUTRO</t>
  </si>
  <si>
    <t>(*)</t>
  </si>
  <si>
    <t>Segunda faixa: Receita Bruta em 12 meses De 180.000,01 a 360.000,00- Alíquota de 6,54%</t>
  </si>
  <si>
    <t>TOTAL</t>
  </si>
  <si>
    <t>TOTAL DO MONTANTE C</t>
  </si>
  <si>
    <t>QUADRO RESUMO</t>
  </si>
  <si>
    <t>Encargos Sociais (II + III + IV + V)</t>
  </si>
  <si>
    <t xml:space="preserve">Total do Montante A </t>
  </si>
  <si>
    <t xml:space="preserve">Total do Montante B 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</si>
  <si>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</si>
  <si>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</si>
  <si>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</si>
  <si>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</si>
  <si>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</si>
  <si>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Valor Unit.MA</t>
  </si>
  <si>
    <t>Valor Unit MB</t>
  </si>
  <si>
    <t>Valor Unit MC</t>
  </si>
  <si>
    <t>Total MA</t>
  </si>
  <si>
    <t>TotalMB</t>
  </si>
  <si>
    <t>Total MC</t>
  </si>
  <si>
    <t>Nº Empregado</t>
  </si>
  <si>
    <t>Salário</t>
  </si>
  <si>
    <t>JARDINEIRO</t>
  </si>
  <si>
    <t>SITICEPOT</t>
  </si>
  <si>
    <t>RESUMO CONTRATO</t>
  </si>
  <si>
    <t>Categoria</t>
  </si>
  <si>
    <t>Total</t>
  </si>
  <si>
    <t>Montante C</t>
  </si>
  <si>
    <r>
      <rPr>
        <b/>
        <sz val="8"/>
        <color indexed="8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indexed="10"/>
        <rFont val="Calibri"/>
        <family val="2"/>
        <charset val="1"/>
      </rPr>
      <t>COM DEDICAÇÃO EXCLUSIVA</t>
    </r>
    <r>
      <rPr>
        <b/>
        <sz val="8"/>
        <color indexed="8"/>
        <rFont val="Calibri"/>
        <family val="2"/>
        <charset val="1"/>
      </rPr>
      <t xml:space="preserve"> DE MÃO DE OBRA (ANEXO III - DECRETOS 52.768 de 15.12.2015 e 52.823 de 22.12.2015)</t>
    </r>
  </si>
  <si>
    <r>
      <rPr>
        <b/>
        <sz val="14"/>
        <color indexed="8"/>
        <rFont val="Calibri"/>
        <family val="2"/>
        <charset val="1"/>
      </rPr>
      <t xml:space="preserve">REGIME DE TRIBUTAÇÃO: </t>
    </r>
    <r>
      <rPr>
        <b/>
        <sz val="14"/>
        <color indexed="10"/>
        <rFont val="Calibri"/>
        <family val="2"/>
        <charset val="1"/>
      </rPr>
      <t>LUCRO PRESUMIDO</t>
    </r>
  </si>
  <si>
    <t>Categoria/Posto de Trabalho-CBO</t>
  </si>
  <si>
    <t>AUXILIAR DE SERVIÇOS GERAIS</t>
  </si>
  <si>
    <t>Quantidade de HORAS/MÊS</t>
  </si>
  <si>
    <t>Regime de trabalho:</t>
  </si>
  <si>
    <t>Segunda a Sexta - 40 horas semanais</t>
  </si>
  <si>
    <t>SINDICATO/ENTIDADE DE CLASSE</t>
  </si>
  <si>
    <t>Origem do salário</t>
  </si>
  <si>
    <t>CCT MTE RS000012/2018.</t>
  </si>
  <si>
    <t>Outras observações:</t>
  </si>
  <si>
    <t>SEEAC
SINDASSEIO</t>
  </si>
  <si>
    <r>
      <rPr>
        <sz val="8"/>
        <color indexed="8"/>
        <rFont val="Calibri"/>
        <family val="2"/>
        <charset val="1"/>
      </rPr>
      <t xml:space="preserve">Adicional Noturno 20% </t>
    </r>
    <r>
      <rPr>
        <b/>
        <sz val="5"/>
        <color indexed="8"/>
        <rFont val="Calibri"/>
        <family val="2"/>
        <charset val="1"/>
      </rPr>
      <t>(Ver súmula 60 TST)</t>
    </r>
  </si>
  <si>
    <r>
      <rPr>
        <sz val="8"/>
        <color indexed="8"/>
        <rFont val="Calibri"/>
        <family val="2"/>
        <charset val="1"/>
      </rPr>
      <t xml:space="preserve">Adicional Periculosidade 30% </t>
    </r>
    <r>
      <rPr>
        <b/>
        <sz val="5"/>
        <color indexed="8"/>
        <rFont val="Calibri"/>
        <family val="2"/>
        <charset val="1"/>
      </rPr>
      <t>(Ver súmulas 364, 132 e 191 do TST)</t>
    </r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</si>
  <si>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c</t>
    </r>
  </si>
  <si>
    <r>
      <rPr>
        <sz val="8"/>
        <color indexed="8"/>
        <rFont val="Calibri"/>
        <family val="2"/>
        <charset val="1"/>
      </rPr>
      <t xml:space="preserve">INSS </t>
    </r>
    <r>
      <rPr>
        <b/>
        <sz val="5"/>
        <color indexed="8"/>
        <rFont val="Calibri"/>
        <family val="2"/>
        <charset val="1"/>
      </rPr>
      <t>(art. 22, inc. I, Lei nº 8.212/91)</t>
    </r>
  </si>
  <si>
    <r>
      <rPr>
        <sz val="8"/>
        <color indexed="8"/>
        <rFont val="Calibri"/>
        <family val="2"/>
        <charset val="1"/>
      </rPr>
      <t xml:space="preserve">SESI ou SESC </t>
    </r>
    <r>
      <rPr>
        <b/>
        <sz val="5"/>
        <color indexed="8"/>
        <rFont val="Calibri"/>
        <family val="2"/>
        <charset val="1"/>
      </rPr>
      <t>(art. 30, Lei nº 8.036/90)</t>
    </r>
  </si>
  <si>
    <r>
      <rPr>
        <sz val="8"/>
        <color indexed="8"/>
        <rFont val="Calibri"/>
        <family val="2"/>
        <charset val="1"/>
      </rPr>
      <t xml:space="preserve">SENAI ou SENAC </t>
    </r>
    <r>
      <rPr>
        <b/>
        <sz val="5"/>
        <color indexed="8"/>
        <rFont val="Calibri"/>
        <family val="2"/>
        <charset val="1"/>
      </rPr>
      <t>(Decreto-Lei nº 2.318/86)</t>
    </r>
  </si>
  <si>
    <r>
      <rPr>
        <sz val="8"/>
        <color indexed="8"/>
        <rFont val="Calibri"/>
        <family val="2"/>
        <charset val="1"/>
      </rPr>
      <t xml:space="preserve">INCRA </t>
    </r>
    <r>
      <rPr>
        <b/>
        <sz val="5"/>
        <color indexed="8"/>
        <rFont val="Calibri"/>
        <family val="2"/>
        <charset val="1"/>
      </rPr>
      <t>(art. 15I, Lei Complementar nº 011/71)</t>
    </r>
  </si>
  <si>
    <r>
      <rPr>
        <sz val="8"/>
        <color indexed="8"/>
        <rFont val="Calibri"/>
        <family val="2"/>
        <charset val="1"/>
      </rPr>
      <t xml:space="preserve">SALÁRIO EDUCAÇÃO </t>
    </r>
    <r>
      <rPr>
        <b/>
        <sz val="5"/>
        <color indexed="8"/>
        <rFont val="Calibri"/>
        <family val="2"/>
        <charset val="1"/>
      </rPr>
      <t>(art. , inc. I, Decreto nº 87.043/82)</t>
    </r>
  </si>
  <si>
    <r>
      <rPr>
        <sz val="8"/>
        <color indexed="8"/>
        <rFont val="Calibri"/>
        <family val="2"/>
        <charset val="1"/>
      </rPr>
      <t>FGTS</t>
    </r>
    <r>
      <rPr>
        <b/>
        <sz val="5"/>
        <color indexed="8"/>
        <rFont val="Calibri"/>
        <family val="2"/>
        <charset val="1"/>
      </rPr>
      <t xml:space="preserve"> (art. 15, Lei nº 8.036/90)</t>
    </r>
  </si>
  <si>
    <r>
      <rPr>
        <sz val="8"/>
        <color indexed="8"/>
        <rFont val="Calibri"/>
        <family val="2"/>
        <charset val="1"/>
      </rPr>
      <t xml:space="preserve">SEG. ACIDENTE DO TRABALHO 91%, 2% e 3% </t>
    </r>
    <r>
      <rPr>
        <b/>
        <sz val="5"/>
        <color indexed="8"/>
        <rFont val="Calibri"/>
        <family val="2"/>
        <charset val="1"/>
      </rPr>
      <t>(art. 22, inc. II, alíneas "b" e "c", da Lei nº 8.212/91)</t>
    </r>
  </si>
  <si>
    <r>
      <rPr>
        <sz val="8"/>
        <color indexed="8"/>
        <rFont val="Calibri"/>
        <family val="2"/>
        <charset val="1"/>
      </rPr>
      <t xml:space="preserve">SEBRAE </t>
    </r>
    <r>
      <rPr>
        <b/>
        <sz val="5"/>
        <color indexed="8"/>
        <rFont val="Calibri"/>
        <family val="2"/>
        <charset val="1"/>
      </rPr>
      <t>(§ 3º, art. 8º, Lei nº 8.029/90)</t>
    </r>
  </si>
  <si>
    <t>FÉRIAS GOZADAS + ADICIONAL DE FÉRIAS</t>
  </si>
  <si>
    <r>
      <rPr>
        <sz val="8"/>
        <color indexed="8"/>
        <rFont val="Calibri"/>
        <family val="2"/>
        <charset val="1"/>
      </rPr>
      <t>FALTAS ABONADAS</t>
    </r>
    <r>
      <rPr>
        <b/>
        <vertAlign val="superscript"/>
        <sz val="8"/>
        <color indexed="8"/>
        <rFont val="Calibri"/>
        <family val="2"/>
        <charset val="1"/>
      </rPr>
      <t xml:space="preserve"> (3)</t>
    </r>
  </si>
  <si>
    <r>
      <rPr>
        <sz val="8"/>
        <color indexed="8"/>
        <rFont val="Calibri"/>
        <family val="2"/>
        <charset val="1"/>
      </rPr>
      <t xml:space="preserve">FALTAS LEGAIS </t>
    </r>
    <r>
      <rPr>
        <vertAlign val="superscript"/>
        <sz val="8"/>
        <color indexed="8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</si>
  <si>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</si>
  <si>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</si>
  <si>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</si>
  <si>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</si>
  <si>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</si>
  <si>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 xml:space="preserve">Auxílio alimentação (Vales, Cesta Básica, ect.) - Cláusula 19ª CCT </t>
  </si>
  <si>
    <t>Vale-Transporte- Cláusula 21ª CCT</t>
  </si>
  <si>
    <t>Outros - Plano de Benefício Social Familiar - Cláusula 22ª CCT</t>
  </si>
  <si>
    <t>TOTAL DO MONTANTE A (I + II + III+ IV + V +VI)</t>
  </si>
  <si>
    <r>
      <rPr>
        <sz val="8"/>
        <color indexed="8"/>
        <rFont val="Calibri"/>
        <family val="2"/>
        <charset val="1"/>
      </rPr>
      <t xml:space="preserve">Transporte </t>
    </r>
    <r>
      <rPr>
        <vertAlign val="superscript"/>
        <sz val="8"/>
        <color indexed="8"/>
        <rFont val="Calibri"/>
        <family val="2"/>
        <charset val="1"/>
      </rPr>
      <t xml:space="preserve">(5) </t>
    </r>
  </si>
  <si>
    <r>
      <rPr>
        <sz val="8"/>
        <color indexed="8"/>
        <rFont val="Calibri"/>
        <family val="2"/>
        <charset val="1"/>
      </rPr>
      <t>Uniformes/EPI</t>
    </r>
    <r>
      <rPr>
        <vertAlign val="superscript"/>
        <sz val="8"/>
        <color indexed="8"/>
        <rFont val="Calibri"/>
        <family val="2"/>
        <charset val="1"/>
      </rPr>
      <t xml:space="preserve"> (5a) </t>
    </r>
  </si>
  <si>
    <r>
      <rPr>
        <sz val="8"/>
        <color indexed="8"/>
        <rFont val="Calibri"/>
        <family val="2"/>
        <charset val="1"/>
      </rPr>
      <t>Mobilização</t>
    </r>
    <r>
      <rPr>
        <vertAlign val="superscript"/>
        <sz val="8"/>
        <color indexed="8"/>
        <rFont val="Calibri"/>
        <family val="2"/>
        <charset val="1"/>
      </rPr>
      <t xml:space="preserve"> (6)</t>
    </r>
  </si>
  <si>
    <t>(5)   Somente será preenchido quando o licitante fornecer transporte próprio
(5a)  EPI - Equipamento de Proteção Individual
(6)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</si>
  <si>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52.768/2015: 10% SEM MATERIAIS/EQUIPAMENTOS; 20% COM MATERIAIS/EQUIPAMENTOS</t>
  </si>
  <si>
    <t>Demais Custos CCT (Grupo VI)</t>
  </si>
  <si>
    <t>Total do Lucro</t>
  </si>
  <si>
    <r>
      <rPr>
        <b/>
        <sz val="10"/>
        <color indexed="8"/>
        <rFont val="Calibri"/>
        <family val="2"/>
        <charset val="1"/>
      </rPr>
      <t xml:space="preserve">Tributos </t>
    </r>
    <r>
      <rPr>
        <b/>
        <vertAlign val="superscript"/>
        <sz val="10"/>
        <color indexed="8"/>
        <rFont val="Calibri"/>
        <family val="2"/>
        <charset val="1"/>
      </rPr>
      <t>(7)</t>
    </r>
  </si>
  <si>
    <r>
      <rPr>
        <sz val="8"/>
        <color indexed="8"/>
        <rFont val="Calibri"/>
        <family val="2"/>
        <charset val="1"/>
      </rPr>
      <t xml:space="preserve">SIMPLES </t>
    </r>
    <r>
      <rPr>
        <vertAlign val="superscript"/>
        <sz val="8"/>
        <color indexed="8"/>
        <rFont val="Calibri"/>
        <family val="2"/>
        <charset val="1"/>
      </rPr>
      <t>(8)</t>
    </r>
  </si>
  <si>
    <r>
      <rPr>
        <sz val="6"/>
        <color indexed="8"/>
        <rFont val="Calibri"/>
        <family val="2"/>
        <charset val="1"/>
      </rPr>
      <t>Coeficiente SIMPLES</t>
    </r>
    <r>
      <rPr>
        <i/>
        <vertAlign val="superscript"/>
        <sz val="6"/>
        <color indexed="8"/>
        <rFont val="Calibri"/>
        <family val="2"/>
        <charset val="1"/>
      </rPr>
      <t xml:space="preserve"> (*)</t>
    </r>
  </si>
  <si>
    <t>Remuneração (I)</t>
  </si>
  <si>
    <t>Demais Custos realtivos a Norma Coletiva ou Disposições Legais (VI)</t>
  </si>
  <si>
    <t>Despesas Diretas (I)</t>
  </si>
  <si>
    <t>Despesas Indiretas (II)</t>
  </si>
  <si>
    <t>Lucro (III)</t>
  </si>
  <si>
    <t>Tributos (I)</t>
  </si>
  <si>
    <t>Auxiliar de Serviços Gerais</t>
  </si>
  <si>
    <t>Subtotal</t>
  </si>
  <si>
    <t>24/2000-0001006-9</t>
  </si>
  <si>
    <t>CCT MTE RS 004917/2023</t>
  </si>
  <si>
    <t>Segunda a Sábado - 44 horas semanais</t>
  </si>
  <si>
    <t>Porto Alegre</t>
  </si>
  <si>
    <t>Auxílio alimentação/refeição - Cláusulas 19 e 20 CCT</t>
  </si>
  <si>
    <t>MEMÓRIA DE CÁLCULO DO VALE ALIMENTAÇÃO</t>
  </si>
  <si>
    <t>TRATORISTA (Operador de tratores agrícolas...)</t>
  </si>
  <si>
    <t>44 horas semanais (segunda a sábado)</t>
  </si>
  <si>
    <t>Salário Normativo CCT - Cláusula 3ª</t>
  </si>
  <si>
    <t>Auxílio alimentação (Vales, Cesta Básica, ect.)</t>
  </si>
  <si>
    <t>Vale-Transporte</t>
  </si>
  <si>
    <t>Tratorista</t>
  </si>
  <si>
    <t>CCT registrada no MTE sob nº RS002376/2023.</t>
  </si>
  <si>
    <t>Segunda a sexta - 40 horas semanais</t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</si>
  <si>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A</t>
    </r>
  </si>
  <si>
    <t xml:space="preserve">Jardineiro </t>
  </si>
  <si>
    <t>CCT MTE RS004917/2023</t>
  </si>
  <si>
    <t>SUPERVISOR (AUXILIAR DE SERVIÇOS GERAIS)</t>
  </si>
  <si>
    <t>Adicional Supervisor (IN 02/2008 MPOG SLTI)</t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</si>
  <si>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B</t>
    </r>
  </si>
  <si>
    <t>Função SUPERVISOR</t>
  </si>
  <si>
    <t>Outros - Plano de Benefício Social Familiar - itens 10 e  17, Cláusula 22ª CCT</t>
  </si>
  <si>
    <t>Materiais/Equipamentos (Condução de veículo, conforme item 4.2 do Termo de Referência)</t>
  </si>
  <si>
    <t>Supervisor</t>
  </si>
  <si>
    <t>Auxiliar de Serviços Gerais - 40h</t>
  </si>
  <si>
    <t>Auxiliar de Serviços Gerais - 44h</t>
  </si>
  <si>
    <t>Jardineiro</t>
  </si>
  <si>
    <t>12x36</t>
  </si>
  <si>
    <t xml:space="preserve">Adicional Periculosidade 30% </t>
  </si>
  <si>
    <t xml:space="preserve">Adicional Noturno 20% </t>
  </si>
  <si>
    <t xml:space="preserve">Adicional Insalubridade 20% </t>
  </si>
  <si>
    <t xml:space="preserve">Adicional Insalubridade 40% </t>
  </si>
  <si>
    <t>CONTRATAÇÃO</t>
  </si>
  <si>
    <t>Auxílio Alimentação - Cláusula 18ª</t>
  </si>
  <si>
    <t>Tarifa Transporte - Cláusula 20ª</t>
  </si>
  <si>
    <t>Plano Benefício Social Familiar - Cláusula 29ª</t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</si>
  <si>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17ª CCT SINDASSEIO-RS Alínea C</t>
    </r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</si>
  <si>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17ª CCT SINDASSEIO-RS Alínea A ou B</t>
    </r>
  </si>
  <si>
    <t>Auxílio Alimentação - Cláusula 18º</t>
  </si>
  <si>
    <t xml:space="preserve">Plano Benefício Social Familiar - Cláusula 29ª </t>
  </si>
  <si>
    <t>Auxílio Alimentação - Cláusula 53ª</t>
  </si>
  <si>
    <t>Tarifa Transporte 17ª</t>
  </si>
  <si>
    <t>Adicional Insalubridade 40%</t>
  </si>
  <si>
    <t>Auxilio Alimentação - Cláusula 18ª</t>
  </si>
  <si>
    <t>MEMÓRIA DE CÁLCULO DO VALE REFEIÇÃO</t>
  </si>
  <si>
    <t>Postos</t>
  </si>
  <si>
    <t>Auxílio Lanche - Cláusula 19ª</t>
  </si>
  <si>
    <t xml:space="preserve">12x36 </t>
  </si>
  <si>
    <t>noturno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</si>
  <si>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</si>
  <si>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Porcentagem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</si>
  <si>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</si>
  <si>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</si>
  <si>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</si>
  <si>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</si>
  <si>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</si>
  <si>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</si>
  <si>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</si>
  <si>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Auxiliar de Serviços Gerais - 12x36h-Diurno</t>
  </si>
  <si>
    <t>Auxiliar de Serviços Gerais 12x36 noturno</t>
  </si>
  <si>
    <t>Auxiliar de Serviços Gerais - 12x36h-noturno</t>
  </si>
  <si>
    <t>Contribuição para manutenção e capacitação 56ª</t>
  </si>
  <si>
    <t>cct</t>
  </si>
  <si>
    <t>9109/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</si>
</sst>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0.0000%"/>
    <numFmt numFmtId="165" formatCode="_-* #,##0.00_-;\-* #,##0.00_-;_-* \-??_-;_-@_-"/>
    <numFmt numFmtId="166" formatCode="_(* #,##0_);_(* \(#,##0\);_(* \-??_);_(@_)"/>
    <numFmt numFmtId="167" formatCode="_(* #,##0.00_);_(* \(#,##0.00\);_(* \-??_);_(@_)"/>
    <numFmt numFmtId="168" formatCode="000000\-0000\/00\.0"/>
    <numFmt numFmtId="169" formatCode="0.0%"/>
    <numFmt numFmtId="170" formatCode="&quot;R$ &quot;#,##0.00"/>
    <numFmt numFmtId="171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Calibri"/>
      <family val="2"/>
      <charset val="1"/>
    </font>
    <font>
      <b/>
      <u/>
      <sz val="10"/>
      <color indexed="1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indexed="8"/>
      <name val="Calibri"/>
      <family val="2"/>
      <charset val="1"/>
    </font>
    <font>
      <b/>
      <sz val="14"/>
      <color indexed="10"/>
      <name val="Calibri"/>
      <family val="2"/>
      <charset val="1"/>
    </font>
    <font>
      <sz val="8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sz val="5"/>
      <color indexed="8"/>
      <name val="Calibri"/>
      <family val="2"/>
      <charset val="1"/>
    </font>
    <font>
      <b/>
      <sz val="9"/>
      <color indexed="8"/>
      <name val="Calibri"/>
      <family val="2"/>
      <charset val="1"/>
    </font>
    <font>
      <i/>
      <sz val="7"/>
      <color indexed="8"/>
      <name val="Calibri"/>
      <family val="2"/>
      <charset val="1"/>
    </font>
    <font>
      <b/>
      <vertAlign val="superscript"/>
      <sz val="8"/>
      <color indexed="8"/>
      <name val="Calibri"/>
      <family val="2"/>
      <charset val="1"/>
    </font>
    <font>
      <vertAlign val="superscript"/>
      <sz val="8"/>
      <color indexed="8"/>
      <name val="Calibri"/>
      <family val="2"/>
      <charset val="1"/>
    </font>
    <font>
      <sz val="9"/>
      <color indexed="8"/>
      <name val="Calibri"/>
      <family val="2"/>
      <charset val="1"/>
    </font>
    <font>
      <sz val="6"/>
      <color indexed="8"/>
      <name val="Calibri"/>
      <family val="2"/>
      <charset val="1"/>
    </font>
    <font>
      <i/>
      <sz val="6"/>
      <color indexed="8"/>
      <name val="Calibri"/>
      <family val="2"/>
      <charset val="1"/>
    </font>
    <font>
      <b/>
      <vertAlign val="superscript"/>
      <sz val="10"/>
      <color indexed="8"/>
      <name val="Calibri"/>
      <family val="2"/>
      <charset val="1"/>
    </font>
    <font>
      <i/>
      <vertAlign val="superscript"/>
      <sz val="6"/>
      <color indexed="8"/>
      <name val="Calibri"/>
      <family val="2"/>
      <charset val="1"/>
    </font>
    <font>
      <b/>
      <i/>
      <sz val="6"/>
      <color indexed="8"/>
      <name val="Calibri"/>
      <family val="2"/>
      <charset val="1"/>
    </font>
    <font>
      <sz val="5"/>
      <color indexed="8"/>
      <name val="Calibri"/>
      <family val="2"/>
      <charset val="1"/>
    </font>
    <font>
      <b/>
      <sz val="8"/>
      <color indexed="8"/>
      <name val="Segoe UI"/>
      <family val="2"/>
      <charset val="1"/>
    </font>
    <font>
      <sz val="11"/>
      <color indexed="8"/>
      <name val="Calibri"/>
      <family val="2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8"/>
      <color rgb="FF00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sz val="8"/>
      <color rgb="FFFF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1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22"/>
      </patternFill>
    </fill>
    <fill>
      <patternFill patternType="solid">
        <fgColor indexed="55"/>
        <bgColor indexed="24"/>
      </patternFill>
    </fill>
    <fill>
      <patternFill patternType="solid">
        <fgColor indexed="4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1"/>
      </patternFill>
    </fill>
    <fill>
      <patternFill patternType="solid">
        <fgColor rgb="FFC0C0C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BFBFBF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left" vertical="center" wrapText="1"/>
    </xf>
    <xf numFmtId="166" fontId="4" fillId="3" borderId="1" xfId="0" applyNumberFormat="1" applyFont="1" applyFill="1" applyBorder="1"/>
    <xf numFmtId="167" fontId="4" fillId="0" borderId="1" xfId="0" applyNumberFormat="1" applyFont="1" applyBorder="1" applyAlignment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167" fontId="3" fillId="0" borderId="1" xfId="0" applyNumberFormat="1" applyFont="1" applyBorder="1" applyAlignment="1">
      <alignment horizontal="left" vertical="center" wrapText="1"/>
    </xf>
    <xf numFmtId="166" fontId="3" fillId="3" borderId="1" xfId="0" applyNumberFormat="1" applyFont="1" applyFill="1" applyBorder="1"/>
    <xf numFmtId="16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167" fontId="3" fillId="0" borderId="1" xfId="0" applyNumberFormat="1" applyFont="1" applyBorder="1"/>
    <xf numFmtId="0" fontId="0" fillId="3" borderId="0" xfId="0" applyFill="1"/>
    <xf numFmtId="167" fontId="3" fillId="3" borderId="1" xfId="0" applyNumberFormat="1" applyFont="1" applyFill="1" applyBorder="1"/>
    <xf numFmtId="165" fontId="0" fillId="0" borderId="0" xfId="0" applyNumberFormat="1"/>
    <xf numFmtId="165" fontId="3" fillId="0" borderId="1" xfId="0" applyNumberFormat="1" applyFont="1" applyBorder="1"/>
    <xf numFmtId="0" fontId="5" fillId="0" borderId="1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9" fontId="10" fillId="7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1" fontId="10" fillId="7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9" fontId="10" fillId="7" borderId="1" xfId="0" applyNumberFormat="1" applyFont="1" applyFill="1" applyBorder="1" applyAlignment="1">
      <alignment horizontal="center" vertical="center" wrapText="1"/>
    </xf>
    <xf numFmtId="10" fontId="10" fillId="7" borderId="1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9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64" fontId="13" fillId="9" borderId="1" xfId="0" applyNumberFormat="1" applyFont="1" applyFill="1" applyBorder="1" applyAlignment="1">
      <alignment horizontal="center" vertical="center" wrapText="1"/>
    </xf>
    <xf numFmtId="4" fontId="13" fillId="9" borderId="1" xfId="0" applyNumberFormat="1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164" fontId="13" fillId="6" borderId="0" xfId="0" applyNumberFormat="1" applyFont="1" applyFill="1" applyAlignment="1">
      <alignment horizontal="center" vertical="center" wrapText="1"/>
    </xf>
    <xf numFmtId="4" fontId="13" fillId="6" borderId="0" xfId="0" applyNumberFormat="1" applyFont="1" applyFill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10" fontId="18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0" fontId="10" fillId="6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3" fillId="2" borderId="7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10" fontId="5" fillId="6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4" fontId="10" fillId="11" borderId="1" xfId="0" applyNumberFormat="1" applyFont="1" applyFill="1" applyBorder="1" applyAlignment="1">
      <alignment horizontal="center" vertical="center" wrapText="1"/>
    </xf>
    <xf numFmtId="4" fontId="13" fillId="11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12" borderId="7" xfId="0" applyFont="1" applyFill="1" applyBorder="1" applyAlignment="1">
      <alignment vertical="center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vertical="center"/>
    </xf>
    <xf numFmtId="0" fontId="10" fillId="12" borderId="4" xfId="0" applyFont="1" applyFill="1" applyBorder="1" applyAlignment="1">
      <alignment vertical="center" wrapText="1"/>
    </xf>
    <xf numFmtId="0" fontId="10" fillId="12" borderId="10" xfId="0" applyFont="1" applyFill="1" applyBorder="1" applyAlignment="1">
      <alignment vertical="center" wrapText="1"/>
    </xf>
    <xf numFmtId="166" fontId="4" fillId="3" borderId="1" xfId="0" applyNumberFormat="1" applyFont="1" applyFill="1" applyBorder="1" applyAlignment="1">
      <alignment horizontal="center" vertical="center"/>
    </xf>
    <xf numFmtId="4" fontId="2" fillId="11" borderId="1" xfId="0" applyNumberFormat="1" applyFont="1" applyFill="1" applyBorder="1" applyAlignment="1">
      <alignment horizontal="center" vertical="center" wrapText="1"/>
    </xf>
    <xf numFmtId="4" fontId="10" fillId="13" borderId="1" xfId="0" applyNumberFormat="1" applyFont="1" applyFill="1" applyBorder="1" applyAlignment="1">
      <alignment horizontal="center" vertical="center" wrapText="1"/>
    </xf>
    <xf numFmtId="2" fontId="10" fillId="13" borderId="1" xfId="0" applyNumberFormat="1" applyFont="1" applyFill="1" applyBorder="1" applyAlignment="1">
      <alignment horizontal="center" vertical="center" wrapText="1"/>
    </xf>
    <xf numFmtId="2" fontId="10" fillId="13" borderId="8" xfId="0" applyNumberFormat="1" applyFont="1" applyFill="1" applyBorder="1" applyAlignment="1">
      <alignment horizontal="center" vertical="center" wrapText="1"/>
    </xf>
    <xf numFmtId="4" fontId="13" fillId="12" borderId="1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0" fontId="29" fillId="14" borderId="17" xfId="0" applyFont="1" applyFill="1" applyBorder="1" applyAlignment="1">
      <alignment horizontal="center" vertical="center" wrapText="1"/>
    </xf>
    <xf numFmtId="9" fontId="28" fillId="14" borderId="17" xfId="0" applyNumberFormat="1" applyFont="1" applyFill="1" applyBorder="1" applyAlignment="1">
      <alignment horizontal="center" vertical="center" wrapText="1"/>
    </xf>
    <xf numFmtId="0" fontId="28" fillId="14" borderId="18" xfId="0" applyFont="1" applyFill="1" applyBorder="1" applyAlignment="1">
      <alignment horizontal="center" vertical="center" wrapText="1"/>
    </xf>
    <xf numFmtId="1" fontId="28" fillId="14" borderId="18" xfId="0" applyNumberFormat="1" applyFont="1" applyFill="1" applyBorder="1" applyAlignment="1">
      <alignment horizontal="center" vertical="center" wrapText="1"/>
    </xf>
    <xf numFmtId="3" fontId="28" fillId="14" borderId="17" xfId="0" applyNumberFormat="1" applyFont="1" applyFill="1" applyBorder="1" applyAlignment="1">
      <alignment horizontal="center" vertical="center" wrapText="1"/>
    </xf>
    <xf numFmtId="164" fontId="28" fillId="0" borderId="17" xfId="0" applyNumberFormat="1" applyFont="1" applyBorder="1" applyAlignment="1">
      <alignment horizontal="center" vertical="center" wrapText="1"/>
    </xf>
    <xf numFmtId="4" fontId="28" fillId="0" borderId="17" xfId="0" applyNumberFormat="1" applyFont="1" applyBorder="1" applyAlignment="1">
      <alignment horizontal="center" vertical="center" wrapText="1"/>
    </xf>
    <xf numFmtId="43" fontId="0" fillId="0" borderId="0" xfId="0" applyNumberFormat="1"/>
    <xf numFmtId="170" fontId="28" fillId="16" borderId="18" xfId="0" applyNumberFormat="1" applyFont="1" applyFill="1" applyBorder="1" applyAlignment="1">
      <alignment horizontal="center" vertical="center" wrapText="1"/>
    </xf>
    <xf numFmtId="170" fontId="28" fillId="16" borderId="17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left" vertical="center" wrapText="1"/>
    </xf>
    <xf numFmtId="0" fontId="10" fillId="11" borderId="4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3" fillId="11" borderId="7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15" borderId="17" xfId="0" applyFont="1" applyFill="1" applyBorder="1" applyAlignment="1">
      <alignment horizontal="left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22" fillId="6" borderId="7" xfId="0" applyFont="1" applyFill="1" applyBorder="1" applyAlignment="1">
      <alignment horizontal="left" vertical="center" wrapText="1"/>
    </xf>
    <xf numFmtId="0" fontId="22" fillId="6" borderId="4" xfId="0" applyFont="1" applyFill="1" applyBorder="1" applyAlignment="1">
      <alignment horizontal="left" vertical="center" wrapText="1"/>
    </xf>
    <xf numFmtId="0" fontId="22" fillId="6" borderId="10" xfId="0" applyFont="1" applyFill="1" applyBorder="1" applyAlignment="1">
      <alignment horizontal="left" vertical="center" wrapText="1"/>
    </xf>
    <xf numFmtId="10" fontId="5" fillId="2" borderId="7" xfId="0" applyNumberFormat="1" applyFont="1" applyFill="1" applyBorder="1" applyAlignment="1">
      <alignment horizontal="center" vertical="center" wrapText="1"/>
    </xf>
    <xf numFmtId="10" fontId="5" fillId="2" borderId="1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10" fontId="10" fillId="2" borderId="7" xfId="0" applyNumberFormat="1" applyFont="1" applyFill="1" applyBorder="1" applyAlignment="1">
      <alignment horizontal="center" vertical="center" wrapText="1"/>
    </xf>
    <xf numFmtId="10" fontId="10" fillId="2" borderId="10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0" fillId="0" borderId="4" xfId="0" applyBorder="1"/>
    <xf numFmtId="0" fontId="0" fillId="0" borderId="10" xfId="0" applyBorder="1"/>
    <xf numFmtId="0" fontId="0" fillId="0" borderId="7" xfId="0" applyBorder="1"/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4" fontId="10" fillId="6" borderId="7" xfId="0" applyNumberFormat="1" applyFont="1" applyFill="1" applyBorder="1" applyAlignment="1">
      <alignment horizontal="center" vertical="center" wrapText="1"/>
    </xf>
    <xf numFmtId="4" fontId="10" fillId="6" borderId="10" xfId="0" applyNumberFormat="1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vertical="top" wrapText="1"/>
    </xf>
    <xf numFmtId="0" fontId="5" fillId="10" borderId="4" xfId="0" applyFont="1" applyFill="1" applyBorder="1" applyAlignment="1">
      <alignment vertical="top" wrapText="1"/>
    </xf>
    <xf numFmtId="0" fontId="5" fillId="10" borderId="10" xfId="0" applyFont="1" applyFill="1" applyBorder="1" applyAlignment="1">
      <alignment vertical="top" wrapText="1"/>
    </xf>
    <xf numFmtId="0" fontId="19" fillId="0" borderId="4" xfId="0" applyFont="1" applyBorder="1" applyAlignment="1">
      <alignment horizontal="left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5" xfId="0" applyBorder="1"/>
    <xf numFmtId="0" fontId="0" fillId="0" borderId="12" xfId="0" applyBorder="1"/>
    <xf numFmtId="0" fontId="0" fillId="0" borderId="16" xfId="0" applyBorder="1"/>
    <xf numFmtId="0" fontId="0" fillId="0" borderId="6" xfId="0" applyBorder="1"/>
    <xf numFmtId="0" fontId="0" fillId="0" borderId="11" xfId="0" applyBorder="1"/>
    <xf numFmtId="0" fontId="10" fillId="0" borderId="7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70" fontId="10" fillId="0" borderId="7" xfId="0" applyNumberFormat="1" applyFont="1" applyBorder="1" applyAlignment="1">
      <alignment horizontal="center" vertical="center" wrapText="1"/>
    </xf>
    <xf numFmtId="170" fontId="10" fillId="0" borderId="10" xfId="0" applyNumberFormat="1" applyFont="1" applyBorder="1" applyAlignment="1">
      <alignment horizontal="center" vertical="center" wrapText="1"/>
    </xf>
    <xf numFmtId="2" fontId="10" fillId="0" borderId="7" xfId="0" applyNumberFormat="1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0" fillId="0" borderId="14" xfId="0" applyBorder="1"/>
    <xf numFmtId="0" fontId="0" fillId="0" borderId="0" xfId="0"/>
    <xf numFmtId="0" fontId="0" fillId="0" borderId="15" xfId="0" applyBorder="1"/>
    <xf numFmtId="0" fontId="10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5" fillId="0" borderId="14" xfId="0" applyFont="1" applyBorder="1"/>
    <xf numFmtId="0" fontId="25" fillId="0" borderId="16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8" fontId="7" fillId="6" borderId="7" xfId="0" applyNumberFormat="1" applyFont="1" applyFill="1" applyBorder="1" applyAlignment="1">
      <alignment horizontal="center" vertical="center" wrapText="1"/>
    </xf>
    <xf numFmtId="168" fontId="7" fillId="6" borderId="10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68" fontId="7" fillId="6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left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0" fillId="0" borderId="0" xfId="0" applyFont="1"/>
    <xf numFmtId="170" fontId="10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top" wrapText="1"/>
    </xf>
    <xf numFmtId="0" fontId="25" fillId="0" borderId="0" xfId="0" applyFont="1"/>
    <xf numFmtId="0" fontId="4" fillId="0" borderId="1" xfId="0" applyFont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8" xfId="0" applyFont="1" applyFill="1" applyBorder="1" applyAlignment="1">
      <alignment horizontal="center" vertical="center" wrapText="1"/>
    </xf>
    <xf numFmtId="0" fontId="31" fillId="13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2" fontId="31" fillId="13" borderId="8" xfId="0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171" fontId="31" fillId="13" borderId="1" xfId="0" applyNumberFormat="1" applyFont="1" applyFill="1" applyBorder="1" applyAlignment="1">
      <alignment horizontal="center" vertical="center" wrapText="1"/>
    </xf>
    <xf numFmtId="1" fontId="31" fillId="7" borderId="1" xfId="0" applyNumberFormat="1" applyFont="1" applyFill="1" applyBorder="1" applyAlignment="1">
      <alignment horizontal="center" vertical="center" wrapText="1"/>
    </xf>
    <xf numFmtId="10" fontId="31" fillId="7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23"/>
  <sheetViews>
    <sheetView tabSelected="1" topLeftCell="A68" zoomScale="110" zoomScaleNormal="110" workbookViewId="0">
      <selection activeCell="A805" sqref="A805:F805"/>
    </sheetView>
  </sheetViews>
  <sheetFormatPr defaultRowHeight="15" x14ac:dyDescent="0.25"/>
  <cols>
    <col min="1" max="1" width="11" customWidth="1"/>
    <col min="3" max="3" width="13.85546875" customWidth="1"/>
    <col min="4" max="4" width="14.7109375" customWidth="1"/>
    <col min="6" max="6" width="9.85546875" bestFit="1" customWidth="1"/>
    <col min="7" max="7" width="18.5703125" customWidth="1"/>
    <col min="8" max="8" width="12.5703125" bestFit="1" customWidth="1"/>
    <col min="9" max="9" width="21.85546875" customWidth="1"/>
    <col min="12" max="12" width="11.5703125" bestFit="1" customWidth="1"/>
  </cols>
  <sheetData>
    <row r="1" spans="1:9" x14ac:dyDescent="0.25">
      <c r="A1" s="209" t="s">
        <v>212</v>
      </c>
      <c r="B1" s="254"/>
      <c r="C1" s="254"/>
      <c r="D1" s="254"/>
      <c r="E1" s="254"/>
      <c r="F1" s="254"/>
      <c r="G1" s="254"/>
      <c r="H1" s="254"/>
      <c r="I1" s="254"/>
    </row>
    <row r="2" spans="1:9" ht="18.75" x14ac:dyDescent="0.3">
      <c r="A2" s="254" t="s">
        <v>0</v>
      </c>
      <c r="B2" s="254"/>
      <c r="C2" s="255" t="s">
        <v>180</v>
      </c>
      <c r="D2" s="255"/>
      <c r="E2" s="209" t="s">
        <v>128</v>
      </c>
      <c r="F2" s="256"/>
      <c r="G2" s="256"/>
      <c r="H2" s="256"/>
      <c r="I2" s="256"/>
    </row>
    <row r="3" spans="1:9" ht="31.5" x14ac:dyDescent="0.25">
      <c r="A3" s="254" t="s">
        <v>1</v>
      </c>
      <c r="B3" s="254"/>
      <c r="C3" s="18" t="s">
        <v>243</v>
      </c>
      <c r="D3" s="19"/>
      <c r="E3" s="20" t="s">
        <v>2</v>
      </c>
      <c r="F3" s="18"/>
      <c r="G3" s="19"/>
      <c r="H3" s="19"/>
      <c r="I3" s="19"/>
    </row>
    <row r="5" spans="1:9" ht="18.75" x14ac:dyDescent="0.25">
      <c r="A5" s="21" t="s">
        <v>129</v>
      </c>
      <c r="B5" s="22"/>
      <c r="C5" s="22"/>
      <c r="D5" s="23" t="s">
        <v>130</v>
      </c>
      <c r="E5" s="24"/>
      <c r="F5" s="25">
        <v>5143</v>
      </c>
      <c r="G5" s="249" t="s">
        <v>131</v>
      </c>
      <c r="H5" s="249"/>
      <c r="I5" s="27">
        <f>40*5</f>
        <v>200</v>
      </c>
    </row>
    <row r="6" spans="1:9" x14ac:dyDescent="0.25">
      <c r="A6" s="28" t="s">
        <v>132</v>
      </c>
      <c r="B6" s="29"/>
      <c r="C6" s="30"/>
      <c r="D6" s="233" t="s">
        <v>133</v>
      </c>
      <c r="E6" s="234"/>
      <c r="F6" s="235"/>
      <c r="G6" s="249" t="s">
        <v>3</v>
      </c>
      <c r="H6" s="26" t="s">
        <v>4</v>
      </c>
      <c r="I6" s="34">
        <v>0.2</v>
      </c>
    </row>
    <row r="7" spans="1:9" x14ac:dyDescent="0.25">
      <c r="A7" s="31" t="s">
        <v>134</v>
      </c>
      <c r="B7" s="35"/>
      <c r="C7" s="30"/>
      <c r="D7" s="31" t="s">
        <v>7</v>
      </c>
      <c r="E7" s="32"/>
      <c r="F7" s="33"/>
      <c r="G7" s="249"/>
      <c r="H7" s="26" t="s">
        <v>119</v>
      </c>
      <c r="I7" s="36">
        <v>0</v>
      </c>
    </row>
    <row r="8" spans="1:9" x14ac:dyDescent="0.25">
      <c r="A8" s="31" t="s">
        <v>135</v>
      </c>
      <c r="B8" s="35"/>
      <c r="C8" s="30"/>
      <c r="D8" s="239" t="s">
        <v>181</v>
      </c>
      <c r="E8" s="239"/>
      <c r="F8" s="239"/>
      <c r="G8" s="249"/>
      <c r="H8" s="26" t="s">
        <v>5</v>
      </c>
      <c r="I8" s="34">
        <v>0.4</v>
      </c>
    </row>
    <row r="9" spans="1:9" x14ac:dyDescent="0.25">
      <c r="A9" s="31" t="s">
        <v>137</v>
      </c>
      <c r="B9" s="35"/>
      <c r="C9" s="30"/>
      <c r="D9" s="23" t="s">
        <v>9</v>
      </c>
      <c r="E9" s="32"/>
      <c r="F9" s="33"/>
      <c r="G9" s="249"/>
      <c r="H9" s="26" t="s">
        <v>119</v>
      </c>
      <c r="I9" s="26">
        <v>1</v>
      </c>
    </row>
    <row r="10" spans="1:9" ht="22.5" x14ac:dyDescent="0.25">
      <c r="A10" s="112" t="s">
        <v>6</v>
      </c>
      <c r="B10" s="112"/>
      <c r="C10" s="112"/>
      <c r="D10" s="112"/>
      <c r="E10" s="112"/>
      <c r="F10" s="112"/>
      <c r="G10" s="26" t="s">
        <v>138</v>
      </c>
      <c r="H10" s="26">
        <v>220</v>
      </c>
      <c r="I10" s="94">
        <v>1540.51</v>
      </c>
    </row>
    <row r="11" spans="1:9" x14ac:dyDescent="0.25">
      <c r="A11" s="148" t="s">
        <v>8</v>
      </c>
      <c r="B11" s="148"/>
      <c r="C11" s="148"/>
      <c r="D11" s="148"/>
      <c r="E11" s="148"/>
      <c r="F11" s="148"/>
      <c r="G11" s="26" t="str">
        <f>D9</f>
        <v>PORTO ALEGRE</v>
      </c>
      <c r="H11" s="26" t="s">
        <v>10</v>
      </c>
      <c r="I11" s="38">
        <v>2.5000000000000001E-2</v>
      </c>
    </row>
    <row r="12" spans="1:9" x14ac:dyDescent="0.25">
      <c r="A12" s="148" t="s">
        <v>214</v>
      </c>
      <c r="B12" s="148"/>
      <c r="C12" s="148"/>
      <c r="D12" s="148"/>
      <c r="E12" s="148"/>
      <c r="F12" s="148"/>
      <c r="G12" s="249" t="s">
        <v>15</v>
      </c>
      <c r="H12" s="26" t="s">
        <v>11</v>
      </c>
      <c r="I12" s="95">
        <v>4.8</v>
      </c>
    </row>
    <row r="13" spans="1:9" x14ac:dyDescent="0.25">
      <c r="A13" s="148"/>
      <c r="B13" s="148"/>
      <c r="C13" s="148"/>
      <c r="D13" s="148"/>
      <c r="E13" s="148"/>
      <c r="F13" s="148"/>
      <c r="G13" s="249"/>
      <c r="H13" s="26" t="s">
        <v>12</v>
      </c>
      <c r="I13" s="26">
        <v>22</v>
      </c>
    </row>
    <row r="14" spans="1:9" x14ac:dyDescent="0.25">
      <c r="A14" s="148"/>
      <c r="B14" s="148"/>
      <c r="C14" s="148"/>
      <c r="D14" s="148"/>
      <c r="E14" s="148"/>
      <c r="F14" s="148"/>
      <c r="G14" s="249"/>
      <c r="H14" s="26" t="s">
        <v>13</v>
      </c>
      <c r="I14" s="26">
        <v>2</v>
      </c>
    </row>
    <row r="15" spans="1:9" x14ac:dyDescent="0.25">
      <c r="A15" s="148"/>
      <c r="B15" s="148"/>
      <c r="C15" s="148"/>
      <c r="D15" s="148"/>
      <c r="E15" s="148"/>
      <c r="F15" s="148"/>
      <c r="G15" s="249"/>
      <c r="H15" s="26" t="s">
        <v>14</v>
      </c>
      <c r="I15" s="34">
        <v>0.06</v>
      </c>
    </row>
    <row r="16" spans="1:9" x14ac:dyDescent="0.25">
      <c r="A16" s="148" t="s">
        <v>213</v>
      </c>
      <c r="B16" s="148"/>
      <c r="C16" s="148"/>
      <c r="D16" s="148"/>
      <c r="E16" s="148"/>
      <c r="F16" s="148"/>
      <c r="G16" s="249" t="s">
        <v>15</v>
      </c>
      <c r="H16" s="26" t="s">
        <v>11</v>
      </c>
      <c r="I16" s="95">
        <v>23.68</v>
      </c>
    </row>
    <row r="17" spans="1:9" x14ac:dyDescent="0.25">
      <c r="A17" s="148"/>
      <c r="B17" s="148"/>
      <c r="C17" s="148"/>
      <c r="D17" s="148"/>
      <c r="E17" s="148"/>
      <c r="F17" s="148"/>
      <c r="G17" s="249"/>
      <c r="H17" s="26" t="s">
        <v>12</v>
      </c>
      <c r="I17" s="36">
        <f>I13</f>
        <v>22</v>
      </c>
    </row>
    <row r="18" spans="1:9" x14ac:dyDescent="0.25">
      <c r="A18" s="148"/>
      <c r="B18" s="148"/>
      <c r="C18" s="148"/>
      <c r="D18" s="148"/>
      <c r="E18" s="148"/>
      <c r="F18" s="148"/>
      <c r="G18" s="249"/>
      <c r="H18" s="26" t="s">
        <v>16</v>
      </c>
      <c r="I18" s="36">
        <v>1</v>
      </c>
    </row>
    <row r="19" spans="1:9" x14ac:dyDescent="0.25">
      <c r="A19" s="148"/>
      <c r="B19" s="148"/>
      <c r="C19" s="148"/>
      <c r="D19" s="148"/>
      <c r="E19" s="148"/>
      <c r="F19" s="148"/>
      <c r="G19" s="249"/>
      <c r="H19" s="26" t="s">
        <v>14</v>
      </c>
      <c r="I19" s="39">
        <v>0.19</v>
      </c>
    </row>
    <row r="20" spans="1:9" x14ac:dyDescent="0.25">
      <c r="A20" s="112" t="s">
        <v>215</v>
      </c>
      <c r="B20" s="112"/>
      <c r="C20" s="112"/>
      <c r="D20" s="112"/>
      <c r="E20" s="112"/>
      <c r="F20" s="112"/>
      <c r="G20" s="26" t="s">
        <v>15</v>
      </c>
      <c r="H20" s="40" t="s">
        <v>17</v>
      </c>
      <c r="I20" s="96">
        <v>19.420000000000002</v>
      </c>
    </row>
    <row r="21" spans="1:9" x14ac:dyDescent="0.25">
      <c r="A21" s="112" t="s">
        <v>18</v>
      </c>
      <c r="B21" s="112"/>
      <c r="C21" s="112"/>
      <c r="D21" s="112"/>
      <c r="E21" s="112"/>
      <c r="F21" s="112"/>
      <c r="G21" s="26"/>
      <c r="H21" s="26" t="s">
        <v>10</v>
      </c>
      <c r="I21" s="39">
        <v>0.2</v>
      </c>
    </row>
    <row r="23" spans="1:9" x14ac:dyDescent="0.25">
      <c r="A23" s="248" t="s">
        <v>19</v>
      </c>
      <c r="B23" s="248"/>
      <c r="C23" s="248"/>
      <c r="D23" s="248"/>
      <c r="E23" s="248"/>
      <c r="F23" s="248"/>
      <c r="G23" s="248"/>
      <c r="H23" s="248"/>
      <c r="I23" s="248"/>
    </row>
    <row r="24" spans="1:9" ht="22.5" x14ac:dyDescent="0.25">
      <c r="A24" s="41" t="s">
        <v>20</v>
      </c>
      <c r="B24" s="250" t="s">
        <v>21</v>
      </c>
      <c r="C24" s="250"/>
      <c r="D24" s="250"/>
      <c r="E24" s="250"/>
      <c r="F24" s="250"/>
      <c r="G24" s="250"/>
      <c r="H24" s="41" t="s">
        <v>22</v>
      </c>
      <c r="I24" s="41" t="s">
        <v>23</v>
      </c>
    </row>
    <row r="25" spans="1:9" x14ac:dyDescent="0.25">
      <c r="A25" s="37">
        <v>1</v>
      </c>
      <c r="B25" s="239" t="s">
        <v>120</v>
      </c>
      <c r="C25" s="239"/>
      <c r="D25" s="239"/>
      <c r="E25" s="239"/>
      <c r="F25" s="239"/>
      <c r="G25" s="239"/>
      <c r="H25" s="42">
        <f>I25/I31</f>
        <v>0.7142857142857143</v>
      </c>
      <c r="I25" s="43">
        <f>I10/H10*I5</f>
        <v>1400.4636363636364</v>
      </c>
    </row>
    <row r="26" spans="1:9" x14ac:dyDescent="0.25">
      <c r="A26" s="37">
        <v>2</v>
      </c>
      <c r="B26" s="264" t="s">
        <v>209</v>
      </c>
      <c r="C26" s="140"/>
      <c r="D26" s="140"/>
      <c r="E26" s="140"/>
      <c r="F26" s="140"/>
      <c r="G26" s="141"/>
      <c r="H26" s="42">
        <f>I26/I31</f>
        <v>0</v>
      </c>
      <c r="I26" s="44">
        <v>0</v>
      </c>
    </row>
    <row r="27" spans="1:9" x14ac:dyDescent="0.25">
      <c r="A27" s="37">
        <v>3</v>
      </c>
      <c r="B27" s="264" t="s">
        <v>208</v>
      </c>
      <c r="C27" s="140"/>
      <c r="D27" s="140"/>
      <c r="E27" s="140"/>
      <c r="F27" s="140"/>
      <c r="G27" s="141"/>
      <c r="H27" s="42">
        <f>I27/I31</f>
        <v>0</v>
      </c>
      <c r="I27" s="43">
        <v>0</v>
      </c>
    </row>
    <row r="28" spans="1:9" x14ac:dyDescent="0.25">
      <c r="A28" s="112">
        <v>4</v>
      </c>
      <c r="B28" s="264" t="s">
        <v>210</v>
      </c>
      <c r="C28" s="239"/>
      <c r="D28" s="239"/>
      <c r="E28" s="239"/>
      <c r="F28" s="239"/>
      <c r="G28" s="239"/>
      <c r="H28" s="42">
        <f>I28/I31</f>
        <v>0</v>
      </c>
      <c r="I28" s="43">
        <f>I6*I7*I10</f>
        <v>0</v>
      </c>
    </row>
    <row r="29" spans="1:9" x14ac:dyDescent="0.25">
      <c r="A29" s="112"/>
      <c r="B29" s="264" t="s">
        <v>211</v>
      </c>
      <c r="C29" s="251"/>
      <c r="D29" s="251"/>
      <c r="E29" s="251"/>
      <c r="F29" s="251"/>
      <c r="G29" s="252"/>
      <c r="H29" s="42">
        <f>I29/I31</f>
        <v>0.28571428571428575</v>
      </c>
      <c r="I29" s="43">
        <f>I25*I8</f>
        <v>560.1854545454546</v>
      </c>
    </row>
    <row r="30" spans="1:9" x14ac:dyDescent="0.25">
      <c r="A30" s="37">
        <v>5</v>
      </c>
      <c r="B30" s="239" t="s">
        <v>18</v>
      </c>
      <c r="C30" s="239"/>
      <c r="D30" s="239"/>
      <c r="E30" s="239"/>
      <c r="F30" s="239"/>
      <c r="G30" s="239"/>
      <c r="H30" s="42">
        <f>I30/I31</f>
        <v>0</v>
      </c>
      <c r="I30" s="43">
        <v>0</v>
      </c>
    </row>
    <row r="31" spans="1:9" x14ac:dyDescent="0.25">
      <c r="A31" s="243" t="s">
        <v>24</v>
      </c>
      <c r="B31" s="243"/>
      <c r="C31" s="243"/>
      <c r="D31" s="243"/>
      <c r="E31" s="243"/>
      <c r="F31" s="243"/>
      <c r="G31" s="243"/>
      <c r="H31" s="45">
        <f>SUM(H25:H30)</f>
        <v>1</v>
      </c>
      <c r="I31" s="46">
        <f>SUM(I25:I30)</f>
        <v>1960.649090909091</v>
      </c>
    </row>
    <row r="33" spans="1:9" ht="22.5" x14ac:dyDescent="0.25">
      <c r="A33" s="41" t="s">
        <v>25</v>
      </c>
      <c r="B33" s="250" t="s">
        <v>26</v>
      </c>
      <c r="C33" s="250"/>
      <c r="D33" s="250"/>
      <c r="E33" s="250"/>
      <c r="F33" s="250"/>
      <c r="G33" s="250"/>
      <c r="H33" s="41" t="s">
        <v>22</v>
      </c>
      <c r="I33" s="41" t="s">
        <v>23</v>
      </c>
    </row>
    <row r="34" spans="1:9" x14ac:dyDescent="0.25">
      <c r="A34" s="37">
        <v>1</v>
      </c>
      <c r="B34" s="209" t="s">
        <v>142</v>
      </c>
      <c r="C34" s="140"/>
      <c r="D34" s="140"/>
      <c r="E34" s="140"/>
      <c r="F34" s="140"/>
      <c r="G34" s="141"/>
      <c r="H34" s="42">
        <v>0.2</v>
      </c>
      <c r="I34" s="43">
        <f>I31*H34</f>
        <v>392.12981818181822</v>
      </c>
    </row>
    <row r="35" spans="1:9" x14ac:dyDescent="0.25">
      <c r="A35" s="37">
        <v>2</v>
      </c>
      <c r="B35" s="209" t="s">
        <v>143</v>
      </c>
      <c r="C35" s="140"/>
      <c r="D35" s="140"/>
      <c r="E35" s="140"/>
      <c r="F35" s="140"/>
      <c r="G35" s="141"/>
      <c r="H35" s="42">
        <v>1.4999999999999999E-2</v>
      </c>
      <c r="I35" s="43">
        <f>I31*H35</f>
        <v>29.409736363636362</v>
      </c>
    </row>
    <row r="36" spans="1:9" x14ac:dyDescent="0.25">
      <c r="A36" s="37">
        <v>3</v>
      </c>
      <c r="B36" s="209" t="s">
        <v>144</v>
      </c>
      <c r="C36" s="140"/>
      <c r="D36" s="140"/>
      <c r="E36" s="140"/>
      <c r="F36" s="140"/>
      <c r="G36" s="141"/>
      <c r="H36" s="42">
        <v>0.01</v>
      </c>
      <c r="I36" s="43">
        <f>I31*H36</f>
        <v>19.606490909090912</v>
      </c>
    </row>
    <row r="37" spans="1:9" x14ac:dyDescent="0.25">
      <c r="A37" s="37">
        <v>4</v>
      </c>
      <c r="B37" s="209" t="s">
        <v>145</v>
      </c>
      <c r="C37" s="140"/>
      <c r="D37" s="140"/>
      <c r="E37" s="140"/>
      <c r="F37" s="140"/>
      <c r="G37" s="141"/>
      <c r="H37" s="42">
        <v>2E-3</v>
      </c>
      <c r="I37" s="43">
        <f>I31*H37</f>
        <v>3.921298181818182</v>
      </c>
    </row>
    <row r="38" spans="1:9" x14ac:dyDescent="0.25">
      <c r="A38" s="37">
        <v>5</v>
      </c>
      <c r="B38" s="209" t="s">
        <v>146</v>
      </c>
      <c r="C38" s="140"/>
      <c r="D38" s="140"/>
      <c r="E38" s="140"/>
      <c r="F38" s="140"/>
      <c r="G38" s="141"/>
      <c r="H38" s="42">
        <v>2.5000000000000001E-2</v>
      </c>
      <c r="I38" s="43">
        <f>I31*H38</f>
        <v>49.016227272727278</v>
      </c>
    </row>
    <row r="39" spans="1:9" x14ac:dyDescent="0.25">
      <c r="A39" s="37">
        <v>6</v>
      </c>
      <c r="B39" s="209" t="s">
        <v>147</v>
      </c>
      <c r="C39" s="140"/>
      <c r="D39" s="140"/>
      <c r="E39" s="140"/>
      <c r="F39" s="140"/>
      <c r="G39" s="141"/>
      <c r="H39" s="42">
        <v>0.08</v>
      </c>
      <c r="I39" s="43">
        <f>I31*H39</f>
        <v>156.85192727272729</v>
      </c>
    </row>
    <row r="40" spans="1:9" x14ac:dyDescent="0.25">
      <c r="A40" s="37">
        <v>7</v>
      </c>
      <c r="B40" s="268" t="s">
        <v>148</v>
      </c>
      <c r="C40" s="140"/>
      <c r="D40" s="140"/>
      <c r="E40" s="140"/>
      <c r="F40" s="140"/>
      <c r="G40" s="141"/>
      <c r="H40" s="42">
        <v>0.06</v>
      </c>
      <c r="I40" s="43">
        <f>I31*H40</f>
        <v>117.63894545454545</v>
      </c>
    </row>
    <row r="41" spans="1:9" x14ac:dyDescent="0.25">
      <c r="A41" s="37">
        <v>8</v>
      </c>
      <c r="B41" s="209" t="s">
        <v>149</v>
      </c>
      <c r="C41" s="140"/>
      <c r="D41" s="140"/>
      <c r="E41" s="140"/>
      <c r="F41" s="140"/>
      <c r="G41" s="141"/>
      <c r="H41" s="42">
        <v>6.0000000000000001E-3</v>
      </c>
      <c r="I41" s="43">
        <f>I31*H41</f>
        <v>11.763894545454546</v>
      </c>
    </row>
    <row r="42" spans="1:9" x14ac:dyDescent="0.25">
      <c r="A42" s="243" t="s">
        <v>27</v>
      </c>
      <c r="B42" s="243"/>
      <c r="C42" s="243"/>
      <c r="D42" s="243"/>
      <c r="E42" s="243"/>
      <c r="F42" s="243"/>
      <c r="G42" s="243"/>
      <c r="H42" s="45">
        <f>SUM(H34:H41)</f>
        <v>0.39800000000000008</v>
      </c>
      <c r="I42" s="46">
        <f>I34+I35+I36+I37+I38+I39+I40+I41</f>
        <v>780.33833818181824</v>
      </c>
    </row>
    <row r="43" spans="1:9" x14ac:dyDescent="0.25">
      <c r="A43" s="207" t="s">
        <v>28</v>
      </c>
      <c r="B43" s="207"/>
      <c r="C43" s="207"/>
      <c r="D43" s="207"/>
      <c r="E43" s="207"/>
      <c r="F43" s="207"/>
      <c r="G43" s="207"/>
      <c r="H43" s="207"/>
      <c r="I43" s="207"/>
    </row>
    <row r="44" spans="1:9" ht="22.5" x14ac:dyDescent="0.25">
      <c r="A44" s="41" t="s">
        <v>29</v>
      </c>
      <c r="B44" s="250" t="s">
        <v>30</v>
      </c>
      <c r="C44" s="250"/>
      <c r="D44" s="250"/>
      <c r="E44" s="250"/>
      <c r="F44" s="250"/>
      <c r="G44" s="250"/>
      <c r="H44" s="41" t="s">
        <v>22</v>
      </c>
      <c r="I44" s="41" t="s">
        <v>23</v>
      </c>
    </row>
    <row r="45" spans="1:9" x14ac:dyDescent="0.25">
      <c r="A45" s="37">
        <v>1</v>
      </c>
      <c r="B45" s="239" t="s">
        <v>150</v>
      </c>
      <c r="C45" s="239"/>
      <c r="D45" s="239"/>
      <c r="E45" s="239"/>
      <c r="F45" s="239"/>
      <c r="G45" s="239"/>
      <c r="H45" s="42">
        <v>0.119314</v>
      </c>
      <c r="I45" s="43">
        <f>I31*H45</f>
        <v>233.93288563272728</v>
      </c>
    </row>
    <row r="46" spans="1:9" x14ac:dyDescent="0.25">
      <c r="A46" s="37">
        <v>2</v>
      </c>
      <c r="B46" s="209" t="s">
        <v>151</v>
      </c>
      <c r="C46" s="140"/>
      <c r="D46" s="140"/>
      <c r="E46" s="140"/>
      <c r="F46" s="140"/>
      <c r="G46" s="141"/>
      <c r="H46" s="42">
        <v>2.0479000000000001E-2</v>
      </c>
      <c r="I46" s="43">
        <f>I31*H46</f>
        <v>40.152132732727274</v>
      </c>
    </row>
    <row r="47" spans="1:9" x14ac:dyDescent="0.25">
      <c r="A47" s="37">
        <v>3</v>
      </c>
      <c r="B47" s="209" t="s">
        <v>152</v>
      </c>
      <c r="C47" s="140"/>
      <c r="D47" s="140"/>
      <c r="E47" s="140"/>
      <c r="F47" s="140"/>
      <c r="G47" s="141"/>
      <c r="H47" s="42">
        <v>1.2123E-2</v>
      </c>
      <c r="I47" s="43">
        <f>I31*H47</f>
        <v>23.768948929090911</v>
      </c>
    </row>
    <row r="48" spans="1:9" x14ac:dyDescent="0.25">
      <c r="A48" s="37">
        <v>4</v>
      </c>
      <c r="B48" s="239" t="s">
        <v>153</v>
      </c>
      <c r="C48" s="239"/>
      <c r="D48" s="239"/>
      <c r="E48" s="239"/>
      <c r="F48" s="239"/>
      <c r="G48" s="239"/>
      <c r="H48" s="42">
        <v>1.1436E-2</v>
      </c>
      <c r="I48" s="43">
        <f>I31*H48</f>
        <v>22.421983003636363</v>
      </c>
    </row>
    <row r="49" spans="1:9" x14ac:dyDescent="0.25">
      <c r="A49" s="37">
        <v>5</v>
      </c>
      <c r="B49" s="239" t="s">
        <v>154</v>
      </c>
      <c r="C49" s="239"/>
      <c r="D49" s="239"/>
      <c r="E49" s="239"/>
      <c r="F49" s="239"/>
      <c r="G49" s="239"/>
      <c r="H49" s="42">
        <v>1.74E-4</v>
      </c>
      <c r="I49" s="43">
        <f>I31*H49</f>
        <v>0.34115294181818184</v>
      </c>
    </row>
    <row r="50" spans="1:9" x14ac:dyDescent="0.25">
      <c r="A50" s="37">
        <v>6</v>
      </c>
      <c r="B50" s="239" t="s">
        <v>155</v>
      </c>
      <c r="C50" s="239"/>
      <c r="D50" s="239"/>
      <c r="E50" s="239"/>
      <c r="F50" s="239"/>
      <c r="G50" s="239"/>
      <c r="H50" s="42">
        <v>4.4200000000000001E-4</v>
      </c>
      <c r="I50" s="43">
        <f>I31*H50</f>
        <v>0.86660689818181824</v>
      </c>
    </row>
    <row r="51" spans="1:9" x14ac:dyDescent="0.25">
      <c r="A51" s="37">
        <v>7</v>
      </c>
      <c r="B51" s="239" t="s">
        <v>156</v>
      </c>
      <c r="C51" s="239"/>
      <c r="D51" s="239"/>
      <c r="E51" s="239"/>
      <c r="F51" s="239"/>
      <c r="G51" s="239"/>
      <c r="H51" s="42">
        <v>1.8500000000000002E-4</v>
      </c>
      <c r="I51" s="43">
        <f>I31*H51</f>
        <v>0.36272008181818188</v>
      </c>
    </row>
    <row r="52" spans="1:9" x14ac:dyDescent="0.25">
      <c r="A52" s="37">
        <v>8</v>
      </c>
      <c r="B52" s="239" t="s">
        <v>157</v>
      </c>
      <c r="C52" s="239"/>
      <c r="D52" s="239"/>
      <c r="E52" s="239"/>
      <c r="F52" s="239"/>
      <c r="G52" s="239"/>
      <c r="H52" s="42">
        <v>9.0789999999999996E-2</v>
      </c>
      <c r="I52" s="43">
        <f>I31*H52</f>
        <v>178.00733096363638</v>
      </c>
    </row>
    <row r="53" spans="1:9" x14ac:dyDescent="0.25">
      <c r="A53" s="243" t="s">
        <v>31</v>
      </c>
      <c r="B53" s="243"/>
      <c r="C53" s="243"/>
      <c r="D53" s="243"/>
      <c r="E53" s="243"/>
      <c r="F53" s="243"/>
      <c r="G53" s="243"/>
      <c r="H53" s="45">
        <f>SUM(H45:H52)</f>
        <v>0.25494299999999998</v>
      </c>
      <c r="I53" s="46">
        <f>I45+I46+I47+I48+I49+I50+I51+I52</f>
        <v>499.85376118363638</v>
      </c>
    </row>
    <row r="54" spans="1:9" x14ac:dyDescent="0.25">
      <c r="A54" s="47" t="s">
        <v>32</v>
      </c>
      <c r="B54" s="170" t="s">
        <v>33</v>
      </c>
      <c r="C54" s="170"/>
      <c r="D54" s="170"/>
      <c r="E54" s="170"/>
      <c r="F54" s="170"/>
      <c r="G54" s="170"/>
      <c r="H54" s="170"/>
      <c r="I54" s="170"/>
    </row>
    <row r="55" spans="1:9" x14ac:dyDescent="0.25">
      <c r="A55" s="47" t="s">
        <v>34</v>
      </c>
      <c r="B55" s="171" t="s">
        <v>35</v>
      </c>
      <c r="C55" s="171"/>
      <c r="D55" s="171"/>
      <c r="E55" s="171"/>
      <c r="F55" s="171"/>
      <c r="G55" s="171"/>
      <c r="H55" s="171"/>
      <c r="I55" s="171"/>
    </row>
    <row r="56" spans="1:9" ht="22.5" x14ac:dyDescent="0.25">
      <c r="A56" s="41" t="s">
        <v>36</v>
      </c>
      <c r="B56" s="250" t="s">
        <v>37</v>
      </c>
      <c r="C56" s="250"/>
      <c r="D56" s="250"/>
      <c r="E56" s="250"/>
      <c r="F56" s="250"/>
      <c r="G56" s="250"/>
      <c r="H56" s="41" t="s">
        <v>22</v>
      </c>
      <c r="I56" s="41" t="s">
        <v>23</v>
      </c>
    </row>
    <row r="57" spans="1:9" x14ac:dyDescent="0.25">
      <c r="A57" s="37">
        <v>1</v>
      </c>
      <c r="B57" s="239" t="s">
        <v>38</v>
      </c>
      <c r="C57" s="239"/>
      <c r="D57" s="239"/>
      <c r="E57" s="239"/>
      <c r="F57" s="239"/>
      <c r="G57" s="239"/>
      <c r="H57" s="42">
        <v>2.3626999999999999E-2</v>
      </c>
      <c r="I57" s="43">
        <f>I31*H57</f>
        <v>46.324256070909094</v>
      </c>
    </row>
    <row r="58" spans="1:9" x14ac:dyDescent="0.25">
      <c r="A58" s="37">
        <v>2</v>
      </c>
      <c r="B58" s="239" t="s">
        <v>39</v>
      </c>
      <c r="C58" s="239"/>
      <c r="D58" s="239"/>
      <c r="E58" s="239"/>
      <c r="F58" s="239"/>
      <c r="G58" s="239"/>
      <c r="H58" s="42">
        <v>1.7170000000000002E-3</v>
      </c>
      <c r="I58" s="43">
        <f>I31*H58</f>
        <v>3.3664344890909095</v>
      </c>
    </row>
    <row r="59" spans="1:9" x14ac:dyDescent="0.25">
      <c r="A59" s="37">
        <v>3</v>
      </c>
      <c r="B59" s="239" t="s">
        <v>40</v>
      </c>
      <c r="C59" s="239"/>
      <c r="D59" s="239"/>
      <c r="E59" s="239"/>
      <c r="F59" s="239"/>
      <c r="G59" s="239"/>
      <c r="H59" s="42">
        <v>9.4509999999999993E-3</v>
      </c>
      <c r="I59" s="43">
        <f>I31*H59</f>
        <v>18.530094558181819</v>
      </c>
    </row>
    <row r="60" spans="1:9" x14ac:dyDescent="0.25">
      <c r="A60" s="243" t="s">
        <v>41</v>
      </c>
      <c r="B60" s="243"/>
      <c r="C60" s="243"/>
      <c r="D60" s="243"/>
      <c r="E60" s="243"/>
      <c r="F60" s="243"/>
      <c r="G60" s="243"/>
      <c r="H60" s="45">
        <f>SUM(H57:H59)</f>
        <v>3.4795E-2</v>
      </c>
      <c r="I60" s="46">
        <f>I57+I58+I59</f>
        <v>68.220785118181823</v>
      </c>
    </row>
    <row r="62" spans="1:9" ht="22.5" x14ac:dyDescent="0.25">
      <c r="A62" s="41" t="s">
        <v>42</v>
      </c>
      <c r="B62" s="250" t="s">
        <v>43</v>
      </c>
      <c r="C62" s="250"/>
      <c r="D62" s="250"/>
      <c r="E62" s="250"/>
      <c r="F62" s="250"/>
      <c r="G62" s="250"/>
      <c r="H62" s="41" t="s">
        <v>22</v>
      </c>
      <c r="I62" s="41" t="s">
        <v>23</v>
      </c>
    </row>
    <row r="63" spans="1:9" x14ac:dyDescent="0.25">
      <c r="A63" s="37">
        <v>1</v>
      </c>
      <c r="B63" s="239" t="s">
        <v>44</v>
      </c>
      <c r="C63" s="239"/>
      <c r="D63" s="239"/>
      <c r="E63" s="239"/>
      <c r="F63" s="239"/>
      <c r="G63" s="239"/>
      <c r="H63" s="42">
        <f>(H42*H53)</f>
        <v>0.101467314</v>
      </c>
      <c r="I63" s="43">
        <f>I31*H63</f>
        <v>198.9417969510873</v>
      </c>
    </row>
    <row r="64" spans="1:9" x14ac:dyDescent="0.25">
      <c r="A64" s="243" t="s">
        <v>45</v>
      </c>
      <c r="B64" s="243"/>
      <c r="C64" s="243"/>
      <c r="D64" s="243"/>
      <c r="E64" s="243"/>
      <c r="F64" s="243"/>
      <c r="G64" s="243"/>
      <c r="H64" s="45">
        <f>SUM(H63:H63)</f>
        <v>0.101467314</v>
      </c>
      <c r="I64" s="46">
        <f>I63</f>
        <v>198.9417969510873</v>
      </c>
    </row>
    <row r="66" spans="1:9" x14ac:dyDescent="0.25">
      <c r="A66" s="266" t="s">
        <v>46</v>
      </c>
      <c r="B66" s="266"/>
      <c r="C66" s="266"/>
      <c r="D66" s="266"/>
      <c r="E66" s="266"/>
      <c r="F66" s="266"/>
      <c r="G66" s="266"/>
      <c r="H66" s="48">
        <f>H42+H53+H60+H64</f>
        <v>0.78920531400000005</v>
      </c>
      <c r="I66" s="49">
        <f>ROUND((I42+I53+I60+I64),2)</f>
        <v>1547.35</v>
      </c>
    </row>
    <row r="68" spans="1:9" ht="22.5" x14ac:dyDescent="0.25">
      <c r="A68" s="41" t="s">
        <v>47</v>
      </c>
      <c r="B68" s="250" t="s">
        <v>48</v>
      </c>
      <c r="C68" s="250"/>
      <c r="D68" s="250"/>
      <c r="E68" s="250"/>
      <c r="F68" s="250"/>
      <c r="G68" s="250"/>
      <c r="H68" s="41" t="s">
        <v>22</v>
      </c>
      <c r="I68" s="41" t="s">
        <v>23</v>
      </c>
    </row>
    <row r="69" spans="1:9" x14ac:dyDescent="0.25">
      <c r="A69" s="17">
        <v>1</v>
      </c>
      <c r="B69" s="239" t="s">
        <v>158</v>
      </c>
      <c r="C69" s="239"/>
      <c r="D69" s="239"/>
      <c r="E69" s="239"/>
      <c r="F69" s="239"/>
      <c r="G69" s="239"/>
      <c r="H69" s="42">
        <f>I69/I31</f>
        <v>0.21522341858957655</v>
      </c>
      <c r="I69" s="43">
        <f>I80</f>
        <v>421.97760000000005</v>
      </c>
    </row>
    <row r="70" spans="1:9" x14ac:dyDescent="0.25">
      <c r="A70" s="17">
        <v>2</v>
      </c>
      <c r="B70" s="239" t="s">
        <v>159</v>
      </c>
      <c r="C70" s="239"/>
      <c r="D70" s="239"/>
      <c r="E70" s="239"/>
      <c r="F70" s="239"/>
      <c r="G70" s="239"/>
      <c r="H70" s="42">
        <f>I70/I31</f>
        <v>6.4862285866368927E-2</v>
      </c>
      <c r="I70" s="43">
        <f>I76</f>
        <v>127.17218181818181</v>
      </c>
    </row>
    <row r="71" spans="1:9" x14ac:dyDescent="0.25">
      <c r="A71" s="37">
        <v>3</v>
      </c>
      <c r="B71" s="239" t="s">
        <v>160</v>
      </c>
      <c r="C71" s="239"/>
      <c r="D71" s="239"/>
      <c r="E71" s="239"/>
      <c r="F71" s="239"/>
      <c r="G71" s="239"/>
      <c r="H71" s="42">
        <f>I71/I31</f>
        <v>9.9048830767547308E-3</v>
      </c>
      <c r="I71" s="43">
        <f>I20</f>
        <v>19.420000000000002</v>
      </c>
    </row>
    <row r="72" spans="1:9" x14ac:dyDescent="0.25">
      <c r="A72" s="243" t="s">
        <v>49</v>
      </c>
      <c r="B72" s="243"/>
      <c r="C72" s="243"/>
      <c r="D72" s="243"/>
      <c r="E72" s="243"/>
      <c r="F72" s="243"/>
      <c r="G72" s="243"/>
      <c r="H72" s="45">
        <f>H69+H70+H71</f>
        <v>0.28999058753270024</v>
      </c>
      <c r="I72" s="46">
        <f>I69+I70+I71</f>
        <v>568.56978181818181</v>
      </c>
    </row>
    <row r="73" spans="1:9" x14ac:dyDescent="0.25">
      <c r="A73" s="50"/>
      <c r="B73" s="50"/>
      <c r="C73" s="50"/>
      <c r="D73" s="50"/>
      <c r="E73" s="50"/>
      <c r="F73" s="50"/>
      <c r="G73" s="50"/>
      <c r="H73" s="51"/>
      <c r="I73" s="52"/>
    </row>
    <row r="74" spans="1:9" x14ac:dyDescent="0.25">
      <c r="A74" s="111" t="s">
        <v>50</v>
      </c>
      <c r="B74" s="111"/>
      <c r="C74" s="111"/>
      <c r="D74" s="111"/>
      <c r="E74" s="111"/>
      <c r="F74" s="111"/>
      <c r="G74" s="111"/>
      <c r="H74" s="111"/>
      <c r="I74" s="111"/>
    </row>
    <row r="75" spans="1:9" ht="22.5" x14ac:dyDescent="0.25">
      <c r="A75" s="112" t="s">
        <v>51</v>
      </c>
      <c r="B75" s="112"/>
      <c r="C75" s="37" t="s">
        <v>52</v>
      </c>
      <c r="D75" s="37" t="s">
        <v>53</v>
      </c>
      <c r="E75" s="37" t="s">
        <v>54</v>
      </c>
      <c r="F75" s="37" t="s">
        <v>55</v>
      </c>
      <c r="G75" s="37" t="s">
        <v>56</v>
      </c>
      <c r="H75" s="42" t="s">
        <v>57</v>
      </c>
      <c r="I75" s="43" t="s">
        <v>58</v>
      </c>
    </row>
    <row r="76" spans="1:9" x14ac:dyDescent="0.25">
      <c r="A76" s="265">
        <f>I12</f>
        <v>4.8</v>
      </c>
      <c r="B76" s="265"/>
      <c r="C76" s="37">
        <f>I13</f>
        <v>22</v>
      </c>
      <c r="D76" s="37">
        <f>I14</f>
        <v>2</v>
      </c>
      <c r="E76" s="53">
        <f>A76*C76*D76</f>
        <v>211.2</v>
      </c>
      <c r="F76" s="53">
        <f>I25</f>
        <v>1400.4636363636364</v>
      </c>
      <c r="G76" s="54">
        <f>I15</f>
        <v>0.06</v>
      </c>
      <c r="H76" s="53">
        <f>F76*G76</f>
        <v>84.027818181818176</v>
      </c>
      <c r="I76" s="43">
        <f>IF((E76-H76)&lt;0,0,E76-H76)</f>
        <v>127.17218181818181</v>
      </c>
    </row>
    <row r="77" spans="1:9" x14ac:dyDescent="0.25">
      <c r="A77" s="55"/>
      <c r="B77" s="55"/>
      <c r="C77" s="55"/>
      <c r="D77" s="55"/>
      <c r="E77" s="56"/>
      <c r="F77" s="56"/>
      <c r="G77" s="57"/>
      <c r="H77" s="56"/>
      <c r="I77" s="58"/>
    </row>
    <row r="78" spans="1:9" x14ac:dyDescent="0.25">
      <c r="A78" s="111" t="s">
        <v>59</v>
      </c>
      <c r="B78" s="111"/>
      <c r="C78" s="111"/>
      <c r="D78" s="111"/>
      <c r="E78" s="111"/>
      <c r="F78" s="111"/>
      <c r="G78" s="111"/>
      <c r="H78" s="111"/>
      <c r="I78" s="111"/>
    </row>
    <row r="79" spans="1:9" ht="22.5" x14ac:dyDescent="0.25">
      <c r="A79" s="112" t="s">
        <v>51</v>
      </c>
      <c r="B79" s="112"/>
      <c r="C79" s="37" t="s">
        <v>60</v>
      </c>
      <c r="D79" s="37" t="s">
        <v>53</v>
      </c>
      <c r="E79" s="37" t="s">
        <v>54</v>
      </c>
      <c r="F79" s="37" t="s">
        <v>55</v>
      </c>
      <c r="G79" s="37" t="s">
        <v>56</v>
      </c>
      <c r="H79" s="42" t="str">
        <f>H75</f>
        <v>Valor desconto</v>
      </c>
      <c r="I79" s="43" t="s">
        <v>58</v>
      </c>
    </row>
    <row r="80" spans="1:9" x14ac:dyDescent="0.25">
      <c r="A80" s="113">
        <f>I16</f>
        <v>23.68</v>
      </c>
      <c r="B80" s="113"/>
      <c r="C80" s="59">
        <f>I17</f>
        <v>22</v>
      </c>
      <c r="D80" s="37">
        <f>I18</f>
        <v>1</v>
      </c>
      <c r="E80" s="53">
        <f>A80*C80*D80</f>
        <v>520.96</v>
      </c>
      <c r="F80" s="53">
        <f>E80</f>
        <v>520.96</v>
      </c>
      <c r="G80" s="60">
        <f>I19</f>
        <v>0.19</v>
      </c>
      <c r="H80" s="53">
        <f>F80*G80</f>
        <v>98.982400000000013</v>
      </c>
      <c r="I80" s="43">
        <f>IF((E80-H80)&lt;0,0,E80-H80)</f>
        <v>421.97760000000005</v>
      </c>
    </row>
    <row r="82" spans="1:9" x14ac:dyDescent="0.25">
      <c r="A82" s="247" t="s">
        <v>161</v>
      </c>
      <c r="B82" s="247"/>
      <c r="C82" s="247"/>
      <c r="D82" s="247"/>
      <c r="E82" s="247"/>
      <c r="F82" s="247"/>
      <c r="G82" s="247"/>
      <c r="H82" s="61">
        <f>H31+H66+H72</f>
        <v>2.0791959015327004</v>
      </c>
      <c r="I82" s="62">
        <f>I72+I66</f>
        <v>2115.9197818181819</v>
      </c>
    </row>
    <row r="83" spans="1:9" x14ac:dyDescent="0.25">
      <c r="A83" s="63"/>
      <c r="B83" s="63"/>
      <c r="C83" s="63"/>
      <c r="D83" s="63"/>
      <c r="E83" s="63"/>
      <c r="F83" s="63"/>
      <c r="G83" s="63"/>
      <c r="H83" s="64"/>
      <c r="I83" s="65"/>
    </row>
    <row r="84" spans="1:9" x14ac:dyDescent="0.25">
      <c r="A84" s="248" t="s">
        <v>61</v>
      </c>
      <c r="B84" s="248"/>
      <c r="C84" s="248"/>
      <c r="D84" s="248"/>
      <c r="E84" s="248"/>
      <c r="F84" s="248"/>
      <c r="G84" s="248"/>
      <c r="H84" s="248"/>
      <c r="I84" s="248"/>
    </row>
    <row r="85" spans="1:9" ht="22.5" x14ac:dyDescent="0.25">
      <c r="A85" s="41" t="s">
        <v>20</v>
      </c>
      <c r="B85" s="250" t="s">
        <v>62</v>
      </c>
      <c r="C85" s="250"/>
      <c r="D85" s="250"/>
      <c r="E85" s="250"/>
      <c r="F85" s="250"/>
      <c r="G85" s="250"/>
      <c r="H85" s="41" t="s">
        <v>22</v>
      </c>
      <c r="I85" s="41" t="s">
        <v>23</v>
      </c>
    </row>
    <row r="86" spans="1:9" x14ac:dyDescent="0.25">
      <c r="A86" s="37">
        <v>1</v>
      </c>
      <c r="B86" s="209" t="s">
        <v>162</v>
      </c>
      <c r="C86" s="140"/>
      <c r="D86" s="140"/>
      <c r="E86" s="140"/>
      <c r="F86" s="140"/>
      <c r="G86" s="141"/>
      <c r="H86" s="42">
        <f>I86/I97</f>
        <v>0</v>
      </c>
      <c r="I86" s="43">
        <v>0</v>
      </c>
    </row>
    <row r="87" spans="1:9" x14ac:dyDescent="0.25">
      <c r="A87" s="37">
        <v>2</v>
      </c>
      <c r="B87" s="209" t="s">
        <v>163</v>
      </c>
      <c r="C87" s="198"/>
      <c r="D87" s="198"/>
      <c r="E87" s="198"/>
      <c r="F87" s="198"/>
      <c r="G87" s="199"/>
      <c r="H87" s="42">
        <f>I87/I97</f>
        <v>0</v>
      </c>
      <c r="I87" s="43">
        <v>0</v>
      </c>
    </row>
    <row r="88" spans="1:9" x14ac:dyDescent="0.25">
      <c r="A88" s="37">
        <v>3</v>
      </c>
      <c r="B88" s="239" t="s">
        <v>63</v>
      </c>
      <c r="C88" s="239"/>
      <c r="D88" s="239"/>
      <c r="E88" s="239"/>
      <c r="F88" s="239"/>
      <c r="G88" s="239"/>
      <c r="H88" s="42">
        <f>I88/I97</f>
        <v>0</v>
      </c>
      <c r="I88" s="43">
        <v>0</v>
      </c>
    </row>
    <row r="89" spans="1:9" x14ac:dyDescent="0.25">
      <c r="A89" s="37">
        <v>4</v>
      </c>
      <c r="B89" s="253" t="s">
        <v>64</v>
      </c>
      <c r="C89" s="253"/>
      <c r="D89" s="253"/>
      <c r="E89" s="253"/>
      <c r="F89" s="253"/>
      <c r="G89" s="253"/>
      <c r="H89" s="42">
        <f>I89/I97</f>
        <v>0</v>
      </c>
      <c r="I89" s="43">
        <v>0</v>
      </c>
    </row>
    <row r="90" spans="1:9" x14ac:dyDescent="0.25">
      <c r="A90" s="37">
        <v>5</v>
      </c>
      <c r="B90" s="209" t="s">
        <v>164</v>
      </c>
      <c r="C90" s="140"/>
      <c r="D90" s="140"/>
      <c r="E90" s="140"/>
      <c r="F90" s="140"/>
      <c r="G90" s="141"/>
      <c r="H90" s="42">
        <f>I90/I97</f>
        <v>0</v>
      </c>
      <c r="I90" s="43">
        <v>0</v>
      </c>
    </row>
    <row r="91" spans="1:9" x14ac:dyDescent="0.25">
      <c r="A91" s="37">
        <v>6</v>
      </c>
      <c r="B91" s="239" t="s">
        <v>65</v>
      </c>
      <c r="C91" s="239"/>
      <c r="D91" s="239"/>
      <c r="E91" s="239"/>
      <c r="F91" s="239"/>
      <c r="G91" s="239"/>
      <c r="H91" s="42">
        <f>I91/I97</f>
        <v>0.2</v>
      </c>
      <c r="I91" s="43">
        <f>G95</f>
        <v>789.8802744687631</v>
      </c>
    </row>
    <row r="92" spans="1:9" x14ac:dyDescent="0.25">
      <c r="A92" s="243" t="s">
        <v>66</v>
      </c>
      <c r="B92" s="243"/>
      <c r="C92" s="243"/>
      <c r="D92" s="243"/>
      <c r="E92" s="243"/>
      <c r="F92" s="243"/>
      <c r="G92" s="243"/>
      <c r="H92" s="45">
        <f>H86+H87+H88+H89+H90+H91</f>
        <v>0.2</v>
      </c>
      <c r="I92" s="66">
        <f>I86+I87+I88+I89+I90+I91</f>
        <v>789.8802744687631</v>
      </c>
    </row>
    <row r="93" spans="1:9" x14ac:dyDescent="0.25">
      <c r="B93" s="170" t="s">
        <v>165</v>
      </c>
      <c r="C93" s="170"/>
      <c r="D93" s="170"/>
      <c r="E93" s="170"/>
      <c r="F93" s="170"/>
      <c r="G93" s="170"/>
      <c r="H93" s="170"/>
      <c r="I93" s="170"/>
    </row>
    <row r="95" spans="1:9" x14ac:dyDescent="0.25">
      <c r="A95" s="267" t="s">
        <v>166</v>
      </c>
      <c r="B95" s="267"/>
      <c r="C95" s="267"/>
      <c r="D95" s="267"/>
      <c r="E95" s="267"/>
      <c r="F95" s="67">
        <v>0.2</v>
      </c>
      <c r="G95" s="68">
        <f>I97*F95</f>
        <v>789.8802744687631</v>
      </c>
      <c r="H95" s="69" t="s">
        <v>67</v>
      </c>
      <c r="I95" s="70">
        <f>I70</f>
        <v>127.17218181818181</v>
      </c>
    </row>
    <row r="96" spans="1:9" ht="16.5" x14ac:dyDescent="0.25">
      <c r="A96" s="245" t="s">
        <v>68</v>
      </c>
      <c r="B96" s="245"/>
      <c r="C96" s="69" t="s">
        <v>69</v>
      </c>
      <c r="D96" s="69" t="s">
        <v>70</v>
      </c>
      <c r="E96" s="69" t="s">
        <v>71</v>
      </c>
      <c r="F96" s="69" t="s">
        <v>72</v>
      </c>
      <c r="G96" s="69" t="s">
        <v>167</v>
      </c>
      <c r="H96" s="69" t="s">
        <v>73</v>
      </c>
      <c r="I96" s="71" t="s">
        <v>74</v>
      </c>
    </row>
    <row r="97" spans="1:9" x14ac:dyDescent="0.25">
      <c r="A97" s="246">
        <f>I31</f>
        <v>1960.649090909091</v>
      </c>
      <c r="B97" s="246"/>
      <c r="C97" s="44">
        <f>I42</f>
        <v>780.33833818181824</v>
      </c>
      <c r="D97" s="44">
        <f>I53</f>
        <v>499.85376118363638</v>
      </c>
      <c r="E97" s="44">
        <f>I60</f>
        <v>68.220785118181823</v>
      </c>
      <c r="F97" s="44">
        <f>I64</f>
        <v>198.9417969510873</v>
      </c>
      <c r="G97" s="44">
        <f>I72</f>
        <v>568.56978181818181</v>
      </c>
      <c r="H97" s="44">
        <f>SUM(A97:G97)</f>
        <v>4076.573554161997</v>
      </c>
      <c r="I97" s="44">
        <f>H97-I95</f>
        <v>3949.4013723438152</v>
      </c>
    </row>
    <row r="98" spans="1:9" x14ac:dyDescent="0.25">
      <c r="A98" s="47"/>
      <c r="B98" s="273"/>
      <c r="C98" s="273"/>
      <c r="D98" s="273"/>
      <c r="E98" s="273"/>
      <c r="F98" s="273"/>
      <c r="G98" s="273"/>
      <c r="H98" s="273"/>
      <c r="I98" s="273"/>
    </row>
    <row r="99" spans="1:9" ht="22.5" x14ac:dyDescent="0.25">
      <c r="A99" s="41" t="s">
        <v>25</v>
      </c>
      <c r="B99" s="250" t="s">
        <v>75</v>
      </c>
      <c r="C99" s="250"/>
      <c r="D99" s="250"/>
      <c r="E99" s="250"/>
      <c r="F99" s="250"/>
      <c r="G99" s="250"/>
      <c r="H99" s="41" t="s">
        <v>22</v>
      </c>
      <c r="I99" s="41" t="s">
        <v>23</v>
      </c>
    </row>
    <row r="100" spans="1:9" x14ac:dyDescent="0.25">
      <c r="A100" s="37">
        <v>1</v>
      </c>
      <c r="B100" s="239" t="s">
        <v>76</v>
      </c>
      <c r="C100" s="239"/>
      <c r="D100" s="239"/>
      <c r="E100" s="239"/>
      <c r="F100" s="239"/>
      <c r="G100" s="239"/>
      <c r="H100" s="42">
        <f>I100/I110</f>
        <v>0</v>
      </c>
      <c r="I100" s="43">
        <v>0</v>
      </c>
    </row>
    <row r="101" spans="1:9" x14ac:dyDescent="0.25">
      <c r="A101" s="37">
        <v>2</v>
      </c>
      <c r="B101" s="239" t="s">
        <v>77</v>
      </c>
      <c r="C101" s="239"/>
      <c r="D101" s="239"/>
      <c r="E101" s="239"/>
      <c r="F101" s="239"/>
      <c r="G101" s="239"/>
      <c r="H101" s="42">
        <f>I101/I110</f>
        <v>0</v>
      </c>
      <c r="I101" s="43">
        <v>0</v>
      </c>
    </row>
    <row r="102" spans="1:9" x14ac:dyDescent="0.25">
      <c r="A102" s="243" t="s">
        <v>78</v>
      </c>
      <c r="B102" s="243"/>
      <c r="C102" s="243"/>
      <c r="D102" s="243"/>
      <c r="E102" s="243"/>
      <c r="F102" s="243"/>
      <c r="G102" s="243"/>
      <c r="H102" s="45">
        <f>H100+H101</f>
        <v>0</v>
      </c>
      <c r="I102" s="46">
        <f>I100+I101</f>
        <v>0</v>
      </c>
    </row>
    <row r="104" spans="1:9" ht="22.5" x14ac:dyDescent="0.25">
      <c r="A104" s="41" t="s">
        <v>29</v>
      </c>
      <c r="B104" s="250" t="s">
        <v>79</v>
      </c>
      <c r="C104" s="250"/>
      <c r="D104" s="250"/>
      <c r="E104" s="250"/>
      <c r="F104" s="250"/>
      <c r="G104" s="250"/>
      <c r="H104" s="41" t="s">
        <v>22</v>
      </c>
      <c r="I104" s="41" t="s">
        <v>23</v>
      </c>
    </row>
    <row r="105" spans="1:9" x14ac:dyDescent="0.25">
      <c r="A105" s="37">
        <v>1</v>
      </c>
      <c r="B105" s="239" t="s">
        <v>79</v>
      </c>
      <c r="C105" s="239"/>
      <c r="D105" s="239"/>
      <c r="E105" s="239"/>
      <c r="F105" s="239"/>
      <c r="G105" s="239"/>
      <c r="H105" s="42">
        <f>I105/I110</f>
        <v>0</v>
      </c>
      <c r="I105" s="43">
        <v>0</v>
      </c>
    </row>
    <row r="106" spans="1:9" x14ac:dyDescent="0.25">
      <c r="A106" s="243" t="s">
        <v>168</v>
      </c>
      <c r="B106" s="243"/>
      <c r="C106" s="243"/>
      <c r="D106" s="243"/>
      <c r="E106" s="243"/>
      <c r="F106" s="243"/>
      <c r="G106" s="243"/>
      <c r="H106" s="45">
        <f>H105</f>
        <v>0</v>
      </c>
      <c r="I106" s="97">
        <f>I105</f>
        <v>0</v>
      </c>
    </row>
    <row r="107" spans="1:9" x14ac:dyDescent="0.25">
      <c r="A107" s="50"/>
      <c r="B107" s="50"/>
      <c r="C107" s="50"/>
      <c r="D107" s="50"/>
      <c r="E107" s="50"/>
      <c r="F107" s="50"/>
      <c r="G107" s="50"/>
      <c r="H107" s="51"/>
      <c r="I107" s="52"/>
    </row>
    <row r="108" spans="1:9" x14ac:dyDescent="0.25">
      <c r="A108" s="244" t="s">
        <v>80</v>
      </c>
      <c r="B108" s="244"/>
      <c r="C108" s="244"/>
      <c r="D108" s="244"/>
      <c r="E108" s="244"/>
      <c r="F108" s="67">
        <v>0.18</v>
      </c>
      <c r="G108" s="68">
        <f>I110*F108</f>
        <v>710.89224702188676</v>
      </c>
      <c r="H108" s="69" t="s">
        <v>67</v>
      </c>
      <c r="I108" s="70">
        <f>I70</f>
        <v>127.17218181818181</v>
      </c>
    </row>
    <row r="109" spans="1:9" ht="16.5" x14ac:dyDescent="0.25">
      <c r="A109" s="245" t="s">
        <v>68</v>
      </c>
      <c r="B109" s="245"/>
      <c r="C109" s="69" t="s">
        <v>69</v>
      </c>
      <c r="D109" s="69" t="s">
        <v>70</v>
      </c>
      <c r="E109" s="69" t="s">
        <v>71</v>
      </c>
      <c r="F109" s="69" t="s">
        <v>72</v>
      </c>
      <c r="G109" s="69" t="s">
        <v>167</v>
      </c>
      <c r="H109" s="69" t="s">
        <v>73</v>
      </c>
      <c r="I109" s="71" t="s">
        <v>74</v>
      </c>
    </row>
    <row r="110" spans="1:9" x14ac:dyDescent="0.25">
      <c r="A110" s="246">
        <f>I31</f>
        <v>1960.649090909091</v>
      </c>
      <c r="B110" s="246"/>
      <c r="C110" s="44">
        <f>I42</f>
        <v>780.33833818181824</v>
      </c>
      <c r="D110" s="44">
        <f>I53</f>
        <v>499.85376118363638</v>
      </c>
      <c r="E110" s="44">
        <f>I60</f>
        <v>68.220785118181823</v>
      </c>
      <c r="F110" s="44">
        <f>I64</f>
        <v>198.9417969510873</v>
      </c>
      <c r="G110" s="44">
        <f>I72</f>
        <v>568.56978181818181</v>
      </c>
      <c r="H110" s="44">
        <f>A110+C110+D110+E110+F110+G110</f>
        <v>4076.573554161997</v>
      </c>
      <c r="I110" s="44">
        <f>H110-I108</f>
        <v>3949.4013723438152</v>
      </c>
    </row>
    <row r="112" spans="1:9" x14ac:dyDescent="0.25">
      <c r="A112" s="247" t="s">
        <v>81</v>
      </c>
      <c r="B112" s="247"/>
      <c r="C112" s="247"/>
      <c r="D112" s="247"/>
      <c r="E112" s="247"/>
      <c r="F112" s="247"/>
      <c r="G112" s="247"/>
      <c r="H112" s="61">
        <f>H92+H102+H106</f>
        <v>0.2</v>
      </c>
      <c r="I112" s="62">
        <f>I92+I102+I106</f>
        <v>789.8802744687631</v>
      </c>
    </row>
    <row r="114" spans="1:9" x14ac:dyDescent="0.25">
      <c r="A114" s="248" t="s">
        <v>82</v>
      </c>
      <c r="B114" s="248"/>
      <c r="C114" s="248"/>
      <c r="D114" s="248"/>
      <c r="E114" s="248"/>
      <c r="F114" s="248"/>
      <c r="G114" s="248"/>
      <c r="H114" s="248"/>
      <c r="I114" s="248"/>
    </row>
    <row r="115" spans="1:9" ht="22.5" x14ac:dyDescent="0.25">
      <c r="A115" s="41" t="s">
        <v>20</v>
      </c>
      <c r="B115" s="209" t="s">
        <v>169</v>
      </c>
      <c r="C115" s="189"/>
      <c r="D115" s="189"/>
      <c r="E115" s="189"/>
      <c r="F115" s="189"/>
      <c r="G115" s="190"/>
      <c r="H115" s="41" t="s">
        <v>22</v>
      </c>
      <c r="I115" s="41" t="s">
        <v>23</v>
      </c>
    </row>
    <row r="116" spans="1:9" x14ac:dyDescent="0.25">
      <c r="A116" s="37">
        <v>1</v>
      </c>
      <c r="B116" s="239" t="s">
        <v>83</v>
      </c>
      <c r="C116" s="239"/>
      <c r="D116" s="239"/>
      <c r="E116" s="239"/>
      <c r="F116" s="239"/>
      <c r="G116" s="239"/>
      <c r="H116" s="42">
        <f>I116/I82</f>
        <v>9.5114254593626647E-3</v>
      </c>
      <c r="I116" s="43">
        <f>(D126/E128)*H126</f>
        <v>20.12541328275455</v>
      </c>
    </row>
    <row r="117" spans="1:9" x14ac:dyDescent="0.25">
      <c r="A117" s="37">
        <v>2</v>
      </c>
      <c r="B117" s="239" t="s">
        <v>84</v>
      </c>
      <c r="C117" s="239"/>
      <c r="D117" s="239"/>
      <c r="E117" s="239"/>
      <c r="F117" s="239"/>
      <c r="G117" s="239"/>
      <c r="H117" s="42">
        <f>I117/I82</f>
        <v>4.3898886735519983E-2</v>
      </c>
      <c r="I117" s="43">
        <f>(D126/E128)*H127</f>
        <v>92.886522843482524</v>
      </c>
    </row>
    <row r="118" spans="1:9" x14ac:dyDescent="0.25">
      <c r="A118" s="37">
        <v>3</v>
      </c>
      <c r="B118" s="239" t="s">
        <v>8</v>
      </c>
      <c r="C118" s="239"/>
      <c r="D118" s="239"/>
      <c r="E118" s="239"/>
      <c r="F118" s="239"/>
      <c r="G118" s="239"/>
      <c r="H118" s="42">
        <f>I118/I82</f>
        <v>3.6582405612933321E-2</v>
      </c>
      <c r="I118" s="43">
        <f>(D126/E128)*H128</f>
        <v>77.405435702902111</v>
      </c>
    </row>
    <row r="119" spans="1:9" x14ac:dyDescent="0.25">
      <c r="A119" s="37">
        <v>4</v>
      </c>
      <c r="B119" s="209" t="s">
        <v>170</v>
      </c>
      <c r="C119" s="140"/>
      <c r="D119" s="140"/>
      <c r="E119" s="140"/>
      <c r="F119" s="140"/>
      <c r="G119" s="141"/>
      <c r="H119" s="42">
        <f>I119/I82</f>
        <v>0</v>
      </c>
      <c r="I119" s="43">
        <f>(D126/E127)*G129</f>
        <v>0</v>
      </c>
    </row>
    <row r="120" spans="1:9" x14ac:dyDescent="0.25">
      <c r="A120" s="37">
        <v>5</v>
      </c>
      <c r="B120" s="239" t="s">
        <v>65</v>
      </c>
      <c r="C120" s="239"/>
      <c r="D120" s="239"/>
      <c r="E120" s="239"/>
      <c r="F120" s="239"/>
      <c r="G120" s="239"/>
      <c r="H120" s="42">
        <f>I120/I82</f>
        <v>0</v>
      </c>
      <c r="I120" s="43">
        <v>0</v>
      </c>
    </row>
    <row r="121" spans="1:9" x14ac:dyDescent="0.25">
      <c r="A121" s="243" t="s">
        <v>85</v>
      </c>
      <c r="B121" s="243"/>
      <c r="C121" s="243"/>
      <c r="D121" s="243"/>
      <c r="E121" s="243"/>
      <c r="F121" s="243"/>
      <c r="G121" s="243"/>
      <c r="H121" s="45">
        <f>H116+H117+H118+H119+H120</f>
        <v>8.9992717807815967E-2</v>
      </c>
      <c r="I121" s="46">
        <f>I116+I117+I118+I119+I120</f>
        <v>190.4173718291392</v>
      </c>
    </row>
    <row r="122" spans="1:9" x14ac:dyDescent="0.25">
      <c r="A122" s="47" t="s">
        <v>86</v>
      </c>
      <c r="B122" s="170" t="s">
        <v>87</v>
      </c>
      <c r="C122" s="170"/>
      <c r="D122" s="170"/>
      <c r="E122" s="170"/>
      <c r="F122" s="170"/>
      <c r="G122" s="170"/>
      <c r="H122" s="170"/>
      <c r="I122" s="170"/>
    </row>
    <row r="123" spans="1:9" x14ac:dyDescent="0.25">
      <c r="A123" s="47" t="s">
        <v>88</v>
      </c>
      <c r="B123" s="263" t="s">
        <v>89</v>
      </c>
      <c r="C123" s="263"/>
      <c r="D123" s="263"/>
      <c r="E123" s="263"/>
      <c r="F123" s="263"/>
      <c r="G123" s="263"/>
      <c r="H123" s="263"/>
      <c r="I123" s="263"/>
    </row>
    <row r="124" spans="1:9" x14ac:dyDescent="0.25">
      <c r="A124" s="111" t="s">
        <v>90</v>
      </c>
      <c r="B124" s="111"/>
      <c r="C124" s="111"/>
      <c r="D124" s="111"/>
      <c r="E124" s="111"/>
      <c r="F124" s="111"/>
      <c r="G124" s="111"/>
      <c r="H124" s="111"/>
      <c r="I124" s="111"/>
    </row>
    <row r="125" spans="1:9" x14ac:dyDescent="0.25">
      <c r="A125" s="112" t="s">
        <v>91</v>
      </c>
      <c r="B125" s="112"/>
      <c r="C125" s="37" t="s">
        <v>92</v>
      </c>
      <c r="D125" s="148" t="s">
        <v>93</v>
      </c>
      <c r="E125" s="148"/>
      <c r="F125" s="37" t="s">
        <v>94</v>
      </c>
      <c r="G125" s="72" t="s">
        <v>95</v>
      </c>
      <c r="H125" s="262" t="s">
        <v>96</v>
      </c>
      <c r="I125" s="262"/>
    </row>
    <row r="126" spans="1:9" x14ac:dyDescent="0.25">
      <c r="A126" s="274">
        <f>I82</f>
        <v>2115.9197818181819</v>
      </c>
      <c r="B126" s="274"/>
      <c r="C126" s="43">
        <f>I112</f>
        <v>789.8802744687631</v>
      </c>
      <c r="D126" s="156">
        <f>A126+C126</f>
        <v>2905.8000562869452</v>
      </c>
      <c r="E126" s="156"/>
      <c r="F126" s="37" t="s">
        <v>83</v>
      </c>
      <c r="G126" s="74">
        <v>1.6500000000000001E-2</v>
      </c>
      <c r="H126" s="240">
        <v>6.5000000000000006E-3</v>
      </c>
      <c r="I126" s="240"/>
    </row>
    <row r="127" spans="1:9" x14ac:dyDescent="0.25">
      <c r="A127" s="241" t="s">
        <v>97</v>
      </c>
      <c r="B127" s="241"/>
      <c r="C127" s="72">
        <v>1</v>
      </c>
      <c r="D127" s="75">
        <f>G130/1</f>
        <v>0.11749999999999999</v>
      </c>
      <c r="E127" s="76">
        <f>C127-D127</f>
        <v>0.88250000000000006</v>
      </c>
      <c r="F127" s="37" t="s">
        <v>84</v>
      </c>
      <c r="G127" s="74">
        <v>7.5999999999999998E-2</v>
      </c>
      <c r="H127" s="240">
        <v>0.03</v>
      </c>
      <c r="I127" s="240"/>
    </row>
    <row r="128" spans="1:9" x14ac:dyDescent="0.25">
      <c r="A128" s="242" t="s">
        <v>98</v>
      </c>
      <c r="B128" s="242"/>
      <c r="C128" s="73">
        <v>1</v>
      </c>
      <c r="D128" s="77">
        <f>H130</f>
        <v>6.1499999999999999E-2</v>
      </c>
      <c r="E128" s="78">
        <f>C128-D128</f>
        <v>0.9385</v>
      </c>
      <c r="F128" s="37" t="s">
        <v>8</v>
      </c>
      <c r="G128" s="74">
        <f>I11</f>
        <v>2.5000000000000001E-2</v>
      </c>
      <c r="H128" s="240">
        <f>I11</f>
        <v>2.5000000000000001E-2</v>
      </c>
      <c r="I128" s="240"/>
    </row>
    <row r="129" spans="1:9" x14ac:dyDescent="0.25">
      <c r="A129" s="209" t="s">
        <v>171</v>
      </c>
      <c r="B129" s="257"/>
      <c r="C129" s="72">
        <v>1</v>
      </c>
      <c r="D129" s="72">
        <v>6.54E-2</v>
      </c>
      <c r="E129" s="76">
        <f>C129-D129</f>
        <v>0.93459999999999999</v>
      </c>
      <c r="F129" s="37" t="s">
        <v>99</v>
      </c>
      <c r="G129" s="74">
        <v>0</v>
      </c>
      <c r="H129" s="240">
        <v>0</v>
      </c>
      <c r="I129" s="240"/>
    </row>
    <row r="130" spans="1:9" x14ac:dyDescent="0.25">
      <c r="A130" s="79" t="s">
        <v>100</v>
      </c>
      <c r="B130" s="258" t="s">
        <v>101</v>
      </c>
      <c r="C130" s="258"/>
      <c r="D130" s="258"/>
      <c r="E130" s="258"/>
      <c r="F130" s="17" t="s">
        <v>102</v>
      </c>
      <c r="G130" s="80">
        <f>SUM(G126:G129)</f>
        <v>0.11749999999999999</v>
      </c>
      <c r="H130" s="259">
        <f>SUM(H126:I129)</f>
        <v>6.1499999999999999E-2</v>
      </c>
      <c r="I130" s="259"/>
    </row>
    <row r="131" spans="1:9" x14ac:dyDescent="0.25">
      <c r="A131" s="81"/>
      <c r="B131" s="260"/>
      <c r="C131" s="260"/>
      <c r="D131" s="260"/>
      <c r="E131" s="260"/>
      <c r="F131" s="260"/>
      <c r="G131" s="260"/>
      <c r="H131" s="260"/>
      <c r="I131" s="260"/>
    </row>
    <row r="132" spans="1:9" x14ac:dyDescent="0.25">
      <c r="A132" s="247" t="s">
        <v>103</v>
      </c>
      <c r="B132" s="247"/>
      <c r="C132" s="247"/>
      <c r="D132" s="247"/>
      <c r="E132" s="247"/>
      <c r="F132" s="247"/>
      <c r="G132" s="247"/>
      <c r="H132" s="61">
        <f>H121</f>
        <v>8.9992717807815967E-2</v>
      </c>
      <c r="I132" s="62">
        <f>I121</f>
        <v>190.4173718291392</v>
      </c>
    </row>
    <row r="134" spans="1:9" x14ac:dyDescent="0.25">
      <c r="A134" s="261" t="s">
        <v>104</v>
      </c>
      <c r="B134" s="261"/>
      <c r="C134" s="261"/>
      <c r="D134" s="261"/>
      <c r="E134" s="261"/>
      <c r="F134" s="261"/>
      <c r="G134" s="261"/>
      <c r="H134" s="261"/>
      <c r="I134" s="261"/>
    </row>
    <row r="135" spans="1:9" x14ac:dyDescent="0.25">
      <c r="A135" s="248" t="s">
        <v>19</v>
      </c>
      <c r="B135" s="248"/>
      <c r="C135" s="248"/>
      <c r="D135" s="248"/>
      <c r="E135" s="248"/>
      <c r="F135" s="248"/>
      <c r="G135" s="248"/>
      <c r="H135" s="248"/>
      <c r="I135" s="248"/>
    </row>
    <row r="136" spans="1:9" x14ac:dyDescent="0.25">
      <c r="A136" s="37">
        <v>1</v>
      </c>
      <c r="B136" s="239" t="s">
        <v>172</v>
      </c>
      <c r="C136" s="239"/>
      <c r="D136" s="239"/>
      <c r="E136" s="239"/>
      <c r="F136" s="239"/>
      <c r="G136" s="239"/>
      <c r="H136" s="42">
        <f>I136/G153</f>
        <v>0.38771980008721191</v>
      </c>
      <c r="I136" s="43">
        <f>I31</f>
        <v>1960.649090909091</v>
      </c>
    </row>
    <row r="137" spans="1:9" x14ac:dyDescent="0.25">
      <c r="A137" s="37">
        <v>2</v>
      </c>
      <c r="B137" s="239" t="s">
        <v>105</v>
      </c>
      <c r="C137" s="239"/>
      <c r="D137" s="239"/>
      <c r="E137" s="239"/>
      <c r="F137" s="239"/>
      <c r="G137" s="239"/>
      <c r="H137" s="42">
        <f>I137/G153</f>
        <v>0.30599052657184528</v>
      </c>
      <c r="I137" s="43">
        <f>I42+I53+I60+I64</f>
        <v>1547.3546814347237</v>
      </c>
    </row>
    <row r="138" spans="1:9" x14ac:dyDescent="0.25">
      <c r="A138" s="37">
        <v>3</v>
      </c>
      <c r="B138" s="239" t="s">
        <v>173</v>
      </c>
      <c r="C138" s="239"/>
      <c r="D138" s="239"/>
      <c r="E138" s="239"/>
      <c r="F138" s="239"/>
      <c r="G138" s="239"/>
      <c r="H138" s="42">
        <f>I138/G153</f>
        <v>0.11243509262535165</v>
      </c>
      <c r="I138" s="43">
        <f>I72</f>
        <v>568.56978181818181</v>
      </c>
    </row>
    <row r="139" spans="1:9" x14ac:dyDescent="0.25">
      <c r="A139" s="247" t="s">
        <v>106</v>
      </c>
      <c r="B139" s="247"/>
      <c r="C139" s="247"/>
      <c r="D139" s="247"/>
      <c r="E139" s="247"/>
      <c r="F139" s="247"/>
      <c r="G139" s="247"/>
      <c r="H139" s="61">
        <f>H136+H137+H138</f>
        <v>0.80614541928440886</v>
      </c>
      <c r="I139" s="62">
        <f>SUM(I136:I138)</f>
        <v>4076.5735541619961</v>
      </c>
    </row>
    <row r="141" spans="1:9" x14ac:dyDescent="0.25">
      <c r="A141" s="248" t="s">
        <v>61</v>
      </c>
      <c r="B141" s="248"/>
      <c r="C141" s="248"/>
      <c r="D141" s="248"/>
      <c r="E141" s="248"/>
      <c r="F141" s="248"/>
      <c r="G141" s="248"/>
      <c r="H141" s="248"/>
      <c r="I141" s="248"/>
    </row>
    <row r="142" spans="1:9" x14ac:dyDescent="0.25">
      <c r="A142" s="37">
        <v>1</v>
      </c>
      <c r="B142" s="239" t="s">
        <v>174</v>
      </c>
      <c r="C142" s="239"/>
      <c r="D142" s="239"/>
      <c r="E142" s="239"/>
      <c r="F142" s="239"/>
      <c r="G142" s="239"/>
      <c r="H142" s="42">
        <f>I142/G153</f>
        <v>0.15619940535502017</v>
      </c>
      <c r="I142" s="43">
        <f>I92</f>
        <v>789.8802744687631</v>
      </c>
    </row>
    <row r="143" spans="1:9" x14ac:dyDescent="0.25">
      <c r="A143" s="37">
        <v>2</v>
      </c>
      <c r="B143" s="239" t="s">
        <v>175</v>
      </c>
      <c r="C143" s="239"/>
      <c r="D143" s="239"/>
      <c r="E143" s="239"/>
      <c r="F143" s="239"/>
      <c r="G143" s="239"/>
      <c r="H143" s="42">
        <f>I143/G153</f>
        <v>0</v>
      </c>
      <c r="I143" s="43">
        <f>I102</f>
        <v>0</v>
      </c>
    </row>
    <row r="144" spans="1:9" x14ac:dyDescent="0.25">
      <c r="A144" s="37">
        <v>3</v>
      </c>
      <c r="B144" s="239" t="s">
        <v>176</v>
      </c>
      <c r="C144" s="239"/>
      <c r="D144" s="239"/>
      <c r="E144" s="239"/>
      <c r="F144" s="239"/>
      <c r="G144" s="239"/>
      <c r="H144" s="42">
        <f>I144/G153</f>
        <v>0</v>
      </c>
      <c r="I144" s="43">
        <f>I106</f>
        <v>0</v>
      </c>
    </row>
    <row r="145" spans="1:9" x14ac:dyDescent="0.25">
      <c r="A145" s="247" t="s">
        <v>107</v>
      </c>
      <c r="B145" s="247"/>
      <c r="C145" s="247"/>
      <c r="D145" s="247"/>
      <c r="E145" s="247"/>
      <c r="F145" s="247"/>
      <c r="G145" s="247"/>
      <c r="H145" s="61">
        <f>H142+H143+H144</f>
        <v>0.15619940535502017</v>
      </c>
      <c r="I145" s="62">
        <f>I142+I143+I144</f>
        <v>789.8802744687631</v>
      </c>
    </row>
    <row r="147" spans="1:9" x14ac:dyDescent="0.25">
      <c r="A147" s="248" t="s">
        <v>82</v>
      </c>
      <c r="B147" s="248"/>
      <c r="C147" s="248"/>
      <c r="D147" s="248"/>
      <c r="E147" s="248"/>
      <c r="F147" s="248"/>
      <c r="G147" s="248"/>
      <c r="H147" s="248"/>
      <c r="I147" s="248"/>
    </row>
    <row r="148" spans="1:9" x14ac:dyDescent="0.25">
      <c r="A148" s="37">
        <v>1</v>
      </c>
      <c r="B148" s="239" t="s">
        <v>177</v>
      </c>
      <c r="C148" s="239"/>
      <c r="D148" s="239"/>
      <c r="E148" s="239"/>
      <c r="F148" s="239"/>
      <c r="G148" s="239"/>
      <c r="H148" s="42">
        <f>I148/G153</f>
        <v>3.7655175360571107E-2</v>
      </c>
      <c r="I148" s="43">
        <f>I121</f>
        <v>190.4173718291392</v>
      </c>
    </row>
    <row r="149" spans="1:9" x14ac:dyDescent="0.25">
      <c r="A149" s="247" t="s">
        <v>108</v>
      </c>
      <c r="B149" s="247"/>
      <c r="C149" s="247"/>
      <c r="D149" s="247"/>
      <c r="E149" s="247"/>
      <c r="F149" s="247"/>
      <c r="G149" s="247"/>
      <c r="H149" s="61">
        <f>H148</f>
        <v>3.7655175360571107E-2</v>
      </c>
      <c r="I149" s="62">
        <f>I121</f>
        <v>190.4173718291392</v>
      </c>
    </row>
    <row r="151" spans="1:9" x14ac:dyDescent="0.25">
      <c r="A151" s="271" t="s">
        <v>104</v>
      </c>
      <c r="B151" s="271"/>
      <c r="C151" s="271"/>
      <c r="D151" s="271"/>
      <c r="E151" s="271"/>
      <c r="F151" s="271"/>
      <c r="G151" s="271"/>
      <c r="H151" s="271"/>
      <c r="I151" s="271"/>
    </row>
    <row r="152" spans="1:9" ht="33.75" x14ac:dyDescent="0.25">
      <c r="A152" s="272" t="s">
        <v>109</v>
      </c>
      <c r="B152" s="272"/>
      <c r="C152" s="272"/>
      <c r="D152" s="272"/>
      <c r="E152" s="272"/>
      <c r="F152" s="272"/>
      <c r="G152" s="82" t="s">
        <v>110</v>
      </c>
      <c r="H152" s="82" t="s">
        <v>111</v>
      </c>
      <c r="I152" s="82" t="s">
        <v>112</v>
      </c>
    </row>
    <row r="153" spans="1:9" x14ac:dyDescent="0.25">
      <c r="A153" s="270" t="s">
        <v>204</v>
      </c>
      <c r="B153" s="270"/>
      <c r="C153" s="270"/>
      <c r="D153" s="270"/>
      <c r="E153" s="270"/>
      <c r="F153" s="270"/>
      <c r="G153" s="83">
        <f>I139+I145+I149</f>
        <v>5056.8712004598983</v>
      </c>
      <c r="H153" s="82">
        <v>1</v>
      </c>
      <c r="I153" s="83">
        <f>G153*H153</f>
        <v>5056.8712004598983</v>
      </c>
    </row>
    <row r="154" spans="1:9" x14ac:dyDescent="0.25">
      <c r="A154" s="270"/>
      <c r="B154" s="270"/>
      <c r="C154" s="270"/>
      <c r="D154" s="270"/>
      <c r="E154" s="270"/>
      <c r="F154" s="270"/>
      <c r="G154" s="82"/>
      <c r="H154" s="82"/>
      <c r="I154" s="83"/>
    </row>
    <row r="155" spans="1:9" x14ac:dyDescent="0.25">
      <c r="A155" s="126" t="s">
        <v>179</v>
      </c>
      <c r="B155" s="126"/>
      <c r="C155" s="126"/>
      <c r="D155" s="126"/>
      <c r="E155" s="126"/>
      <c r="F155" s="126"/>
      <c r="G155" s="126"/>
      <c r="H155" s="126"/>
      <c r="I155" s="84">
        <f>I153+I154</f>
        <v>5056.8712004598983</v>
      </c>
    </row>
    <row r="156" spans="1:9" x14ac:dyDescent="0.25">
      <c r="A156" s="209" t="s">
        <v>127</v>
      </c>
      <c r="B156" s="254"/>
      <c r="C156" s="254"/>
      <c r="D156" s="254"/>
      <c r="E156" s="254"/>
      <c r="F156" s="254"/>
      <c r="G156" s="254"/>
      <c r="H156" s="254"/>
      <c r="I156" s="254"/>
    </row>
    <row r="157" spans="1:9" ht="18.75" x14ac:dyDescent="0.3">
      <c r="A157" s="254" t="s">
        <v>0</v>
      </c>
      <c r="B157" s="254"/>
      <c r="C157" s="255" t="str">
        <f>C2</f>
        <v>24/2000-0001006-9</v>
      </c>
      <c r="D157" s="255"/>
      <c r="E157" s="209" t="s">
        <v>128</v>
      </c>
      <c r="F157" s="256"/>
      <c r="G157" s="256"/>
      <c r="H157" s="256"/>
      <c r="I157" s="256"/>
    </row>
    <row r="158" spans="1:9" ht="15.75" x14ac:dyDescent="0.25">
      <c r="A158" s="254" t="s">
        <v>1</v>
      </c>
      <c r="B158" s="254"/>
      <c r="C158" s="18"/>
      <c r="D158" s="19"/>
      <c r="E158" s="20" t="s">
        <v>2</v>
      </c>
      <c r="F158" s="18"/>
      <c r="G158" s="19"/>
      <c r="H158" s="19"/>
      <c r="I158" s="19"/>
    </row>
    <row r="160" spans="1:9" ht="18.75" x14ac:dyDescent="0.25">
      <c r="A160" s="21" t="s">
        <v>129</v>
      </c>
      <c r="B160" s="22"/>
      <c r="C160" s="22"/>
      <c r="D160" s="23" t="s">
        <v>130</v>
      </c>
      <c r="E160" s="24"/>
      <c r="F160" s="25">
        <v>5143</v>
      </c>
      <c r="G160" s="249" t="s">
        <v>131</v>
      </c>
      <c r="H160" s="249"/>
      <c r="I160" s="27">
        <f>44*5</f>
        <v>220</v>
      </c>
    </row>
    <row r="161" spans="1:9" x14ac:dyDescent="0.25">
      <c r="A161" s="28" t="s">
        <v>132</v>
      </c>
      <c r="B161" s="29"/>
      <c r="C161" s="30"/>
      <c r="D161" s="233" t="s">
        <v>182</v>
      </c>
      <c r="E161" s="234"/>
      <c r="F161" s="235"/>
      <c r="G161" s="249" t="s">
        <v>3</v>
      </c>
      <c r="H161" s="26" t="s">
        <v>4</v>
      </c>
      <c r="I161" s="34">
        <v>0.2</v>
      </c>
    </row>
    <row r="162" spans="1:9" x14ac:dyDescent="0.25">
      <c r="A162" s="31" t="s">
        <v>134</v>
      </c>
      <c r="B162" s="35"/>
      <c r="C162" s="30"/>
      <c r="D162" s="31" t="s">
        <v>7</v>
      </c>
      <c r="E162" s="32"/>
      <c r="F162" s="33"/>
      <c r="G162" s="249"/>
      <c r="H162" s="26" t="s">
        <v>119</v>
      </c>
      <c r="I162" s="36">
        <v>0</v>
      </c>
    </row>
    <row r="163" spans="1:9" x14ac:dyDescent="0.25">
      <c r="A163" s="31" t="s">
        <v>135</v>
      </c>
      <c r="B163" s="35"/>
      <c r="C163" s="30"/>
      <c r="D163" s="239" t="str">
        <f>D6</f>
        <v>Segunda a Sexta - 40 horas semanais</v>
      </c>
      <c r="E163" s="239"/>
      <c r="F163" s="239"/>
      <c r="G163" s="249"/>
      <c r="H163" s="26" t="s">
        <v>5</v>
      </c>
      <c r="I163" s="34">
        <v>0.4</v>
      </c>
    </row>
    <row r="164" spans="1:9" x14ac:dyDescent="0.25">
      <c r="A164" s="31" t="s">
        <v>137</v>
      </c>
      <c r="B164" s="35"/>
      <c r="C164" s="30"/>
      <c r="D164" s="23" t="s">
        <v>183</v>
      </c>
      <c r="E164" s="32"/>
      <c r="F164" s="33"/>
      <c r="G164" s="249"/>
      <c r="H164" s="26" t="s">
        <v>119</v>
      </c>
      <c r="I164" s="26">
        <v>1</v>
      </c>
    </row>
    <row r="165" spans="1:9" ht="22.5" x14ac:dyDescent="0.25">
      <c r="A165" s="112" t="s">
        <v>6</v>
      </c>
      <c r="B165" s="112"/>
      <c r="C165" s="112"/>
      <c r="D165" s="112"/>
      <c r="E165" s="112"/>
      <c r="F165" s="112"/>
      <c r="G165" s="26" t="s">
        <v>138</v>
      </c>
      <c r="H165" s="26">
        <v>220</v>
      </c>
      <c r="I165" s="94">
        <f>I10</f>
        <v>1540.51</v>
      </c>
    </row>
    <row r="166" spans="1:9" x14ac:dyDescent="0.25">
      <c r="A166" s="148" t="s">
        <v>8</v>
      </c>
      <c r="B166" s="148"/>
      <c r="C166" s="148"/>
      <c r="D166" s="148"/>
      <c r="E166" s="148"/>
      <c r="F166" s="148"/>
      <c r="G166" s="26" t="str">
        <f>D164</f>
        <v>Porto Alegre</v>
      </c>
      <c r="H166" s="26" t="s">
        <v>10</v>
      </c>
      <c r="I166" s="38">
        <v>2.5000000000000001E-2</v>
      </c>
    </row>
    <row r="167" spans="1:9" x14ac:dyDescent="0.25">
      <c r="A167" s="148" t="s">
        <v>214</v>
      </c>
      <c r="B167" s="148"/>
      <c r="C167" s="148"/>
      <c r="D167" s="148"/>
      <c r="E167" s="148"/>
      <c r="F167" s="148"/>
      <c r="G167" s="249" t="s">
        <v>15</v>
      </c>
      <c r="H167" s="26" t="s">
        <v>11</v>
      </c>
      <c r="I167" s="98">
        <f>I12</f>
        <v>4.8</v>
      </c>
    </row>
    <row r="168" spans="1:9" x14ac:dyDescent="0.25">
      <c r="A168" s="148"/>
      <c r="B168" s="148"/>
      <c r="C168" s="148"/>
      <c r="D168" s="148"/>
      <c r="E168" s="148"/>
      <c r="F168" s="148"/>
      <c r="G168" s="249"/>
      <c r="H168" s="26" t="s">
        <v>12</v>
      </c>
      <c r="I168" s="26">
        <v>26</v>
      </c>
    </row>
    <row r="169" spans="1:9" x14ac:dyDescent="0.25">
      <c r="A169" s="148"/>
      <c r="B169" s="148"/>
      <c r="C169" s="148"/>
      <c r="D169" s="148"/>
      <c r="E169" s="148"/>
      <c r="F169" s="148"/>
      <c r="G169" s="249"/>
      <c r="H169" s="26" t="s">
        <v>13</v>
      </c>
      <c r="I169" s="26">
        <v>2</v>
      </c>
    </row>
    <row r="170" spans="1:9" x14ac:dyDescent="0.25">
      <c r="A170" s="148"/>
      <c r="B170" s="148"/>
      <c r="C170" s="148"/>
      <c r="D170" s="148"/>
      <c r="E170" s="148"/>
      <c r="F170" s="148"/>
      <c r="G170" s="249"/>
      <c r="H170" s="26" t="s">
        <v>14</v>
      </c>
      <c r="I170" s="34">
        <v>0.06</v>
      </c>
    </row>
    <row r="171" spans="1:9" x14ac:dyDescent="0.25">
      <c r="A171" s="148" t="s">
        <v>213</v>
      </c>
      <c r="B171" s="148"/>
      <c r="C171" s="148"/>
      <c r="D171" s="148"/>
      <c r="E171" s="148"/>
      <c r="F171" s="148"/>
      <c r="G171" s="249" t="s">
        <v>15</v>
      </c>
      <c r="H171" s="26" t="s">
        <v>11</v>
      </c>
      <c r="I171" s="95">
        <f>I16</f>
        <v>23.68</v>
      </c>
    </row>
    <row r="172" spans="1:9" x14ac:dyDescent="0.25">
      <c r="A172" s="148"/>
      <c r="B172" s="148"/>
      <c r="C172" s="148"/>
      <c r="D172" s="148"/>
      <c r="E172" s="148"/>
      <c r="F172" s="148"/>
      <c r="G172" s="249"/>
      <c r="H172" s="26" t="s">
        <v>12</v>
      </c>
      <c r="I172" s="36">
        <v>22</v>
      </c>
    </row>
    <row r="173" spans="1:9" x14ac:dyDescent="0.25">
      <c r="A173" s="148"/>
      <c r="B173" s="148"/>
      <c r="C173" s="148"/>
      <c r="D173" s="148"/>
      <c r="E173" s="148"/>
      <c r="F173" s="148"/>
      <c r="G173" s="249"/>
      <c r="H173" s="26" t="s">
        <v>16</v>
      </c>
      <c r="I173" s="36">
        <v>1</v>
      </c>
    </row>
    <row r="174" spans="1:9" x14ac:dyDescent="0.25">
      <c r="A174" s="148"/>
      <c r="B174" s="148"/>
      <c r="C174" s="148"/>
      <c r="D174" s="148"/>
      <c r="E174" s="148"/>
      <c r="F174" s="148"/>
      <c r="G174" s="249"/>
      <c r="H174" s="26" t="s">
        <v>14</v>
      </c>
      <c r="I174" s="39">
        <v>0.19</v>
      </c>
    </row>
    <row r="175" spans="1:9" x14ac:dyDescent="0.25">
      <c r="A175" s="148" t="s">
        <v>226</v>
      </c>
      <c r="B175" s="148"/>
      <c r="C175" s="148"/>
      <c r="D175" s="148"/>
      <c r="E175" s="148"/>
      <c r="F175" s="148"/>
      <c r="G175" s="249" t="s">
        <v>15</v>
      </c>
      <c r="H175" s="26" t="s">
        <v>11</v>
      </c>
      <c r="I175" s="95">
        <v>11.84</v>
      </c>
    </row>
    <row r="176" spans="1:9" x14ac:dyDescent="0.25">
      <c r="A176" s="148"/>
      <c r="B176" s="148"/>
      <c r="C176" s="148"/>
      <c r="D176" s="148"/>
      <c r="E176" s="148"/>
      <c r="F176" s="148"/>
      <c r="G176" s="249"/>
      <c r="H176" s="26" t="s">
        <v>12</v>
      </c>
      <c r="I176" s="36">
        <v>4</v>
      </c>
    </row>
    <row r="177" spans="1:9" x14ac:dyDescent="0.25">
      <c r="A177" s="148"/>
      <c r="B177" s="148"/>
      <c r="C177" s="148"/>
      <c r="D177" s="148"/>
      <c r="E177" s="148"/>
      <c r="F177" s="148"/>
      <c r="G177" s="249"/>
      <c r="H177" s="26" t="s">
        <v>16</v>
      </c>
      <c r="I177" s="36">
        <v>1</v>
      </c>
    </row>
    <row r="178" spans="1:9" x14ac:dyDescent="0.25">
      <c r="A178" s="148"/>
      <c r="B178" s="148"/>
      <c r="C178" s="148"/>
      <c r="D178" s="148"/>
      <c r="E178" s="148"/>
      <c r="F178" s="148"/>
      <c r="G178" s="249"/>
      <c r="H178" s="26" t="s">
        <v>14</v>
      </c>
      <c r="I178" s="39">
        <v>0.19</v>
      </c>
    </row>
    <row r="179" spans="1:9" x14ac:dyDescent="0.25">
      <c r="A179" s="112" t="s">
        <v>215</v>
      </c>
      <c r="B179" s="112"/>
      <c r="C179" s="112"/>
      <c r="D179" s="112"/>
      <c r="E179" s="112"/>
      <c r="F179" s="112"/>
      <c r="G179" s="26" t="s">
        <v>15</v>
      </c>
      <c r="H179" s="40" t="s">
        <v>17</v>
      </c>
      <c r="I179" s="96">
        <f>I20</f>
        <v>19.420000000000002</v>
      </c>
    </row>
    <row r="180" spans="1:9" x14ac:dyDescent="0.25">
      <c r="A180" s="112" t="s">
        <v>18</v>
      </c>
      <c r="B180" s="112"/>
      <c r="C180" s="112"/>
      <c r="D180" s="112"/>
      <c r="E180" s="112"/>
      <c r="F180" s="112"/>
      <c r="G180" s="26"/>
      <c r="H180" s="26" t="s">
        <v>10</v>
      </c>
      <c r="I180" s="39">
        <v>0.2</v>
      </c>
    </row>
    <row r="182" spans="1:9" x14ac:dyDescent="0.25">
      <c r="A182" s="248" t="s">
        <v>19</v>
      </c>
      <c r="B182" s="248"/>
      <c r="C182" s="248"/>
      <c r="D182" s="248"/>
      <c r="E182" s="248"/>
      <c r="F182" s="248"/>
      <c r="G182" s="248"/>
      <c r="H182" s="248"/>
      <c r="I182" s="248"/>
    </row>
    <row r="183" spans="1:9" ht="22.5" x14ac:dyDescent="0.25">
      <c r="A183" s="41" t="s">
        <v>20</v>
      </c>
      <c r="B183" s="250" t="s">
        <v>21</v>
      </c>
      <c r="C183" s="250"/>
      <c r="D183" s="250"/>
      <c r="E183" s="250"/>
      <c r="F183" s="250"/>
      <c r="G183" s="250"/>
      <c r="H183" s="41" t="s">
        <v>22</v>
      </c>
      <c r="I183" s="41" t="s">
        <v>23</v>
      </c>
    </row>
    <row r="184" spans="1:9" x14ac:dyDescent="0.25">
      <c r="A184" s="37">
        <v>1</v>
      </c>
      <c r="B184" s="239" t="s">
        <v>120</v>
      </c>
      <c r="C184" s="239"/>
      <c r="D184" s="239"/>
      <c r="E184" s="239"/>
      <c r="F184" s="239"/>
      <c r="G184" s="239"/>
      <c r="H184" s="42">
        <f>I184/I190</f>
        <v>0.7142857142857143</v>
      </c>
      <c r="I184" s="43">
        <f>I165/H165*I160</f>
        <v>1540.51</v>
      </c>
    </row>
    <row r="185" spans="1:9" x14ac:dyDescent="0.25">
      <c r="A185" s="37">
        <v>2</v>
      </c>
      <c r="B185" s="209" t="s">
        <v>139</v>
      </c>
      <c r="C185" s="140"/>
      <c r="D185" s="140"/>
      <c r="E185" s="140"/>
      <c r="F185" s="140"/>
      <c r="G185" s="141"/>
      <c r="H185" s="42">
        <f>I185/I190</f>
        <v>0</v>
      </c>
      <c r="I185" s="44">
        <v>0</v>
      </c>
    </row>
    <row r="186" spans="1:9" x14ac:dyDescent="0.25">
      <c r="A186" s="37">
        <v>3</v>
      </c>
      <c r="B186" s="209" t="s">
        <v>140</v>
      </c>
      <c r="C186" s="140"/>
      <c r="D186" s="140"/>
      <c r="E186" s="140"/>
      <c r="F186" s="140"/>
      <c r="G186" s="141"/>
      <c r="H186" s="42">
        <f>I186/I190</f>
        <v>0</v>
      </c>
      <c r="I186" s="43">
        <v>0</v>
      </c>
    </row>
    <row r="187" spans="1:9" x14ac:dyDescent="0.25">
      <c r="A187" s="112">
        <v>4</v>
      </c>
      <c r="B187" s="268" t="s">
        <v>217</v>
      </c>
      <c r="C187" s="239"/>
      <c r="D187" s="239"/>
      <c r="E187" s="239"/>
      <c r="F187" s="239"/>
      <c r="G187" s="239"/>
      <c r="H187" s="42">
        <f>I187/I190</f>
        <v>0</v>
      </c>
      <c r="I187" s="43">
        <f>I161*I162*I165</f>
        <v>0</v>
      </c>
    </row>
    <row r="188" spans="1:9" x14ac:dyDescent="0.25">
      <c r="A188" s="112"/>
      <c r="B188" s="268" t="s">
        <v>216</v>
      </c>
      <c r="C188" s="251"/>
      <c r="D188" s="251"/>
      <c r="E188" s="251"/>
      <c r="F188" s="251"/>
      <c r="G188" s="252"/>
      <c r="H188" s="42">
        <f>I188/I190</f>
        <v>0.28571428571428575</v>
      </c>
      <c r="I188" s="43">
        <f>I184*I163</f>
        <v>616.20400000000006</v>
      </c>
    </row>
    <row r="189" spans="1:9" x14ac:dyDescent="0.25">
      <c r="A189" s="37">
        <v>5</v>
      </c>
      <c r="B189" s="239" t="s">
        <v>18</v>
      </c>
      <c r="C189" s="239"/>
      <c r="D189" s="239"/>
      <c r="E189" s="239"/>
      <c r="F189" s="239"/>
      <c r="G189" s="239"/>
      <c r="H189" s="42">
        <f>I189/I190</f>
        <v>0</v>
      </c>
      <c r="I189" s="43">
        <v>0</v>
      </c>
    </row>
    <row r="190" spans="1:9" x14ac:dyDescent="0.25">
      <c r="A190" s="243" t="s">
        <v>24</v>
      </c>
      <c r="B190" s="243"/>
      <c r="C190" s="243"/>
      <c r="D190" s="243"/>
      <c r="E190" s="243"/>
      <c r="F190" s="243"/>
      <c r="G190" s="243"/>
      <c r="H190" s="45">
        <f>SUM(H184:H189)</f>
        <v>1</v>
      </c>
      <c r="I190" s="46">
        <f>SUM(I184:I189)</f>
        <v>2156.7139999999999</v>
      </c>
    </row>
    <row r="192" spans="1:9" ht="22.5" x14ac:dyDescent="0.25">
      <c r="A192" s="41" t="s">
        <v>25</v>
      </c>
      <c r="B192" s="250" t="s">
        <v>26</v>
      </c>
      <c r="C192" s="250"/>
      <c r="D192" s="250"/>
      <c r="E192" s="250"/>
      <c r="F192" s="250"/>
      <c r="G192" s="250"/>
      <c r="H192" s="41" t="s">
        <v>22</v>
      </c>
      <c r="I192" s="41" t="s">
        <v>23</v>
      </c>
    </row>
    <row r="193" spans="1:9" x14ac:dyDescent="0.25">
      <c r="A193" s="37">
        <v>1</v>
      </c>
      <c r="B193" s="209" t="s">
        <v>142</v>
      </c>
      <c r="C193" s="140"/>
      <c r="D193" s="140"/>
      <c r="E193" s="140"/>
      <c r="F193" s="140"/>
      <c r="G193" s="141"/>
      <c r="H193" s="42">
        <v>0.2</v>
      </c>
      <c r="I193" s="43">
        <f>I190*H193</f>
        <v>431.34280000000001</v>
      </c>
    </row>
    <row r="194" spans="1:9" x14ac:dyDescent="0.25">
      <c r="A194" s="37">
        <v>2</v>
      </c>
      <c r="B194" s="209" t="s">
        <v>143</v>
      </c>
      <c r="C194" s="140"/>
      <c r="D194" s="140"/>
      <c r="E194" s="140"/>
      <c r="F194" s="140"/>
      <c r="G194" s="141"/>
      <c r="H194" s="42">
        <v>1.4999999999999999E-2</v>
      </c>
      <c r="I194" s="43">
        <f>I190*H194</f>
        <v>32.350709999999999</v>
      </c>
    </row>
    <row r="195" spans="1:9" x14ac:dyDescent="0.25">
      <c r="A195" s="37">
        <v>3</v>
      </c>
      <c r="B195" s="209" t="s">
        <v>144</v>
      </c>
      <c r="C195" s="140"/>
      <c r="D195" s="140"/>
      <c r="E195" s="140"/>
      <c r="F195" s="140"/>
      <c r="G195" s="141"/>
      <c r="H195" s="42">
        <v>0.01</v>
      </c>
      <c r="I195" s="43">
        <f>I190*H195</f>
        <v>21.567139999999998</v>
      </c>
    </row>
    <row r="196" spans="1:9" x14ac:dyDescent="0.25">
      <c r="A196" s="37">
        <v>4</v>
      </c>
      <c r="B196" s="209" t="s">
        <v>145</v>
      </c>
      <c r="C196" s="140"/>
      <c r="D196" s="140"/>
      <c r="E196" s="140"/>
      <c r="F196" s="140"/>
      <c r="G196" s="141"/>
      <c r="H196" s="42">
        <v>2E-3</v>
      </c>
      <c r="I196" s="43">
        <f>I190*H196</f>
        <v>4.313428</v>
      </c>
    </row>
    <row r="197" spans="1:9" x14ac:dyDescent="0.25">
      <c r="A197" s="37">
        <v>5</v>
      </c>
      <c r="B197" s="209" t="s">
        <v>146</v>
      </c>
      <c r="C197" s="140"/>
      <c r="D197" s="140"/>
      <c r="E197" s="140"/>
      <c r="F197" s="140"/>
      <c r="G197" s="141"/>
      <c r="H197" s="42">
        <v>2.5000000000000001E-2</v>
      </c>
      <c r="I197" s="43">
        <f>I190*H197</f>
        <v>53.917850000000001</v>
      </c>
    </row>
    <row r="198" spans="1:9" x14ac:dyDescent="0.25">
      <c r="A198" s="37">
        <v>6</v>
      </c>
      <c r="B198" s="209" t="s">
        <v>147</v>
      </c>
      <c r="C198" s="140"/>
      <c r="D198" s="140"/>
      <c r="E198" s="140"/>
      <c r="F198" s="140"/>
      <c r="G198" s="141"/>
      <c r="H198" s="42">
        <v>0.08</v>
      </c>
      <c r="I198" s="43">
        <f>I190*H198</f>
        <v>172.53711999999999</v>
      </c>
    </row>
    <row r="199" spans="1:9" x14ac:dyDescent="0.25">
      <c r="A199" s="37">
        <v>7</v>
      </c>
      <c r="B199" s="209" t="s">
        <v>148</v>
      </c>
      <c r="C199" s="140"/>
      <c r="D199" s="140"/>
      <c r="E199" s="140"/>
      <c r="F199" s="140"/>
      <c r="G199" s="141"/>
      <c r="H199" s="42">
        <v>5.0000000000000001E-3</v>
      </c>
      <c r="I199" s="43">
        <f>I190*H199</f>
        <v>10.783569999999999</v>
      </c>
    </row>
    <row r="200" spans="1:9" x14ac:dyDescent="0.25">
      <c r="A200" s="37">
        <v>8</v>
      </c>
      <c r="B200" s="209" t="s">
        <v>149</v>
      </c>
      <c r="C200" s="140"/>
      <c r="D200" s="140"/>
      <c r="E200" s="140"/>
      <c r="F200" s="140"/>
      <c r="G200" s="141"/>
      <c r="H200" s="42">
        <v>6.0000000000000001E-3</v>
      </c>
      <c r="I200" s="43">
        <f>I190*H200</f>
        <v>12.940284</v>
      </c>
    </row>
    <row r="201" spans="1:9" x14ac:dyDescent="0.25">
      <c r="A201" s="243" t="s">
        <v>27</v>
      </c>
      <c r="B201" s="243"/>
      <c r="C201" s="243"/>
      <c r="D201" s="243"/>
      <c r="E201" s="243"/>
      <c r="F201" s="243"/>
      <c r="G201" s="243"/>
      <c r="H201" s="45">
        <f>SUM(H193:H200)</f>
        <v>0.34300000000000008</v>
      </c>
      <c r="I201" s="46">
        <f>I193+I194+I195+I196+I197+I198+I199+I200</f>
        <v>739.75290200000006</v>
      </c>
    </row>
    <row r="202" spans="1:9" x14ac:dyDescent="0.25">
      <c r="A202" s="207" t="s">
        <v>28</v>
      </c>
      <c r="B202" s="207"/>
      <c r="C202" s="207"/>
      <c r="D202" s="207"/>
      <c r="E202" s="207"/>
      <c r="F202" s="207"/>
      <c r="G202" s="207"/>
      <c r="H202" s="207"/>
      <c r="I202" s="207"/>
    </row>
    <row r="203" spans="1:9" ht="22.5" x14ac:dyDescent="0.25">
      <c r="A203" s="41" t="s">
        <v>29</v>
      </c>
      <c r="B203" s="250" t="s">
        <v>30</v>
      </c>
      <c r="C203" s="250"/>
      <c r="D203" s="250"/>
      <c r="E203" s="250"/>
      <c r="F203" s="250"/>
      <c r="G203" s="250"/>
      <c r="H203" s="41" t="s">
        <v>22</v>
      </c>
      <c r="I203" s="41" t="s">
        <v>23</v>
      </c>
    </row>
    <row r="204" spans="1:9" x14ac:dyDescent="0.25">
      <c r="A204" s="37">
        <v>1</v>
      </c>
      <c r="B204" s="239" t="s">
        <v>150</v>
      </c>
      <c r="C204" s="239"/>
      <c r="D204" s="239"/>
      <c r="E204" s="239"/>
      <c r="F204" s="239"/>
      <c r="G204" s="239"/>
      <c r="H204" s="42">
        <f>H45</f>
        <v>0.119314</v>
      </c>
      <c r="I204" s="43">
        <f>I190*H204</f>
        <v>257.32617419600001</v>
      </c>
    </row>
    <row r="205" spans="1:9" x14ac:dyDescent="0.25">
      <c r="A205" s="37">
        <v>2</v>
      </c>
      <c r="B205" s="209" t="s">
        <v>151</v>
      </c>
      <c r="C205" s="140"/>
      <c r="D205" s="140"/>
      <c r="E205" s="140"/>
      <c r="F205" s="140"/>
      <c r="G205" s="141"/>
      <c r="H205" s="42">
        <f>H46</f>
        <v>2.0479000000000001E-2</v>
      </c>
      <c r="I205" s="43">
        <f>I190*H205</f>
        <v>44.167346006000002</v>
      </c>
    </row>
    <row r="206" spans="1:9" x14ac:dyDescent="0.25">
      <c r="A206" s="37">
        <v>3</v>
      </c>
      <c r="B206" s="209" t="s">
        <v>152</v>
      </c>
      <c r="C206" s="140"/>
      <c r="D206" s="140"/>
      <c r="E206" s="140"/>
      <c r="F206" s="140"/>
      <c r="G206" s="141"/>
      <c r="H206" s="42">
        <v>1.2123E-2</v>
      </c>
      <c r="I206" s="43">
        <f>I190*H206</f>
        <v>26.145843822</v>
      </c>
    </row>
    <row r="207" spans="1:9" x14ac:dyDescent="0.25">
      <c r="A207" s="37">
        <v>4</v>
      </c>
      <c r="B207" s="239" t="s">
        <v>153</v>
      </c>
      <c r="C207" s="239"/>
      <c r="D207" s="239"/>
      <c r="E207" s="239"/>
      <c r="F207" s="239"/>
      <c r="G207" s="239"/>
      <c r="H207" s="42">
        <v>1.1436E-2</v>
      </c>
      <c r="I207" s="43">
        <f>I190*H207</f>
        <v>24.664181304</v>
      </c>
    </row>
    <row r="208" spans="1:9" x14ac:dyDescent="0.25">
      <c r="A208" s="37">
        <v>5</v>
      </c>
      <c r="B208" s="239" t="s">
        <v>154</v>
      </c>
      <c r="C208" s="239"/>
      <c r="D208" s="239"/>
      <c r="E208" s="239"/>
      <c r="F208" s="239"/>
      <c r="G208" s="239"/>
      <c r="H208" s="42">
        <v>1.74E-4</v>
      </c>
      <c r="I208" s="43">
        <f>I190*H208</f>
        <v>0.37526823599999998</v>
      </c>
    </row>
    <row r="209" spans="1:9" x14ac:dyDescent="0.25">
      <c r="A209" s="37">
        <v>6</v>
      </c>
      <c r="B209" s="239" t="s">
        <v>155</v>
      </c>
      <c r="C209" s="239"/>
      <c r="D209" s="239"/>
      <c r="E209" s="239"/>
      <c r="F209" s="239"/>
      <c r="G209" s="239"/>
      <c r="H209" s="42">
        <v>4.4200000000000001E-4</v>
      </c>
      <c r="I209" s="43">
        <f>I190*H209</f>
        <v>0.953267588</v>
      </c>
    </row>
    <row r="210" spans="1:9" x14ac:dyDescent="0.25">
      <c r="A210" s="37">
        <v>7</v>
      </c>
      <c r="B210" s="239" t="s">
        <v>156</v>
      </c>
      <c r="C210" s="239"/>
      <c r="D210" s="239"/>
      <c r="E210" s="239"/>
      <c r="F210" s="239"/>
      <c r="G210" s="239"/>
      <c r="H210" s="42">
        <v>1.8500000000000002E-4</v>
      </c>
      <c r="I210" s="43">
        <f>I190*H210</f>
        <v>0.39899209000000002</v>
      </c>
    </row>
    <row r="211" spans="1:9" x14ac:dyDescent="0.25">
      <c r="A211" s="37">
        <v>8</v>
      </c>
      <c r="B211" s="239" t="s">
        <v>157</v>
      </c>
      <c r="C211" s="239"/>
      <c r="D211" s="239"/>
      <c r="E211" s="239"/>
      <c r="F211" s="239"/>
      <c r="G211" s="239"/>
      <c r="H211" s="42">
        <v>9.0789999999999996E-2</v>
      </c>
      <c r="I211" s="43">
        <f>I190*H211</f>
        <v>195.80806405999999</v>
      </c>
    </row>
    <row r="212" spans="1:9" x14ac:dyDescent="0.25">
      <c r="A212" s="243" t="s">
        <v>31</v>
      </c>
      <c r="B212" s="243"/>
      <c r="C212" s="243"/>
      <c r="D212" s="243"/>
      <c r="E212" s="243"/>
      <c r="F212" s="243"/>
      <c r="G212" s="243"/>
      <c r="H212" s="45">
        <f>SUM(H204:H211)</f>
        <v>0.25494299999999998</v>
      </c>
      <c r="I212" s="46">
        <f>I204+I205+I206+I207+I208+I209+I210+I211</f>
        <v>549.83913730200004</v>
      </c>
    </row>
    <row r="213" spans="1:9" x14ac:dyDescent="0.25">
      <c r="A213" s="47" t="s">
        <v>32</v>
      </c>
      <c r="B213" s="170" t="s">
        <v>33</v>
      </c>
      <c r="C213" s="170"/>
      <c r="D213" s="170"/>
      <c r="E213" s="170"/>
      <c r="F213" s="170"/>
      <c r="G213" s="170"/>
      <c r="H213" s="170"/>
      <c r="I213" s="170"/>
    </row>
    <row r="214" spans="1:9" x14ac:dyDescent="0.25">
      <c r="A214" s="47" t="s">
        <v>34</v>
      </c>
      <c r="B214" s="171" t="s">
        <v>35</v>
      </c>
      <c r="C214" s="171"/>
      <c r="D214" s="171"/>
      <c r="E214" s="171"/>
      <c r="F214" s="171"/>
      <c r="G214" s="171"/>
      <c r="H214" s="171"/>
      <c r="I214" s="171"/>
    </row>
    <row r="215" spans="1:9" ht="22.5" x14ac:dyDescent="0.25">
      <c r="A215" s="41" t="s">
        <v>36</v>
      </c>
      <c r="B215" s="250" t="s">
        <v>37</v>
      </c>
      <c r="C215" s="250"/>
      <c r="D215" s="250"/>
      <c r="E215" s="250"/>
      <c r="F215" s="250"/>
      <c r="G215" s="250"/>
      <c r="H215" s="41" t="s">
        <v>22</v>
      </c>
      <c r="I215" s="41" t="s">
        <v>23</v>
      </c>
    </row>
    <row r="216" spans="1:9" x14ac:dyDescent="0.25">
      <c r="A216" s="37">
        <v>1</v>
      </c>
      <c r="B216" s="239" t="s">
        <v>38</v>
      </c>
      <c r="C216" s="239"/>
      <c r="D216" s="239"/>
      <c r="E216" s="239"/>
      <c r="F216" s="239"/>
      <c r="G216" s="239"/>
      <c r="H216" s="42">
        <v>2.3626999999999999E-2</v>
      </c>
      <c r="I216" s="43">
        <f>I190*H216</f>
        <v>50.956681677999995</v>
      </c>
    </row>
    <row r="217" spans="1:9" x14ac:dyDescent="0.25">
      <c r="A217" s="37">
        <v>2</v>
      </c>
      <c r="B217" s="239" t="s">
        <v>39</v>
      </c>
      <c r="C217" s="239"/>
      <c r="D217" s="239"/>
      <c r="E217" s="239"/>
      <c r="F217" s="239"/>
      <c r="G217" s="239"/>
      <c r="H217" s="42">
        <v>1.7170000000000002E-3</v>
      </c>
      <c r="I217" s="43">
        <f>I190*H217</f>
        <v>3.7030779380000003</v>
      </c>
    </row>
    <row r="218" spans="1:9" x14ac:dyDescent="0.25">
      <c r="A218" s="37">
        <v>3</v>
      </c>
      <c r="B218" s="239" t="s">
        <v>40</v>
      </c>
      <c r="C218" s="239"/>
      <c r="D218" s="239"/>
      <c r="E218" s="239"/>
      <c r="F218" s="239"/>
      <c r="G218" s="239"/>
      <c r="H218" s="42">
        <f>H59</f>
        <v>9.4509999999999993E-3</v>
      </c>
      <c r="I218" s="43">
        <f>I190*H218</f>
        <v>20.383104013999997</v>
      </c>
    </row>
    <row r="219" spans="1:9" x14ac:dyDescent="0.25">
      <c r="A219" s="243" t="s">
        <v>41</v>
      </c>
      <c r="B219" s="243"/>
      <c r="C219" s="243"/>
      <c r="D219" s="243"/>
      <c r="E219" s="243"/>
      <c r="F219" s="243"/>
      <c r="G219" s="243"/>
      <c r="H219" s="45">
        <f>SUM(H216:H218)</f>
        <v>3.4795E-2</v>
      </c>
      <c r="I219" s="46">
        <f>I216+I217+I218</f>
        <v>75.042863629999999</v>
      </c>
    </row>
    <row r="221" spans="1:9" ht="22.5" x14ac:dyDescent="0.25">
      <c r="A221" s="41" t="s">
        <v>42</v>
      </c>
      <c r="B221" s="250" t="s">
        <v>43</v>
      </c>
      <c r="C221" s="250"/>
      <c r="D221" s="250"/>
      <c r="E221" s="250"/>
      <c r="F221" s="250"/>
      <c r="G221" s="250"/>
      <c r="H221" s="41" t="s">
        <v>22</v>
      </c>
      <c r="I221" s="41" t="s">
        <v>23</v>
      </c>
    </row>
    <row r="222" spans="1:9" x14ac:dyDescent="0.25">
      <c r="A222" s="37">
        <v>1</v>
      </c>
      <c r="B222" s="239" t="s">
        <v>44</v>
      </c>
      <c r="C222" s="239"/>
      <c r="D222" s="239"/>
      <c r="E222" s="239"/>
      <c r="F222" s="239"/>
      <c r="G222" s="239"/>
      <c r="H222" s="42">
        <f>(H201*H212)</f>
        <v>8.7445449000000008E-2</v>
      </c>
      <c r="I222" s="43">
        <f>I190*H222</f>
        <v>188.59482409458602</v>
      </c>
    </row>
    <row r="223" spans="1:9" x14ac:dyDescent="0.25">
      <c r="A223" s="243" t="s">
        <v>45</v>
      </c>
      <c r="B223" s="243"/>
      <c r="C223" s="243"/>
      <c r="D223" s="243"/>
      <c r="E223" s="243"/>
      <c r="F223" s="243"/>
      <c r="G223" s="243"/>
      <c r="H223" s="45">
        <f>SUM(H222:H222)</f>
        <v>8.7445449000000008E-2</v>
      </c>
      <c r="I223" s="46">
        <f>I222</f>
        <v>188.59482409458602</v>
      </c>
    </row>
    <row r="225" spans="1:9" x14ac:dyDescent="0.25">
      <c r="A225" s="266" t="s">
        <v>46</v>
      </c>
      <c r="B225" s="266"/>
      <c r="C225" s="266"/>
      <c r="D225" s="266"/>
      <c r="E225" s="266"/>
      <c r="F225" s="266"/>
      <c r="G225" s="266"/>
      <c r="H225" s="48">
        <f>H201+H212+H219+H223</f>
        <v>0.72018344900000009</v>
      </c>
      <c r="I225" s="49">
        <f>I201+I212+I219+I223</f>
        <v>1553.2297270265863</v>
      </c>
    </row>
    <row r="227" spans="1:9" ht="22.5" x14ac:dyDescent="0.25">
      <c r="A227" s="41" t="s">
        <v>47</v>
      </c>
      <c r="B227" s="250" t="s">
        <v>48</v>
      </c>
      <c r="C227" s="250"/>
      <c r="D227" s="250"/>
      <c r="E227" s="250"/>
      <c r="F227" s="250"/>
      <c r="G227" s="250"/>
      <c r="H227" s="41" t="s">
        <v>22</v>
      </c>
      <c r="I227" s="41" t="s">
        <v>23</v>
      </c>
    </row>
    <row r="228" spans="1:9" x14ac:dyDescent="0.25">
      <c r="A228" s="17">
        <v>1</v>
      </c>
      <c r="B228" s="239" t="s">
        <v>184</v>
      </c>
      <c r="C228" s="239"/>
      <c r="D228" s="239"/>
      <c r="E228" s="239"/>
      <c r="F228" s="239"/>
      <c r="G228" s="239"/>
      <c r="H228" s="42">
        <f>I228/I190</f>
        <v>0.21344471265081974</v>
      </c>
      <c r="I228" s="43">
        <f>I239+I242</f>
        <v>460.33920000000006</v>
      </c>
    </row>
    <row r="229" spans="1:9" x14ac:dyDescent="0.25">
      <c r="A229" s="17">
        <v>2</v>
      </c>
      <c r="B229" s="239" t="s">
        <v>159</v>
      </c>
      <c r="C229" s="239"/>
      <c r="D229" s="239"/>
      <c r="E229" s="239"/>
      <c r="F229" s="239"/>
      <c r="G229" s="239"/>
      <c r="H229" s="42">
        <f>I229/I190</f>
        <v>7.2874474779687989E-2</v>
      </c>
      <c r="I229" s="43">
        <f>I235</f>
        <v>157.1694</v>
      </c>
    </row>
    <row r="230" spans="1:9" x14ac:dyDescent="0.25">
      <c r="A230" s="37">
        <v>3</v>
      </c>
      <c r="B230" s="239" t="s">
        <v>160</v>
      </c>
      <c r="C230" s="239"/>
      <c r="D230" s="239"/>
      <c r="E230" s="239"/>
      <c r="F230" s="239"/>
      <c r="G230" s="239"/>
      <c r="H230" s="42">
        <f>I230/I190</f>
        <v>9.0044391606861184E-3</v>
      </c>
      <c r="I230" s="43">
        <f>I179</f>
        <v>19.420000000000002</v>
      </c>
    </row>
    <row r="231" spans="1:9" x14ac:dyDescent="0.25">
      <c r="A231" s="243" t="s">
        <v>49</v>
      </c>
      <c r="B231" s="243"/>
      <c r="C231" s="243"/>
      <c r="D231" s="243"/>
      <c r="E231" s="243"/>
      <c r="F231" s="243"/>
      <c r="G231" s="243"/>
      <c r="H231" s="45">
        <f>H228+H229+H230</f>
        <v>0.29532362659119382</v>
      </c>
      <c r="I231" s="46">
        <f>SUM(I228:I230)</f>
        <v>636.92860000000007</v>
      </c>
    </row>
    <row r="232" spans="1:9" x14ac:dyDescent="0.25">
      <c r="A232" s="50"/>
      <c r="B232" s="50"/>
      <c r="C232" s="50"/>
      <c r="D232" s="50"/>
      <c r="E232" s="50"/>
      <c r="F232" s="50"/>
      <c r="G232" s="50"/>
      <c r="H232" s="51"/>
      <c r="I232" s="52"/>
    </row>
    <row r="233" spans="1:9" x14ac:dyDescent="0.25">
      <c r="A233" s="111" t="s">
        <v>50</v>
      </c>
      <c r="B233" s="111"/>
      <c r="C233" s="111"/>
      <c r="D233" s="111"/>
      <c r="E233" s="111"/>
      <c r="F233" s="111"/>
      <c r="G233" s="111"/>
      <c r="H233" s="111"/>
      <c r="I233" s="111"/>
    </row>
    <row r="234" spans="1:9" ht="22.5" x14ac:dyDescent="0.25">
      <c r="A234" s="112" t="s">
        <v>51</v>
      </c>
      <c r="B234" s="112"/>
      <c r="C234" s="37" t="s">
        <v>52</v>
      </c>
      <c r="D234" s="37" t="s">
        <v>53</v>
      </c>
      <c r="E234" s="37" t="s">
        <v>54</v>
      </c>
      <c r="F234" s="37" t="s">
        <v>55</v>
      </c>
      <c r="G234" s="37" t="s">
        <v>56</v>
      </c>
      <c r="H234" s="42" t="s">
        <v>57</v>
      </c>
      <c r="I234" s="43" t="s">
        <v>58</v>
      </c>
    </row>
    <row r="235" spans="1:9" x14ac:dyDescent="0.25">
      <c r="A235" s="265">
        <f>I167</f>
        <v>4.8</v>
      </c>
      <c r="B235" s="265"/>
      <c r="C235" s="37">
        <f>I168</f>
        <v>26</v>
      </c>
      <c r="D235" s="37">
        <f>I169</f>
        <v>2</v>
      </c>
      <c r="E235" s="53">
        <f>A235*C235*D235</f>
        <v>249.6</v>
      </c>
      <c r="F235" s="53">
        <f>I184</f>
        <v>1540.51</v>
      </c>
      <c r="G235" s="54">
        <f>I170</f>
        <v>0.06</v>
      </c>
      <c r="H235" s="53">
        <f>F235*G235</f>
        <v>92.430599999999998</v>
      </c>
      <c r="I235" s="43">
        <f>IF((E235-H235)&lt;0,0,E235-H235)</f>
        <v>157.1694</v>
      </c>
    </row>
    <row r="236" spans="1:9" x14ac:dyDescent="0.25">
      <c r="A236" s="55"/>
      <c r="B236" s="55"/>
      <c r="C236" s="55"/>
      <c r="D236" s="55"/>
      <c r="E236" s="56"/>
      <c r="F236" s="56"/>
      <c r="G236" s="57"/>
      <c r="H236" s="56"/>
      <c r="I236" s="58"/>
    </row>
    <row r="237" spans="1:9" x14ac:dyDescent="0.25">
      <c r="A237" s="111" t="s">
        <v>185</v>
      </c>
      <c r="B237" s="111"/>
      <c r="C237" s="111"/>
      <c r="D237" s="111"/>
      <c r="E237" s="111"/>
      <c r="F237" s="111"/>
      <c r="G237" s="111"/>
      <c r="H237" s="111"/>
      <c r="I237" s="111"/>
    </row>
    <row r="238" spans="1:9" ht="22.5" x14ac:dyDescent="0.25">
      <c r="A238" s="112" t="s">
        <v>51</v>
      </c>
      <c r="B238" s="112"/>
      <c r="C238" s="37" t="s">
        <v>60</v>
      </c>
      <c r="D238" s="37" t="s">
        <v>53</v>
      </c>
      <c r="E238" s="37" t="s">
        <v>54</v>
      </c>
      <c r="F238" s="37" t="s">
        <v>55</v>
      </c>
      <c r="G238" s="37" t="s">
        <v>56</v>
      </c>
      <c r="H238" s="42" t="str">
        <f>H234</f>
        <v>Valor desconto</v>
      </c>
      <c r="I238" s="43" t="s">
        <v>58</v>
      </c>
    </row>
    <row r="239" spans="1:9" x14ac:dyDescent="0.25">
      <c r="A239" s="113">
        <f>I171</f>
        <v>23.68</v>
      </c>
      <c r="B239" s="113"/>
      <c r="C239" s="59">
        <f>I172</f>
        <v>22</v>
      </c>
      <c r="D239" s="37">
        <f>I173</f>
        <v>1</v>
      </c>
      <c r="E239" s="53">
        <f>A239*C239*D239</f>
        <v>520.96</v>
      </c>
      <c r="F239" s="53">
        <f>E239</f>
        <v>520.96</v>
      </c>
      <c r="G239" s="60">
        <f>I174</f>
        <v>0.19</v>
      </c>
      <c r="H239" s="53">
        <f>F239*G239</f>
        <v>98.982400000000013</v>
      </c>
      <c r="I239" s="43">
        <f>IF((E239-H239)&lt;0,0,E239-H239)</f>
        <v>421.97760000000005</v>
      </c>
    </row>
    <row r="240" spans="1:9" x14ac:dyDescent="0.25">
      <c r="A240" s="111" t="s">
        <v>224</v>
      </c>
      <c r="B240" s="111"/>
      <c r="C240" s="111"/>
      <c r="D240" s="111"/>
      <c r="E240" s="111"/>
      <c r="F240" s="111"/>
      <c r="G240" s="111"/>
      <c r="H240" s="111"/>
      <c r="I240" s="111"/>
    </row>
    <row r="241" spans="1:9" ht="22.5" x14ac:dyDescent="0.25">
      <c r="A241" s="112" t="s">
        <v>51</v>
      </c>
      <c r="B241" s="112"/>
      <c r="C241" s="37" t="s">
        <v>60</v>
      </c>
      <c r="D241" s="37" t="s">
        <v>53</v>
      </c>
      <c r="E241" s="37" t="s">
        <v>54</v>
      </c>
      <c r="F241" s="37" t="s">
        <v>55</v>
      </c>
      <c r="G241" s="37" t="s">
        <v>56</v>
      </c>
      <c r="H241" s="42" t="str">
        <f>H238</f>
        <v>Valor desconto</v>
      </c>
      <c r="I241" s="43" t="s">
        <v>58</v>
      </c>
    </row>
    <row r="242" spans="1:9" x14ac:dyDescent="0.25">
      <c r="A242" s="113">
        <f>I175</f>
        <v>11.84</v>
      </c>
      <c r="B242" s="113"/>
      <c r="C242" s="59">
        <f>I176</f>
        <v>4</v>
      </c>
      <c r="D242" s="59">
        <f>I177</f>
        <v>1</v>
      </c>
      <c r="E242" s="53">
        <f>A242*C242*D242</f>
        <v>47.36</v>
      </c>
      <c r="F242" s="53">
        <f>E242</f>
        <v>47.36</v>
      </c>
      <c r="G242" s="60">
        <f>I178</f>
        <v>0.19</v>
      </c>
      <c r="H242" s="53">
        <f>F242*G242</f>
        <v>8.9984000000000002</v>
      </c>
      <c r="I242" s="43">
        <f>IF((E242-H242)&lt;0,0,E242-H242)</f>
        <v>38.361599999999996</v>
      </c>
    </row>
    <row r="244" spans="1:9" x14ac:dyDescent="0.25">
      <c r="A244" s="247" t="s">
        <v>161</v>
      </c>
      <c r="B244" s="247"/>
      <c r="C244" s="247"/>
      <c r="D244" s="247"/>
      <c r="E244" s="247"/>
      <c r="F244" s="247"/>
      <c r="G244" s="247"/>
      <c r="H244" s="61">
        <f>H190+H225+H231</f>
        <v>2.0155070755911941</v>
      </c>
      <c r="I244" s="62">
        <f>I190+I225+I231</f>
        <v>4346.8723270265864</v>
      </c>
    </row>
    <row r="245" spans="1:9" x14ac:dyDescent="0.25">
      <c r="A245" s="63"/>
      <c r="B245" s="63"/>
      <c r="C245" s="63"/>
      <c r="D245" s="63"/>
      <c r="E245" s="63"/>
      <c r="F245" s="63"/>
      <c r="G245" s="63"/>
      <c r="H245" s="64"/>
      <c r="I245" s="65"/>
    </row>
    <row r="246" spans="1:9" x14ac:dyDescent="0.25">
      <c r="A246" s="248" t="s">
        <v>61</v>
      </c>
      <c r="B246" s="248"/>
      <c r="C246" s="248"/>
      <c r="D246" s="248"/>
      <c r="E246" s="248"/>
      <c r="F246" s="248"/>
      <c r="G246" s="248"/>
      <c r="H246" s="248"/>
      <c r="I246" s="248"/>
    </row>
    <row r="247" spans="1:9" ht="22.5" x14ac:dyDescent="0.25">
      <c r="A247" s="41" t="s">
        <v>20</v>
      </c>
      <c r="B247" s="250" t="s">
        <v>62</v>
      </c>
      <c r="C247" s="250"/>
      <c r="D247" s="250"/>
      <c r="E247" s="250"/>
      <c r="F247" s="250"/>
      <c r="G247" s="250"/>
      <c r="H247" s="41" t="s">
        <v>22</v>
      </c>
      <c r="I247" s="41" t="s">
        <v>23</v>
      </c>
    </row>
    <row r="248" spans="1:9" x14ac:dyDescent="0.25">
      <c r="A248" s="37">
        <v>1</v>
      </c>
      <c r="B248" s="209" t="s">
        <v>162</v>
      </c>
      <c r="C248" s="140"/>
      <c r="D248" s="140"/>
      <c r="E248" s="140"/>
      <c r="F248" s="140"/>
      <c r="G248" s="141"/>
      <c r="H248" s="42">
        <f>I248/I259</f>
        <v>0</v>
      </c>
      <c r="I248" s="43">
        <v>0</v>
      </c>
    </row>
    <row r="249" spans="1:9" x14ac:dyDescent="0.25">
      <c r="A249" s="37">
        <v>2</v>
      </c>
      <c r="B249" s="209" t="s">
        <v>163</v>
      </c>
      <c r="C249" s="198"/>
      <c r="D249" s="198"/>
      <c r="E249" s="198"/>
      <c r="F249" s="198"/>
      <c r="G249" s="199"/>
      <c r="H249" s="42">
        <f>I249/I259</f>
        <v>0</v>
      </c>
      <c r="I249" s="43">
        <v>0</v>
      </c>
    </row>
    <row r="250" spans="1:9" x14ac:dyDescent="0.25">
      <c r="A250" s="37">
        <v>3</v>
      </c>
      <c r="B250" s="239" t="s">
        <v>63</v>
      </c>
      <c r="C250" s="239"/>
      <c r="D250" s="239"/>
      <c r="E250" s="239"/>
      <c r="F250" s="239"/>
      <c r="G250" s="239"/>
      <c r="H250" s="42">
        <f>I250/I259</f>
        <v>0</v>
      </c>
      <c r="I250" s="43">
        <v>0</v>
      </c>
    </row>
    <row r="251" spans="1:9" x14ac:dyDescent="0.25">
      <c r="A251" s="37">
        <v>4</v>
      </c>
      <c r="B251" s="253" t="s">
        <v>64</v>
      </c>
      <c r="C251" s="253"/>
      <c r="D251" s="253"/>
      <c r="E251" s="253"/>
      <c r="F251" s="253"/>
      <c r="G251" s="253"/>
      <c r="H251" s="42">
        <f>I251/I259</f>
        <v>0</v>
      </c>
      <c r="I251" s="43">
        <v>0</v>
      </c>
    </row>
    <row r="252" spans="1:9" x14ac:dyDescent="0.25">
      <c r="A252" s="37">
        <v>5</v>
      </c>
      <c r="B252" s="209" t="s">
        <v>164</v>
      </c>
      <c r="C252" s="140"/>
      <c r="D252" s="140"/>
      <c r="E252" s="140"/>
      <c r="F252" s="140"/>
      <c r="G252" s="141"/>
      <c r="H252" s="42">
        <f>I252/I259</f>
        <v>0</v>
      </c>
      <c r="I252" s="43">
        <v>0</v>
      </c>
    </row>
    <row r="253" spans="1:9" x14ac:dyDescent="0.25">
      <c r="A253" s="37">
        <v>6</v>
      </c>
      <c r="B253" s="239" t="s">
        <v>65</v>
      </c>
      <c r="C253" s="239"/>
      <c r="D253" s="239"/>
      <c r="E253" s="239"/>
      <c r="F253" s="239"/>
      <c r="G253" s="239"/>
      <c r="H253" s="42">
        <f>I253/I259</f>
        <v>0.2</v>
      </c>
      <c r="I253" s="43">
        <f>G257</f>
        <v>837.94058540531717</v>
      </c>
    </row>
    <row r="254" spans="1:9" x14ac:dyDescent="0.25">
      <c r="A254" s="243" t="s">
        <v>66</v>
      </c>
      <c r="B254" s="243"/>
      <c r="C254" s="243"/>
      <c r="D254" s="243"/>
      <c r="E254" s="243"/>
      <c r="F254" s="243"/>
      <c r="G254" s="243"/>
      <c r="H254" s="45">
        <f>H248+H249+H250+H251+H252+H253</f>
        <v>0.2</v>
      </c>
      <c r="I254" s="66">
        <f>I248+I249+I250+I251+I252+I253</f>
        <v>837.94058540531717</v>
      </c>
    </row>
    <row r="255" spans="1:9" x14ac:dyDescent="0.25">
      <c r="B255" s="170" t="s">
        <v>165</v>
      </c>
      <c r="C255" s="170"/>
      <c r="D255" s="170"/>
      <c r="E255" s="170"/>
      <c r="F255" s="170"/>
      <c r="G255" s="170"/>
      <c r="H255" s="170"/>
      <c r="I255" s="170"/>
    </row>
    <row r="257" spans="1:9" x14ac:dyDescent="0.25">
      <c r="A257" s="267" t="s">
        <v>166</v>
      </c>
      <c r="B257" s="267"/>
      <c r="C257" s="267"/>
      <c r="D257" s="267"/>
      <c r="E257" s="267"/>
      <c r="F257" s="67">
        <v>0.2</v>
      </c>
      <c r="G257" s="68">
        <f>I259*F257</f>
        <v>837.94058540531717</v>
      </c>
      <c r="H257" s="69" t="s">
        <v>67</v>
      </c>
      <c r="I257" s="70">
        <f>I229</f>
        <v>157.1694</v>
      </c>
    </row>
    <row r="258" spans="1:9" ht="16.5" x14ac:dyDescent="0.25">
      <c r="A258" s="245" t="s">
        <v>68</v>
      </c>
      <c r="B258" s="245"/>
      <c r="C258" s="69" t="s">
        <v>69</v>
      </c>
      <c r="D258" s="69" t="s">
        <v>70</v>
      </c>
      <c r="E258" s="69" t="s">
        <v>71</v>
      </c>
      <c r="F258" s="69" t="s">
        <v>72</v>
      </c>
      <c r="G258" s="69" t="s">
        <v>167</v>
      </c>
      <c r="H258" s="69" t="s">
        <v>73</v>
      </c>
      <c r="I258" s="71" t="s">
        <v>74</v>
      </c>
    </row>
    <row r="259" spans="1:9" x14ac:dyDescent="0.25">
      <c r="A259" s="246">
        <f>I190</f>
        <v>2156.7139999999999</v>
      </c>
      <c r="B259" s="246"/>
      <c r="C259" s="44">
        <f>I201</f>
        <v>739.75290200000006</v>
      </c>
      <c r="D259" s="44">
        <f>I212</f>
        <v>549.83913730200004</v>
      </c>
      <c r="E259" s="44">
        <f>I219</f>
        <v>75.042863629999999</v>
      </c>
      <c r="F259" s="44">
        <f>I223</f>
        <v>188.59482409458602</v>
      </c>
      <c r="G259" s="44">
        <f>I231</f>
        <v>636.92860000000007</v>
      </c>
      <c r="H259" s="44">
        <f>SUM(A259:G259)</f>
        <v>4346.8723270265855</v>
      </c>
      <c r="I259" s="44">
        <f>H259-I257</f>
        <v>4189.7029270265857</v>
      </c>
    </row>
    <row r="260" spans="1:9" x14ac:dyDescent="0.25">
      <c r="A260" s="47"/>
      <c r="B260" s="273"/>
      <c r="C260" s="273"/>
      <c r="D260" s="273"/>
      <c r="E260" s="273"/>
      <c r="F260" s="273"/>
      <c r="G260" s="273"/>
      <c r="H260" s="273"/>
      <c r="I260" s="273"/>
    </row>
    <row r="261" spans="1:9" ht="22.5" x14ac:dyDescent="0.25">
      <c r="A261" s="41" t="s">
        <v>25</v>
      </c>
      <c r="B261" s="250" t="s">
        <v>75</v>
      </c>
      <c r="C261" s="250"/>
      <c r="D261" s="250"/>
      <c r="E261" s="250"/>
      <c r="F261" s="250"/>
      <c r="G261" s="250"/>
      <c r="H261" s="41" t="s">
        <v>22</v>
      </c>
      <c r="I261" s="41" t="s">
        <v>23</v>
      </c>
    </row>
    <row r="262" spans="1:9" x14ac:dyDescent="0.25">
      <c r="A262" s="37">
        <v>1</v>
      </c>
      <c r="B262" s="239" t="s">
        <v>76</v>
      </c>
      <c r="C262" s="239"/>
      <c r="D262" s="239"/>
      <c r="E262" s="239"/>
      <c r="F262" s="239"/>
      <c r="G262" s="239"/>
      <c r="H262" s="42">
        <f>I262/I272</f>
        <v>0</v>
      </c>
      <c r="I262" s="43">
        <v>0</v>
      </c>
    </row>
    <row r="263" spans="1:9" x14ac:dyDescent="0.25">
      <c r="A263" s="37">
        <v>2</v>
      </c>
      <c r="B263" s="239" t="s">
        <v>77</v>
      </c>
      <c r="C263" s="239"/>
      <c r="D263" s="239"/>
      <c r="E263" s="239"/>
      <c r="F263" s="239"/>
      <c r="G263" s="239"/>
      <c r="H263" s="42">
        <f>I263/I272</f>
        <v>0</v>
      </c>
      <c r="I263" s="43">
        <v>0</v>
      </c>
    </row>
    <row r="264" spans="1:9" x14ac:dyDescent="0.25">
      <c r="A264" s="243" t="s">
        <v>78</v>
      </c>
      <c r="B264" s="243"/>
      <c r="C264" s="243"/>
      <c r="D264" s="243"/>
      <c r="E264" s="243"/>
      <c r="F264" s="243"/>
      <c r="G264" s="243"/>
      <c r="H264" s="45">
        <f>H262+H263</f>
        <v>0</v>
      </c>
      <c r="I264" s="46">
        <f>I262+I263</f>
        <v>0</v>
      </c>
    </row>
    <row r="266" spans="1:9" ht="22.5" x14ac:dyDescent="0.25">
      <c r="A266" s="41" t="s">
        <v>29</v>
      </c>
      <c r="B266" s="250" t="s">
        <v>79</v>
      </c>
      <c r="C266" s="250"/>
      <c r="D266" s="250"/>
      <c r="E266" s="250"/>
      <c r="F266" s="250"/>
      <c r="G266" s="250"/>
      <c r="H266" s="41" t="s">
        <v>22</v>
      </c>
      <c r="I266" s="41" t="s">
        <v>23</v>
      </c>
    </row>
    <row r="267" spans="1:9" x14ac:dyDescent="0.25">
      <c r="A267" s="37">
        <v>1</v>
      </c>
      <c r="B267" s="239" t="s">
        <v>79</v>
      </c>
      <c r="C267" s="239"/>
      <c r="D267" s="239"/>
      <c r="E267" s="239"/>
      <c r="F267" s="239"/>
      <c r="G267" s="239"/>
      <c r="H267" s="42">
        <f>I267/I272</f>
        <v>0.18</v>
      </c>
      <c r="I267" s="43">
        <f>G270</f>
        <v>754.14652686478541</v>
      </c>
    </row>
    <row r="268" spans="1:9" x14ac:dyDescent="0.25">
      <c r="A268" s="243" t="s">
        <v>168</v>
      </c>
      <c r="B268" s="243"/>
      <c r="C268" s="243"/>
      <c r="D268" s="243"/>
      <c r="E268" s="243"/>
      <c r="F268" s="243"/>
      <c r="G268" s="243"/>
      <c r="H268" s="45">
        <f>H267</f>
        <v>0.18</v>
      </c>
      <c r="I268" s="97">
        <f>I267</f>
        <v>754.14652686478541</v>
      </c>
    </row>
    <row r="269" spans="1:9" x14ac:dyDescent="0.25">
      <c r="A269" s="50"/>
      <c r="B269" s="50"/>
      <c r="C269" s="50"/>
      <c r="D269" s="50"/>
      <c r="E269" s="50"/>
      <c r="F269" s="50"/>
      <c r="G269" s="50"/>
      <c r="H269" s="51"/>
      <c r="I269" s="52"/>
    </row>
    <row r="270" spans="1:9" x14ac:dyDescent="0.25">
      <c r="A270" s="244" t="s">
        <v>80</v>
      </c>
      <c r="B270" s="244"/>
      <c r="C270" s="244"/>
      <c r="D270" s="244"/>
      <c r="E270" s="244"/>
      <c r="F270" s="67">
        <v>0.18</v>
      </c>
      <c r="G270" s="68">
        <f>I272*F270</f>
        <v>754.14652686478541</v>
      </c>
      <c r="H270" s="69" t="s">
        <v>67</v>
      </c>
      <c r="I270" s="70">
        <f>I229</f>
        <v>157.1694</v>
      </c>
    </row>
    <row r="271" spans="1:9" ht="16.5" x14ac:dyDescent="0.25">
      <c r="A271" s="245" t="s">
        <v>68</v>
      </c>
      <c r="B271" s="245"/>
      <c r="C271" s="69" t="s">
        <v>69</v>
      </c>
      <c r="D271" s="69" t="s">
        <v>70</v>
      </c>
      <c r="E271" s="69" t="s">
        <v>71</v>
      </c>
      <c r="F271" s="69" t="s">
        <v>72</v>
      </c>
      <c r="G271" s="69" t="s">
        <v>167</v>
      </c>
      <c r="H271" s="69" t="s">
        <v>73</v>
      </c>
      <c r="I271" s="71" t="s">
        <v>74</v>
      </c>
    </row>
    <row r="272" spans="1:9" x14ac:dyDescent="0.25">
      <c r="A272" s="246">
        <f>I190</f>
        <v>2156.7139999999999</v>
      </c>
      <c r="B272" s="246"/>
      <c r="C272" s="44">
        <f>I201</f>
        <v>739.75290200000006</v>
      </c>
      <c r="D272" s="44">
        <f>I212</f>
        <v>549.83913730200004</v>
      </c>
      <c r="E272" s="44">
        <f>I219</f>
        <v>75.042863629999999</v>
      </c>
      <c r="F272" s="44">
        <f>I223</f>
        <v>188.59482409458602</v>
      </c>
      <c r="G272" s="44">
        <f>I231</f>
        <v>636.92860000000007</v>
      </c>
      <c r="H272" s="44">
        <f>A272+C272+D272+E272+F272+G272</f>
        <v>4346.8723270265855</v>
      </c>
      <c r="I272" s="44">
        <f>H272-I270</f>
        <v>4189.7029270265857</v>
      </c>
    </row>
    <row r="274" spans="1:9" x14ac:dyDescent="0.25">
      <c r="A274" s="247" t="s">
        <v>81</v>
      </c>
      <c r="B274" s="247"/>
      <c r="C274" s="247"/>
      <c r="D274" s="247"/>
      <c r="E274" s="247"/>
      <c r="F274" s="247"/>
      <c r="G274" s="247"/>
      <c r="H274" s="61">
        <f>H254+H264+H268</f>
        <v>0.38</v>
      </c>
      <c r="I274" s="62">
        <f>I254+I264+I268</f>
        <v>1592.0871122701026</v>
      </c>
    </row>
    <row r="276" spans="1:9" x14ac:dyDescent="0.25">
      <c r="A276" s="248" t="s">
        <v>82</v>
      </c>
      <c r="B276" s="248"/>
      <c r="C276" s="248"/>
      <c r="D276" s="248"/>
      <c r="E276" s="248"/>
      <c r="F276" s="248"/>
      <c r="G276" s="248"/>
      <c r="H276" s="248"/>
      <c r="I276" s="248"/>
    </row>
    <row r="277" spans="1:9" ht="22.5" x14ac:dyDescent="0.25">
      <c r="A277" s="41" t="s">
        <v>20</v>
      </c>
      <c r="B277" s="209" t="s">
        <v>169</v>
      </c>
      <c r="C277" s="189"/>
      <c r="D277" s="189"/>
      <c r="E277" s="189"/>
      <c r="F277" s="189"/>
      <c r="G277" s="190"/>
      <c r="H277" s="41" t="s">
        <v>22</v>
      </c>
      <c r="I277" s="41" t="s">
        <v>23</v>
      </c>
    </row>
    <row r="278" spans="1:9" x14ac:dyDescent="0.25">
      <c r="A278" s="37">
        <v>1</v>
      </c>
      <c r="B278" s="239" t="s">
        <v>83</v>
      </c>
      <c r="C278" s="239"/>
      <c r="D278" s="239"/>
      <c r="E278" s="239"/>
      <c r="F278" s="239"/>
      <c r="G278" s="239"/>
      <c r="H278" s="42">
        <f>I278/I244</f>
        <v>9.4626451496362569E-3</v>
      </c>
      <c r="I278" s="43">
        <f>(D288/E290)*H288</f>
        <v>41.132910341426197</v>
      </c>
    </row>
    <row r="279" spans="1:9" x14ac:dyDescent="0.25">
      <c r="A279" s="37">
        <v>2</v>
      </c>
      <c r="B279" s="239" t="s">
        <v>84</v>
      </c>
      <c r="C279" s="239"/>
      <c r="D279" s="239"/>
      <c r="E279" s="239"/>
      <c r="F279" s="239"/>
      <c r="G279" s="239"/>
      <c r="H279" s="42">
        <f>I279/I244</f>
        <v>4.3673746844475031E-2</v>
      </c>
      <c r="I279" s="43">
        <f>(D288/E290)*H289</f>
        <v>189.8442015758132</v>
      </c>
    </row>
    <row r="280" spans="1:9" x14ac:dyDescent="0.25">
      <c r="A280" s="37">
        <v>3</v>
      </c>
      <c r="B280" s="239" t="s">
        <v>8</v>
      </c>
      <c r="C280" s="239"/>
      <c r="D280" s="239"/>
      <c r="E280" s="239"/>
      <c r="F280" s="239"/>
      <c r="G280" s="239"/>
      <c r="H280" s="42">
        <f>I280/I244</f>
        <v>3.6394789037062523E-2</v>
      </c>
      <c r="I280" s="43">
        <f>(D288/E290)*H290</f>
        <v>158.20350131317767</v>
      </c>
    </row>
    <row r="281" spans="1:9" x14ac:dyDescent="0.25">
      <c r="A281" s="37">
        <v>4</v>
      </c>
      <c r="B281" s="209" t="s">
        <v>170</v>
      </c>
      <c r="C281" s="140"/>
      <c r="D281" s="140"/>
      <c r="E281" s="140"/>
      <c r="F281" s="140"/>
      <c r="G281" s="141"/>
      <c r="H281" s="42">
        <f>I281/I244</f>
        <v>0</v>
      </c>
      <c r="I281" s="43">
        <f>(D288/E289)*G291</f>
        <v>0</v>
      </c>
    </row>
    <row r="282" spans="1:9" x14ac:dyDescent="0.25">
      <c r="A282" s="37">
        <v>5</v>
      </c>
      <c r="B282" s="239" t="s">
        <v>65</v>
      </c>
      <c r="C282" s="239"/>
      <c r="D282" s="239"/>
      <c r="E282" s="239"/>
      <c r="F282" s="239"/>
      <c r="G282" s="239"/>
      <c r="H282" s="42">
        <f>I282/I244</f>
        <v>0</v>
      </c>
      <c r="I282" s="43">
        <v>0</v>
      </c>
    </row>
    <row r="283" spans="1:9" x14ac:dyDescent="0.25">
      <c r="A283" s="243" t="s">
        <v>85</v>
      </c>
      <c r="B283" s="243"/>
      <c r="C283" s="243"/>
      <c r="D283" s="243"/>
      <c r="E283" s="243"/>
      <c r="F283" s="243"/>
      <c r="G283" s="243"/>
      <c r="H283" s="45">
        <f>H278+H279+H280+H281+H282</f>
        <v>8.9531181031173801E-2</v>
      </c>
      <c r="I283" s="46">
        <f>I278+I279+I280+I281+I282</f>
        <v>389.18061323041707</v>
      </c>
    </row>
    <row r="284" spans="1:9" x14ac:dyDescent="0.25">
      <c r="A284" s="47" t="s">
        <v>86</v>
      </c>
      <c r="B284" s="170" t="s">
        <v>87</v>
      </c>
      <c r="C284" s="170"/>
      <c r="D284" s="170"/>
      <c r="E284" s="170"/>
      <c r="F284" s="170"/>
      <c r="G284" s="170"/>
      <c r="H284" s="170"/>
      <c r="I284" s="170"/>
    </row>
    <row r="285" spans="1:9" x14ac:dyDescent="0.25">
      <c r="A285" s="47" t="s">
        <v>88</v>
      </c>
      <c r="B285" s="171" t="s">
        <v>89</v>
      </c>
      <c r="C285" s="171"/>
      <c r="D285" s="171"/>
      <c r="E285" s="171"/>
      <c r="F285" s="171"/>
      <c r="G285" s="171"/>
      <c r="H285" s="171"/>
      <c r="I285" s="171"/>
    </row>
    <row r="286" spans="1:9" x14ac:dyDescent="0.25">
      <c r="A286" s="111" t="s">
        <v>90</v>
      </c>
      <c r="B286" s="111"/>
      <c r="C286" s="111"/>
      <c r="D286" s="111"/>
      <c r="E286" s="111"/>
      <c r="F286" s="111"/>
      <c r="G286" s="111"/>
      <c r="H286" s="111"/>
      <c r="I286" s="111"/>
    </row>
    <row r="287" spans="1:9" x14ac:dyDescent="0.25">
      <c r="A287" s="112" t="s">
        <v>91</v>
      </c>
      <c r="B287" s="112"/>
      <c r="C287" s="37" t="s">
        <v>92</v>
      </c>
      <c r="D287" s="148" t="s">
        <v>93</v>
      </c>
      <c r="E287" s="148"/>
      <c r="F287" s="37" t="s">
        <v>94</v>
      </c>
      <c r="G287" s="72" t="s">
        <v>95</v>
      </c>
      <c r="H287" s="262" t="s">
        <v>96</v>
      </c>
      <c r="I287" s="262"/>
    </row>
    <row r="288" spans="1:9" x14ac:dyDescent="0.25">
      <c r="A288" s="274">
        <f>I244</f>
        <v>4346.8723270265864</v>
      </c>
      <c r="B288" s="274"/>
      <c r="C288" s="43">
        <f>I274</f>
        <v>1592.0871122701026</v>
      </c>
      <c r="D288" s="156">
        <f>A288+C288</f>
        <v>5938.9594392966892</v>
      </c>
      <c r="E288" s="156"/>
      <c r="F288" s="37" t="s">
        <v>83</v>
      </c>
      <c r="G288" s="74">
        <v>1.6500000000000001E-2</v>
      </c>
      <c r="H288" s="240">
        <v>6.5000000000000006E-3</v>
      </c>
      <c r="I288" s="240"/>
    </row>
    <row r="289" spans="1:9" x14ac:dyDescent="0.25">
      <c r="A289" s="241" t="s">
        <v>97</v>
      </c>
      <c r="B289" s="241"/>
      <c r="C289" s="72">
        <v>1</v>
      </c>
      <c r="D289" s="75">
        <f>G292/1</f>
        <v>0.11749999999999999</v>
      </c>
      <c r="E289" s="76">
        <f>C289-D289</f>
        <v>0.88250000000000006</v>
      </c>
      <c r="F289" s="37" t="s">
        <v>84</v>
      </c>
      <c r="G289" s="74">
        <v>7.5999999999999998E-2</v>
      </c>
      <c r="H289" s="240">
        <v>0.03</v>
      </c>
      <c r="I289" s="240"/>
    </row>
    <row r="290" spans="1:9" x14ac:dyDescent="0.25">
      <c r="A290" s="242" t="s">
        <v>98</v>
      </c>
      <c r="B290" s="242"/>
      <c r="C290" s="73">
        <v>1</v>
      </c>
      <c r="D290" s="77">
        <f>H292</f>
        <v>6.1499999999999999E-2</v>
      </c>
      <c r="E290" s="78">
        <f>C290-D290</f>
        <v>0.9385</v>
      </c>
      <c r="F290" s="37" t="s">
        <v>8</v>
      </c>
      <c r="G290" s="74">
        <f>I166</f>
        <v>2.5000000000000001E-2</v>
      </c>
      <c r="H290" s="240">
        <f>I166</f>
        <v>2.5000000000000001E-2</v>
      </c>
      <c r="I290" s="240"/>
    </row>
    <row r="291" spans="1:9" x14ac:dyDescent="0.25">
      <c r="A291" s="209" t="s">
        <v>171</v>
      </c>
      <c r="B291" s="257"/>
      <c r="C291" s="72">
        <v>1</v>
      </c>
      <c r="D291" s="72">
        <v>6.54E-2</v>
      </c>
      <c r="E291" s="76">
        <f>C291-D291</f>
        <v>0.93459999999999999</v>
      </c>
      <c r="F291" s="37" t="s">
        <v>99</v>
      </c>
      <c r="G291" s="74">
        <v>0</v>
      </c>
      <c r="H291" s="240">
        <v>0</v>
      </c>
      <c r="I291" s="240"/>
    </row>
    <row r="292" spans="1:9" x14ac:dyDescent="0.25">
      <c r="A292" s="79" t="s">
        <v>100</v>
      </c>
      <c r="B292" s="258" t="s">
        <v>101</v>
      </c>
      <c r="C292" s="258"/>
      <c r="D292" s="258"/>
      <c r="E292" s="258"/>
      <c r="F292" s="17" t="s">
        <v>102</v>
      </c>
      <c r="G292" s="80">
        <f>SUM(G288:G291)</f>
        <v>0.11749999999999999</v>
      </c>
      <c r="H292" s="259">
        <f>SUM(H288:I291)</f>
        <v>6.1499999999999999E-2</v>
      </c>
      <c r="I292" s="259"/>
    </row>
    <row r="293" spans="1:9" x14ac:dyDescent="0.25">
      <c r="A293" s="81"/>
      <c r="B293" s="260"/>
      <c r="C293" s="260"/>
      <c r="D293" s="260"/>
      <c r="E293" s="260"/>
      <c r="F293" s="260"/>
      <c r="G293" s="260"/>
      <c r="H293" s="260"/>
      <c r="I293" s="260"/>
    </row>
    <row r="294" spans="1:9" x14ac:dyDescent="0.25">
      <c r="A294" s="247" t="s">
        <v>103</v>
      </c>
      <c r="B294" s="247"/>
      <c r="C294" s="247"/>
      <c r="D294" s="247"/>
      <c r="E294" s="247"/>
      <c r="F294" s="247"/>
      <c r="G294" s="247"/>
      <c r="H294" s="61">
        <f>H283</f>
        <v>8.9531181031173801E-2</v>
      </c>
      <c r="I294" s="62">
        <f>I283</f>
        <v>389.18061323041707</v>
      </c>
    </row>
    <row r="296" spans="1:9" x14ac:dyDescent="0.25">
      <c r="A296" s="261" t="s">
        <v>104</v>
      </c>
      <c r="B296" s="261"/>
      <c r="C296" s="261"/>
      <c r="D296" s="261"/>
      <c r="E296" s="261"/>
      <c r="F296" s="261"/>
      <c r="G296" s="261"/>
      <c r="H296" s="261"/>
      <c r="I296" s="261"/>
    </row>
    <row r="297" spans="1:9" x14ac:dyDescent="0.25">
      <c r="A297" s="248" t="s">
        <v>19</v>
      </c>
      <c r="B297" s="248"/>
      <c r="C297" s="248"/>
      <c r="D297" s="248"/>
      <c r="E297" s="248"/>
      <c r="F297" s="248"/>
      <c r="G297" s="248"/>
      <c r="H297" s="248"/>
      <c r="I297" s="248"/>
    </row>
    <row r="298" spans="1:9" x14ac:dyDescent="0.25">
      <c r="A298" s="37">
        <v>1</v>
      </c>
      <c r="B298" s="239" t="s">
        <v>172</v>
      </c>
      <c r="C298" s="239"/>
      <c r="D298" s="239"/>
      <c r="E298" s="239"/>
      <c r="F298" s="239"/>
      <c r="G298" s="239"/>
      <c r="H298" s="42">
        <f>I298/G315</f>
        <v>0.34081325351494529</v>
      </c>
      <c r="I298" s="85">
        <f>I190</f>
        <v>2156.7139999999999</v>
      </c>
    </row>
    <row r="299" spans="1:9" x14ac:dyDescent="0.25">
      <c r="A299" s="37">
        <v>2</v>
      </c>
      <c r="B299" s="239" t="s">
        <v>105</v>
      </c>
      <c r="C299" s="239"/>
      <c r="D299" s="239"/>
      <c r="E299" s="239"/>
      <c r="F299" s="239"/>
      <c r="G299" s="239"/>
      <c r="H299" s="42">
        <f>I299/G315</f>
        <v>0.24544806438130473</v>
      </c>
      <c r="I299" s="85">
        <f>I225</f>
        <v>1553.2297270265863</v>
      </c>
    </row>
    <row r="300" spans="1:9" x14ac:dyDescent="0.25">
      <c r="A300" s="37">
        <v>3</v>
      </c>
      <c r="B300" s="239" t="s">
        <v>173</v>
      </c>
      <c r="C300" s="239"/>
      <c r="D300" s="239"/>
      <c r="E300" s="239"/>
      <c r="F300" s="239"/>
      <c r="G300" s="239"/>
      <c r="H300" s="42">
        <f>I300/G315</f>
        <v>0.1006502060183776</v>
      </c>
      <c r="I300" s="85">
        <f>I231</f>
        <v>636.92860000000007</v>
      </c>
    </row>
    <row r="301" spans="1:9" x14ac:dyDescent="0.25">
      <c r="A301" s="247" t="s">
        <v>106</v>
      </c>
      <c r="B301" s="247"/>
      <c r="C301" s="247"/>
      <c r="D301" s="247"/>
      <c r="E301" s="247"/>
      <c r="F301" s="247"/>
      <c r="G301" s="247"/>
      <c r="H301" s="61">
        <f>H298+H299+H300</f>
        <v>0.68691152391462762</v>
      </c>
      <c r="I301" s="62">
        <f>I298+I299+I300</f>
        <v>4346.8723270265864</v>
      </c>
    </row>
    <row r="303" spans="1:9" x14ac:dyDescent="0.25">
      <c r="A303" s="248" t="s">
        <v>61</v>
      </c>
      <c r="B303" s="248"/>
      <c r="C303" s="248"/>
      <c r="D303" s="248"/>
      <c r="E303" s="248"/>
      <c r="F303" s="248"/>
      <c r="G303" s="248"/>
      <c r="H303" s="248"/>
      <c r="I303" s="248"/>
    </row>
    <row r="304" spans="1:9" x14ac:dyDescent="0.25">
      <c r="A304" s="37">
        <v>1</v>
      </c>
      <c r="B304" s="239" t="s">
        <v>174</v>
      </c>
      <c r="C304" s="239"/>
      <c r="D304" s="239"/>
      <c r="E304" s="239"/>
      <c r="F304" s="239"/>
      <c r="G304" s="239"/>
      <c r="H304" s="42">
        <f>I304/G315</f>
        <v>0.13241498741335384</v>
      </c>
      <c r="I304" s="43">
        <f>I254</f>
        <v>837.94058540531717</v>
      </c>
    </row>
    <row r="305" spans="1:9" x14ac:dyDescent="0.25">
      <c r="A305" s="37">
        <v>2</v>
      </c>
      <c r="B305" s="239" t="s">
        <v>175</v>
      </c>
      <c r="C305" s="239"/>
      <c r="D305" s="239"/>
      <c r="E305" s="239"/>
      <c r="F305" s="239"/>
      <c r="G305" s="239"/>
      <c r="H305" s="42">
        <f>I305/G315</f>
        <v>0</v>
      </c>
      <c r="I305" s="43">
        <f>I264</f>
        <v>0</v>
      </c>
    </row>
    <row r="306" spans="1:9" x14ac:dyDescent="0.25">
      <c r="A306" s="37">
        <v>3</v>
      </c>
      <c r="B306" s="239" t="s">
        <v>176</v>
      </c>
      <c r="C306" s="239"/>
      <c r="D306" s="239"/>
      <c r="E306" s="239"/>
      <c r="F306" s="239"/>
      <c r="G306" s="239"/>
      <c r="H306" s="42">
        <f>I306/G315</f>
        <v>0.11917348867201846</v>
      </c>
      <c r="I306" s="43">
        <f>I268</f>
        <v>754.14652686478541</v>
      </c>
    </row>
    <row r="307" spans="1:9" x14ac:dyDescent="0.25">
      <c r="A307" s="247" t="s">
        <v>107</v>
      </c>
      <c r="B307" s="247"/>
      <c r="C307" s="247"/>
      <c r="D307" s="247"/>
      <c r="E307" s="247"/>
      <c r="F307" s="247"/>
      <c r="G307" s="247"/>
      <c r="H307" s="61">
        <f>H304+H305+H306</f>
        <v>0.25158847608537227</v>
      </c>
      <c r="I307" s="62">
        <f>I304+I305+I306</f>
        <v>1592.0871122701026</v>
      </c>
    </row>
    <row r="309" spans="1:9" x14ac:dyDescent="0.25">
      <c r="A309" s="248" t="s">
        <v>82</v>
      </c>
      <c r="B309" s="248"/>
      <c r="C309" s="248"/>
      <c r="D309" s="248"/>
      <c r="E309" s="248"/>
      <c r="F309" s="248"/>
      <c r="G309" s="248"/>
      <c r="H309" s="248"/>
      <c r="I309" s="248"/>
    </row>
    <row r="310" spans="1:9" x14ac:dyDescent="0.25">
      <c r="A310" s="37">
        <v>1</v>
      </c>
      <c r="B310" s="239" t="s">
        <v>177</v>
      </c>
      <c r="C310" s="239"/>
      <c r="D310" s="239"/>
      <c r="E310" s="239"/>
      <c r="F310" s="239"/>
      <c r="G310" s="239"/>
      <c r="H310" s="42">
        <f>I310/G315</f>
        <v>6.1500000000000006E-2</v>
      </c>
      <c r="I310" s="43">
        <f>I283</f>
        <v>389.18061323041707</v>
      </c>
    </row>
    <row r="311" spans="1:9" x14ac:dyDescent="0.25">
      <c r="A311" s="247" t="s">
        <v>108</v>
      </c>
      <c r="B311" s="247"/>
      <c r="C311" s="247"/>
      <c r="D311" s="247"/>
      <c r="E311" s="247"/>
      <c r="F311" s="247"/>
      <c r="G311" s="247"/>
      <c r="H311" s="61">
        <f>H310</f>
        <v>6.1500000000000006E-2</v>
      </c>
      <c r="I311" s="62">
        <f>I283</f>
        <v>389.18061323041707</v>
      </c>
    </row>
    <row r="313" spans="1:9" x14ac:dyDescent="0.25">
      <c r="A313" s="271" t="s">
        <v>104</v>
      </c>
      <c r="B313" s="271"/>
      <c r="C313" s="271"/>
      <c r="D313" s="271"/>
      <c r="E313" s="271"/>
      <c r="F313" s="271"/>
      <c r="G313" s="271"/>
      <c r="H313" s="271"/>
      <c r="I313" s="271"/>
    </row>
    <row r="314" spans="1:9" ht="33.75" x14ac:dyDescent="0.25">
      <c r="A314" s="272" t="s">
        <v>109</v>
      </c>
      <c r="B314" s="272"/>
      <c r="C314" s="272"/>
      <c r="D314" s="272"/>
      <c r="E314" s="272"/>
      <c r="F314" s="272"/>
      <c r="G314" s="82" t="s">
        <v>110</v>
      </c>
      <c r="H314" s="82" t="s">
        <v>111</v>
      </c>
      <c r="I314" s="82" t="s">
        <v>112</v>
      </c>
    </row>
    <row r="315" spans="1:9" x14ac:dyDescent="0.25">
      <c r="A315" s="270" t="s">
        <v>178</v>
      </c>
      <c r="B315" s="270"/>
      <c r="C315" s="270"/>
      <c r="D315" s="270"/>
      <c r="E315" s="270"/>
      <c r="F315" s="270"/>
      <c r="G315" s="83">
        <f>I301+I307+I311</f>
        <v>6328.1400525271065</v>
      </c>
      <c r="H315" s="82">
        <v>1</v>
      </c>
      <c r="I315" s="83">
        <f>G315*H315</f>
        <v>6328.1400525271065</v>
      </c>
    </row>
    <row r="316" spans="1:9" x14ac:dyDescent="0.25">
      <c r="A316" s="114"/>
      <c r="B316" s="115"/>
      <c r="C316" s="115"/>
      <c r="D316" s="115"/>
      <c r="E316" s="115"/>
      <c r="F316" s="115"/>
      <c r="G316" s="115"/>
      <c r="H316" s="115"/>
      <c r="I316" s="116"/>
    </row>
    <row r="317" spans="1:9" x14ac:dyDescent="0.25">
      <c r="A317" s="236" t="s">
        <v>179</v>
      </c>
      <c r="B317" s="237"/>
      <c r="C317" s="237"/>
      <c r="D317" s="237"/>
      <c r="E317" s="237"/>
      <c r="F317" s="237"/>
      <c r="G317" s="237"/>
      <c r="H317" s="238"/>
      <c r="I317" s="93">
        <f>I315</f>
        <v>6328.1400525271065</v>
      </c>
    </row>
    <row r="318" spans="1:9" x14ac:dyDescent="0.25">
      <c r="A318" s="164" t="s">
        <v>127</v>
      </c>
      <c r="B318" s="164"/>
      <c r="C318" s="164"/>
      <c r="D318" s="164"/>
      <c r="E318" s="164"/>
      <c r="F318" s="164"/>
      <c r="G318" s="164"/>
      <c r="H318" s="164"/>
      <c r="I318" s="165"/>
    </row>
    <row r="319" spans="1:9" ht="18.75" x14ac:dyDescent="0.3">
      <c r="A319" s="227" t="s">
        <v>0</v>
      </c>
      <c r="B319" s="228"/>
      <c r="C319" s="229" t="str">
        <f>C157</f>
        <v>24/2000-0001006-9</v>
      </c>
      <c r="D319" s="230"/>
      <c r="E319" s="191" t="s">
        <v>128</v>
      </c>
      <c r="F319" s="192"/>
      <c r="G319" s="192"/>
      <c r="H319" s="192"/>
      <c r="I319" s="193"/>
    </row>
    <row r="320" spans="1:9" ht="15.75" x14ac:dyDescent="0.25">
      <c r="A320" s="227" t="s">
        <v>1</v>
      </c>
      <c r="B320" s="228"/>
      <c r="C320" s="18"/>
      <c r="D320" s="19"/>
      <c r="E320" s="20" t="s">
        <v>2</v>
      </c>
      <c r="F320" s="18"/>
      <c r="G320" s="19"/>
      <c r="H320" s="19"/>
      <c r="I320" s="19"/>
    </row>
    <row r="322" spans="1:9" ht="18.75" x14ac:dyDescent="0.25">
      <c r="A322" s="21" t="s">
        <v>129</v>
      </c>
      <c r="B322" s="22"/>
      <c r="C322" s="22"/>
      <c r="D322" s="23" t="s">
        <v>130</v>
      </c>
      <c r="E322" s="24"/>
      <c r="F322" s="25">
        <v>5143</v>
      </c>
      <c r="G322" s="231" t="s">
        <v>131</v>
      </c>
      <c r="H322" s="232"/>
      <c r="I322" s="27" t="str">
        <f>IF(D325="12x36",D325,5*D325)</f>
        <v>12x36</v>
      </c>
    </row>
    <row r="323" spans="1:9" x14ac:dyDescent="0.25">
      <c r="A323" s="28" t="s">
        <v>132</v>
      </c>
      <c r="B323" s="29"/>
      <c r="C323" s="30"/>
      <c r="D323" s="233" t="s">
        <v>207</v>
      </c>
      <c r="E323" s="234"/>
      <c r="F323" s="235"/>
      <c r="G323" s="224" t="s">
        <v>3</v>
      </c>
      <c r="H323" s="26" t="s">
        <v>4</v>
      </c>
      <c r="I323" s="34">
        <v>0.2</v>
      </c>
    </row>
    <row r="324" spans="1:9" x14ac:dyDescent="0.25">
      <c r="A324" s="31" t="s">
        <v>134</v>
      </c>
      <c r="B324" s="35"/>
      <c r="C324" s="30"/>
      <c r="D324" s="31" t="s">
        <v>7</v>
      </c>
      <c r="E324" s="32"/>
      <c r="F324" s="33"/>
      <c r="G324" s="225"/>
      <c r="H324" s="26" t="s">
        <v>119</v>
      </c>
      <c r="I324" s="36">
        <v>0</v>
      </c>
    </row>
    <row r="325" spans="1:9" x14ac:dyDescent="0.25">
      <c r="A325" s="31" t="s">
        <v>135</v>
      </c>
      <c r="B325" s="35"/>
      <c r="C325" s="30"/>
      <c r="D325" s="139" t="s">
        <v>207</v>
      </c>
      <c r="E325" s="140"/>
      <c r="F325" s="141"/>
      <c r="G325" s="225"/>
      <c r="H325" s="26" t="s">
        <v>5</v>
      </c>
      <c r="I325" s="34">
        <v>0.4</v>
      </c>
    </row>
    <row r="326" spans="1:9" x14ac:dyDescent="0.25">
      <c r="A326" s="31" t="s">
        <v>137</v>
      </c>
      <c r="B326" s="35"/>
      <c r="C326" s="30"/>
      <c r="D326" s="23" t="s">
        <v>183</v>
      </c>
      <c r="E326" s="32"/>
      <c r="F326" s="33"/>
      <c r="G326" s="226"/>
      <c r="H326" s="26" t="s">
        <v>119</v>
      </c>
      <c r="I326" s="26">
        <v>1</v>
      </c>
    </row>
    <row r="327" spans="1:9" ht="22.5" x14ac:dyDescent="0.25">
      <c r="A327" s="148" t="s">
        <v>6</v>
      </c>
      <c r="B327" s="149"/>
      <c r="C327" s="149"/>
      <c r="D327" s="149"/>
      <c r="E327" s="149"/>
      <c r="F327" s="150"/>
      <c r="G327" s="26" t="s">
        <v>138</v>
      </c>
      <c r="H327" s="26">
        <v>220</v>
      </c>
      <c r="I327" s="94">
        <f>I165</f>
        <v>1540.51</v>
      </c>
    </row>
    <row r="328" spans="1:9" x14ac:dyDescent="0.25">
      <c r="A328" s="148" t="s">
        <v>8</v>
      </c>
      <c r="B328" s="149"/>
      <c r="C328" s="149"/>
      <c r="D328" s="149"/>
      <c r="E328" s="149"/>
      <c r="F328" s="150"/>
      <c r="G328" s="26" t="str">
        <f>D326</f>
        <v>Porto Alegre</v>
      </c>
      <c r="H328" s="26" t="s">
        <v>10</v>
      </c>
      <c r="I328" s="38">
        <v>2.5000000000000001E-2</v>
      </c>
    </row>
    <row r="329" spans="1:9" x14ac:dyDescent="0.25">
      <c r="A329" s="215" t="s">
        <v>214</v>
      </c>
      <c r="B329" s="216"/>
      <c r="C329" s="216"/>
      <c r="D329" s="216"/>
      <c r="E329" s="216"/>
      <c r="F329" s="217"/>
      <c r="G329" s="224" t="s">
        <v>15</v>
      </c>
      <c r="H329" s="26" t="s">
        <v>11</v>
      </c>
      <c r="I329" s="98">
        <f>I648</f>
        <v>4.8</v>
      </c>
    </row>
    <row r="330" spans="1:9" x14ac:dyDescent="0.25">
      <c r="A330" s="218"/>
      <c r="B330" s="219"/>
      <c r="C330" s="219"/>
      <c r="D330" s="219"/>
      <c r="E330" s="219"/>
      <c r="F330" s="220"/>
      <c r="G330" s="225"/>
      <c r="H330" s="26" t="s">
        <v>12</v>
      </c>
      <c r="I330" s="26">
        <v>15</v>
      </c>
    </row>
    <row r="331" spans="1:9" x14ac:dyDescent="0.25">
      <c r="A331" s="218"/>
      <c r="B331" s="219"/>
      <c r="C331" s="219"/>
      <c r="D331" s="219"/>
      <c r="E331" s="219"/>
      <c r="F331" s="220"/>
      <c r="G331" s="225"/>
      <c r="H331" s="26" t="s">
        <v>13</v>
      </c>
      <c r="I331" s="26">
        <v>2</v>
      </c>
    </row>
    <row r="332" spans="1:9" x14ac:dyDescent="0.25">
      <c r="A332" s="221"/>
      <c r="B332" s="222"/>
      <c r="C332" s="222"/>
      <c r="D332" s="222"/>
      <c r="E332" s="222"/>
      <c r="F332" s="223"/>
      <c r="G332" s="226"/>
      <c r="H332" s="26" t="s">
        <v>14</v>
      </c>
      <c r="I332" s="34">
        <v>0.06</v>
      </c>
    </row>
    <row r="333" spans="1:9" x14ac:dyDescent="0.25">
      <c r="A333" s="215" t="s">
        <v>218</v>
      </c>
      <c r="B333" s="216"/>
      <c r="C333" s="216"/>
      <c r="D333" s="216"/>
      <c r="E333" s="216"/>
      <c r="F333" s="217"/>
      <c r="G333" s="224" t="s">
        <v>15</v>
      </c>
      <c r="H333" s="26" t="s">
        <v>11</v>
      </c>
      <c r="I333" s="95">
        <f>I171</f>
        <v>23.68</v>
      </c>
    </row>
    <row r="334" spans="1:9" x14ac:dyDescent="0.25">
      <c r="A334" s="218"/>
      <c r="B334" s="219"/>
      <c r="C334" s="219"/>
      <c r="D334" s="219"/>
      <c r="E334" s="219"/>
      <c r="F334" s="220"/>
      <c r="G334" s="225"/>
      <c r="H334" s="26" t="s">
        <v>12</v>
      </c>
      <c r="I334" s="36">
        <v>15</v>
      </c>
    </row>
    <row r="335" spans="1:9" x14ac:dyDescent="0.25">
      <c r="A335" s="218"/>
      <c r="B335" s="219"/>
      <c r="C335" s="219"/>
      <c r="D335" s="219"/>
      <c r="E335" s="219"/>
      <c r="F335" s="220"/>
      <c r="G335" s="225"/>
      <c r="H335" s="26" t="s">
        <v>16</v>
      </c>
      <c r="I335" s="36">
        <v>1</v>
      </c>
    </row>
    <row r="336" spans="1:9" x14ac:dyDescent="0.25">
      <c r="A336" s="221"/>
      <c r="B336" s="222"/>
      <c r="C336" s="222"/>
      <c r="D336" s="222"/>
      <c r="E336" s="222"/>
      <c r="F336" s="223"/>
      <c r="G336" s="226"/>
      <c r="H336" s="26" t="s">
        <v>14</v>
      </c>
      <c r="I336" s="39">
        <v>0.19</v>
      </c>
    </row>
    <row r="337" spans="1:9" x14ac:dyDescent="0.25">
      <c r="A337" s="148" t="s">
        <v>219</v>
      </c>
      <c r="B337" s="149"/>
      <c r="C337" s="149"/>
      <c r="D337" s="149"/>
      <c r="E337" s="149"/>
      <c r="F337" s="150"/>
      <c r="G337" s="26" t="s">
        <v>15</v>
      </c>
      <c r="H337" s="40" t="s">
        <v>17</v>
      </c>
      <c r="I337" s="96">
        <f>I179</f>
        <v>19.420000000000002</v>
      </c>
    </row>
    <row r="338" spans="1:9" x14ac:dyDescent="0.25">
      <c r="A338" s="148"/>
      <c r="B338" s="149"/>
      <c r="C338" s="149"/>
      <c r="D338" s="149"/>
      <c r="E338" s="149"/>
      <c r="F338" s="150"/>
      <c r="G338" s="26"/>
      <c r="H338" s="26"/>
      <c r="I338" s="39"/>
    </row>
    <row r="340" spans="1:9" x14ac:dyDescent="0.25">
      <c r="A340" s="136" t="s">
        <v>19</v>
      </c>
      <c r="B340" s="137"/>
      <c r="C340" s="137"/>
      <c r="D340" s="137"/>
      <c r="E340" s="137"/>
      <c r="F340" s="137"/>
      <c r="G340" s="137"/>
      <c r="H340" s="137"/>
      <c r="I340" s="138"/>
    </row>
    <row r="341" spans="1:9" ht="22.5" x14ac:dyDescent="0.25">
      <c r="A341" s="41" t="s">
        <v>20</v>
      </c>
      <c r="B341" s="188" t="s">
        <v>21</v>
      </c>
      <c r="C341" s="189"/>
      <c r="D341" s="189"/>
      <c r="E341" s="189"/>
      <c r="F341" s="189"/>
      <c r="G341" s="190"/>
      <c r="H341" s="41" t="s">
        <v>22</v>
      </c>
      <c r="I341" s="41" t="s">
        <v>23</v>
      </c>
    </row>
    <row r="342" spans="1:9" x14ac:dyDescent="0.25">
      <c r="A342" s="37">
        <v>1</v>
      </c>
      <c r="B342" s="139" t="s">
        <v>120</v>
      </c>
      <c r="C342" s="140"/>
      <c r="D342" s="140"/>
      <c r="E342" s="140"/>
      <c r="F342" s="140"/>
      <c r="G342" s="141"/>
      <c r="H342" s="42">
        <f>I342/I348</f>
        <v>0.7142857142857143</v>
      </c>
      <c r="I342" s="43">
        <f>IF(D325="12X36",I327,I327/H327*I322)</f>
        <v>1540.51</v>
      </c>
    </row>
    <row r="343" spans="1:9" x14ac:dyDescent="0.25">
      <c r="A343" s="37">
        <v>2</v>
      </c>
      <c r="B343" s="191" t="s">
        <v>139</v>
      </c>
      <c r="C343" s="192"/>
      <c r="D343" s="192"/>
      <c r="E343" s="192"/>
      <c r="F343" s="192"/>
      <c r="G343" s="193"/>
      <c r="H343" s="42">
        <f>I343/I348</f>
        <v>0</v>
      </c>
      <c r="I343" s="44">
        <v>0</v>
      </c>
    </row>
    <row r="344" spans="1:9" x14ac:dyDescent="0.25">
      <c r="A344" s="37">
        <v>3</v>
      </c>
      <c r="B344" s="208" t="s">
        <v>140</v>
      </c>
      <c r="C344" s="209"/>
      <c r="D344" s="209"/>
      <c r="E344" s="209"/>
      <c r="F344" s="209"/>
      <c r="G344" s="210"/>
      <c r="H344" s="42">
        <f>I344/I348</f>
        <v>0</v>
      </c>
      <c r="I344" s="43">
        <v>0</v>
      </c>
    </row>
    <row r="345" spans="1:9" x14ac:dyDescent="0.25">
      <c r="A345" s="211">
        <v>4</v>
      </c>
      <c r="B345" s="213" t="s">
        <v>217</v>
      </c>
      <c r="C345" s="209"/>
      <c r="D345" s="209"/>
      <c r="E345" s="209"/>
      <c r="F345" s="209"/>
      <c r="G345" s="210"/>
      <c r="H345" s="42">
        <f>I345/I348</f>
        <v>0</v>
      </c>
      <c r="I345" s="43">
        <f>I323*I324*I327</f>
        <v>0</v>
      </c>
    </row>
    <row r="346" spans="1:9" x14ac:dyDescent="0.25">
      <c r="A346" s="212"/>
      <c r="B346" s="214" t="s">
        <v>216</v>
      </c>
      <c r="C346" s="195"/>
      <c r="D346" s="195"/>
      <c r="E346" s="195"/>
      <c r="F346" s="195"/>
      <c r="G346" s="196"/>
      <c r="H346" s="42">
        <f>I346/I348</f>
        <v>0.28571428571428575</v>
      </c>
      <c r="I346" s="43">
        <f>I342*I325</f>
        <v>616.20400000000006</v>
      </c>
    </row>
    <row r="347" spans="1:9" x14ac:dyDescent="0.25">
      <c r="A347" s="37">
        <v>5</v>
      </c>
      <c r="B347" s="139" t="s">
        <v>18</v>
      </c>
      <c r="C347" s="140"/>
      <c r="D347" s="140"/>
      <c r="E347" s="140"/>
      <c r="F347" s="140"/>
      <c r="G347" s="141"/>
      <c r="H347" s="42">
        <f>I347/I348</f>
        <v>0</v>
      </c>
      <c r="I347" s="43">
        <v>0</v>
      </c>
    </row>
    <row r="348" spans="1:9" x14ac:dyDescent="0.25">
      <c r="A348" s="167" t="s">
        <v>24</v>
      </c>
      <c r="B348" s="168"/>
      <c r="C348" s="168"/>
      <c r="D348" s="168"/>
      <c r="E348" s="168"/>
      <c r="F348" s="168"/>
      <c r="G348" s="169"/>
      <c r="H348" s="45">
        <f>SUM(H342:H347)</f>
        <v>1</v>
      </c>
      <c r="I348" s="46">
        <f>SUM(I342:I347)</f>
        <v>2156.7139999999999</v>
      </c>
    </row>
    <row r="350" spans="1:9" ht="22.5" x14ac:dyDescent="0.25">
      <c r="A350" s="41" t="s">
        <v>25</v>
      </c>
      <c r="B350" s="188" t="s">
        <v>26</v>
      </c>
      <c r="C350" s="189"/>
      <c r="D350" s="189"/>
      <c r="E350" s="189"/>
      <c r="F350" s="189"/>
      <c r="G350" s="190"/>
      <c r="H350" s="41" t="s">
        <v>22</v>
      </c>
      <c r="I350" s="41" t="s">
        <v>23</v>
      </c>
    </row>
    <row r="351" spans="1:9" x14ac:dyDescent="0.25">
      <c r="A351" s="37">
        <v>1</v>
      </c>
      <c r="B351" s="191" t="s">
        <v>142</v>
      </c>
      <c r="C351" s="192"/>
      <c r="D351" s="192"/>
      <c r="E351" s="192"/>
      <c r="F351" s="192"/>
      <c r="G351" s="193"/>
      <c r="H351" s="42">
        <v>0.2</v>
      </c>
      <c r="I351" s="43">
        <f>I348*H351</f>
        <v>431.34280000000001</v>
      </c>
    </row>
    <row r="352" spans="1:9" x14ac:dyDescent="0.25">
      <c r="A352" s="37">
        <v>2</v>
      </c>
      <c r="B352" s="208" t="s">
        <v>143</v>
      </c>
      <c r="C352" s="209"/>
      <c r="D352" s="209"/>
      <c r="E352" s="209"/>
      <c r="F352" s="209"/>
      <c r="G352" s="210"/>
      <c r="H352" s="42">
        <v>1.4999999999999999E-2</v>
      </c>
      <c r="I352" s="43">
        <f>I348*H352</f>
        <v>32.350709999999999</v>
      </c>
    </row>
    <row r="353" spans="1:9" x14ac:dyDescent="0.25">
      <c r="A353" s="37">
        <v>3</v>
      </c>
      <c r="B353" s="208" t="s">
        <v>144</v>
      </c>
      <c r="C353" s="209"/>
      <c r="D353" s="209"/>
      <c r="E353" s="209"/>
      <c r="F353" s="209"/>
      <c r="G353" s="210"/>
      <c r="H353" s="42">
        <v>0.01</v>
      </c>
      <c r="I353" s="43">
        <f>I348*H353</f>
        <v>21.567139999999998</v>
      </c>
    </row>
    <row r="354" spans="1:9" x14ac:dyDescent="0.25">
      <c r="A354" s="37">
        <v>4</v>
      </c>
      <c r="B354" s="208" t="s">
        <v>145</v>
      </c>
      <c r="C354" s="209"/>
      <c r="D354" s="209"/>
      <c r="E354" s="209"/>
      <c r="F354" s="209"/>
      <c r="G354" s="210"/>
      <c r="H354" s="42">
        <v>2E-3</v>
      </c>
      <c r="I354" s="43">
        <f>I348*H354</f>
        <v>4.313428</v>
      </c>
    </row>
    <row r="355" spans="1:9" x14ac:dyDescent="0.25">
      <c r="A355" s="37">
        <v>5</v>
      </c>
      <c r="B355" s="208" t="s">
        <v>146</v>
      </c>
      <c r="C355" s="209"/>
      <c r="D355" s="209"/>
      <c r="E355" s="209"/>
      <c r="F355" s="209"/>
      <c r="G355" s="210"/>
      <c r="H355" s="42">
        <v>2.5000000000000001E-2</v>
      </c>
      <c r="I355" s="43">
        <f>I348*H355</f>
        <v>53.917850000000001</v>
      </c>
    </row>
    <row r="356" spans="1:9" x14ac:dyDescent="0.25">
      <c r="A356" s="37">
        <v>6</v>
      </c>
      <c r="B356" s="208" t="s">
        <v>147</v>
      </c>
      <c r="C356" s="209"/>
      <c r="D356" s="209"/>
      <c r="E356" s="209"/>
      <c r="F356" s="209"/>
      <c r="G356" s="210"/>
      <c r="H356" s="42">
        <v>0.08</v>
      </c>
      <c r="I356" s="43">
        <f>I348*H356</f>
        <v>172.53711999999999</v>
      </c>
    </row>
    <row r="357" spans="1:9" x14ac:dyDescent="0.25">
      <c r="A357" s="37">
        <v>7</v>
      </c>
      <c r="B357" s="208" t="s">
        <v>148</v>
      </c>
      <c r="C357" s="209"/>
      <c r="D357" s="209"/>
      <c r="E357" s="209"/>
      <c r="F357" s="209"/>
      <c r="G357" s="210"/>
      <c r="H357" s="42">
        <v>0.06</v>
      </c>
      <c r="I357" s="43">
        <f>I348*H357</f>
        <v>129.40284</v>
      </c>
    </row>
    <row r="358" spans="1:9" x14ac:dyDescent="0.25">
      <c r="A358" s="37">
        <v>8</v>
      </c>
      <c r="B358" s="194" t="s">
        <v>149</v>
      </c>
      <c r="C358" s="195"/>
      <c r="D358" s="195"/>
      <c r="E358" s="195"/>
      <c r="F358" s="195"/>
      <c r="G358" s="196"/>
      <c r="H358" s="42">
        <v>6.0000000000000001E-3</v>
      </c>
      <c r="I358" s="43">
        <f>I348*H358</f>
        <v>12.940284</v>
      </c>
    </row>
    <row r="359" spans="1:9" x14ac:dyDescent="0.25">
      <c r="A359" s="167" t="s">
        <v>27</v>
      </c>
      <c r="B359" s="168"/>
      <c r="C359" s="168"/>
      <c r="D359" s="168"/>
      <c r="E359" s="168"/>
      <c r="F359" s="168"/>
      <c r="G359" s="169"/>
      <c r="H359" s="45">
        <f>SUM(H351:H358)</f>
        <v>0.39800000000000008</v>
      </c>
      <c r="I359" s="46">
        <f>I351+I352+I353+I354+I355+I356+I357+I358</f>
        <v>858.37217199999998</v>
      </c>
    </row>
    <row r="360" spans="1:9" x14ac:dyDescent="0.25">
      <c r="A360" s="207" t="s">
        <v>28</v>
      </c>
      <c r="B360" s="207"/>
      <c r="C360" s="207"/>
      <c r="D360" s="207"/>
      <c r="E360" s="207"/>
      <c r="F360" s="207"/>
      <c r="G360" s="207"/>
      <c r="H360" s="207"/>
      <c r="I360" s="207"/>
    </row>
    <row r="361" spans="1:9" ht="22.5" x14ac:dyDescent="0.25">
      <c r="A361" s="41" t="s">
        <v>29</v>
      </c>
      <c r="B361" s="188" t="s">
        <v>30</v>
      </c>
      <c r="C361" s="189"/>
      <c r="D361" s="189"/>
      <c r="E361" s="189"/>
      <c r="F361" s="189"/>
      <c r="G361" s="190"/>
      <c r="H361" s="41" t="s">
        <v>22</v>
      </c>
      <c r="I361" s="41" t="s">
        <v>23</v>
      </c>
    </row>
    <row r="362" spans="1:9" x14ac:dyDescent="0.25">
      <c r="A362" s="37">
        <v>1</v>
      </c>
      <c r="B362" s="139" t="s">
        <v>150</v>
      </c>
      <c r="C362" s="140"/>
      <c r="D362" s="140"/>
      <c r="E362" s="140"/>
      <c r="F362" s="140"/>
      <c r="G362" s="141"/>
      <c r="H362" s="42">
        <f>H204</f>
        <v>0.119314</v>
      </c>
      <c r="I362" s="43">
        <f>I348*H362</f>
        <v>257.32617419600001</v>
      </c>
    </row>
    <row r="363" spans="1:9" x14ac:dyDescent="0.25">
      <c r="A363" s="37">
        <v>2</v>
      </c>
      <c r="B363" s="191" t="s">
        <v>151</v>
      </c>
      <c r="C363" s="192"/>
      <c r="D363" s="192"/>
      <c r="E363" s="192"/>
      <c r="F363" s="192"/>
      <c r="G363" s="193"/>
      <c r="H363" s="42">
        <f>H205</f>
        <v>2.0479000000000001E-2</v>
      </c>
      <c r="I363" s="43">
        <f>I348*H363</f>
        <v>44.167346006000002</v>
      </c>
    </row>
    <row r="364" spans="1:9" x14ac:dyDescent="0.25">
      <c r="A364" s="37">
        <v>3</v>
      </c>
      <c r="B364" s="194" t="s">
        <v>152</v>
      </c>
      <c r="C364" s="195"/>
      <c r="D364" s="195"/>
      <c r="E364" s="195"/>
      <c r="F364" s="195"/>
      <c r="G364" s="196"/>
      <c r="H364" s="42">
        <v>1.2123E-2</v>
      </c>
      <c r="I364" s="43">
        <f>I348*H364</f>
        <v>26.145843822</v>
      </c>
    </row>
    <row r="365" spans="1:9" x14ac:dyDescent="0.25">
      <c r="A365" s="37">
        <v>4</v>
      </c>
      <c r="B365" s="139" t="s">
        <v>153</v>
      </c>
      <c r="C365" s="140"/>
      <c r="D365" s="140"/>
      <c r="E365" s="140"/>
      <c r="F365" s="140"/>
      <c r="G365" s="141"/>
      <c r="H365" s="42">
        <v>1.1436E-2</v>
      </c>
      <c r="I365" s="43">
        <f>I348*H365</f>
        <v>24.664181304</v>
      </c>
    </row>
    <row r="366" spans="1:9" x14ac:dyDescent="0.25">
      <c r="A366" s="37">
        <v>5</v>
      </c>
      <c r="B366" s="139" t="s">
        <v>154</v>
      </c>
      <c r="C366" s="140"/>
      <c r="D366" s="140"/>
      <c r="E366" s="140"/>
      <c r="F366" s="140"/>
      <c r="G366" s="141"/>
      <c r="H366" s="42">
        <v>1.74E-4</v>
      </c>
      <c r="I366" s="43">
        <f>I348*H366</f>
        <v>0.37526823599999998</v>
      </c>
    </row>
    <row r="367" spans="1:9" x14ac:dyDescent="0.25">
      <c r="A367" s="37">
        <v>6</v>
      </c>
      <c r="B367" s="139" t="s">
        <v>155</v>
      </c>
      <c r="C367" s="140"/>
      <c r="D367" s="140"/>
      <c r="E367" s="140"/>
      <c r="F367" s="140"/>
      <c r="G367" s="141"/>
      <c r="H367" s="42">
        <v>4.4200000000000001E-4</v>
      </c>
      <c r="I367" s="43">
        <f>I348*H367</f>
        <v>0.953267588</v>
      </c>
    </row>
    <row r="368" spans="1:9" x14ac:dyDescent="0.25">
      <c r="A368" s="37">
        <v>7</v>
      </c>
      <c r="B368" s="139" t="s">
        <v>156</v>
      </c>
      <c r="C368" s="140"/>
      <c r="D368" s="140"/>
      <c r="E368" s="140"/>
      <c r="F368" s="140"/>
      <c r="G368" s="141"/>
      <c r="H368" s="42">
        <v>1.8500000000000002E-4</v>
      </c>
      <c r="I368" s="43">
        <f>I348*H368</f>
        <v>0.39899209000000002</v>
      </c>
    </row>
    <row r="369" spans="1:9" x14ac:dyDescent="0.25">
      <c r="A369" s="37">
        <v>8</v>
      </c>
      <c r="B369" s="139" t="s">
        <v>157</v>
      </c>
      <c r="C369" s="140"/>
      <c r="D369" s="140"/>
      <c r="E369" s="140"/>
      <c r="F369" s="140"/>
      <c r="G369" s="141"/>
      <c r="H369" s="42">
        <v>9.0789999999999996E-2</v>
      </c>
      <c r="I369" s="43">
        <f>I348*H369</f>
        <v>195.80806405999999</v>
      </c>
    </row>
    <row r="370" spans="1:9" x14ac:dyDescent="0.25">
      <c r="A370" s="167" t="s">
        <v>31</v>
      </c>
      <c r="B370" s="168"/>
      <c r="C370" s="168"/>
      <c r="D370" s="168"/>
      <c r="E370" s="168"/>
      <c r="F370" s="168"/>
      <c r="G370" s="169"/>
      <c r="H370" s="45">
        <f>SUM(H362:H369)</f>
        <v>0.25494299999999998</v>
      </c>
      <c r="I370" s="46">
        <f>I362+I363+I364+I365+I366+I367+I368+I369</f>
        <v>549.83913730200004</v>
      </c>
    </row>
    <row r="371" spans="1:9" x14ac:dyDescent="0.25">
      <c r="A371" s="47" t="s">
        <v>32</v>
      </c>
      <c r="B371" s="170" t="s">
        <v>33</v>
      </c>
      <c r="C371" s="170"/>
      <c r="D371" s="170"/>
      <c r="E371" s="170"/>
      <c r="F371" s="170"/>
      <c r="G371" s="170"/>
      <c r="H371" s="170"/>
      <c r="I371" s="170"/>
    </row>
    <row r="372" spans="1:9" x14ac:dyDescent="0.25">
      <c r="A372" s="47" t="s">
        <v>34</v>
      </c>
      <c r="B372" s="171" t="s">
        <v>35</v>
      </c>
      <c r="C372" s="171"/>
      <c r="D372" s="171"/>
      <c r="E372" s="171"/>
      <c r="F372" s="171"/>
      <c r="G372" s="171"/>
      <c r="H372" s="171"/>
      <c r="I372" s="171"/>
    </row>
    <row r="373" spans="1:9" ht="22.5" x14ac:dyDescent="0.25">
      <c r="A373" s="41" t="s">
        <v>36</v>
      </c>
      <c r="B373" s="188" t="s">
        <v>37</v>
      </c>
      <c r="C373" s="189"/>
      <c r="D373" s="189"/>
      <c r="E373" s="189"/>
      <c r="F373" s="189"/>
      <c r="G373" s="190"/>
      <c r="H373" s="41" t="s">
        <v>22</v>
      </c>
      <c r="I373" s="41" t="s">
        <v>23</v>
      </c>
    </row>
    <row r="374" spans="1:9" x14ac:dyDescent="0.25">
      <c r="A374" s="37">
        <v>1</v>
      </c>
      <c r="B374" s="139" t="s">
        <v>38</v>
      </c>
      <c r="C374" s="140"/>
      <c r="D374" s="140"/>
      <c r="E374" s="140"/>
      <c r="F374" s="140"/>
      <c r="G374" s="141"/>
      <c r="H374" s="42">
        <v>2.3626999999999999E-2</v>
      </c>
      <c r="I374" s="43">
        <f>I348*H374</f>
        <v>50.956681677999995</v>
      </c>
    </row>
    <row r="375" spans="1:9" x14ac:dyDescent="0.25">
      <c r="A375" s="37">
        <v>2</v>
      </c>
      <c r="B375" s="139" t="s">
        <v>39</v>
      </c>
      <c r="C375" s="140"/>
      <c r="D375" s="140"/>
      <c r="E375" s="140"/>
      <c r="F375" s="140"/>
      <c r="G375" s="141"/>
      <c r="H375" s="42">
        <v>1.7170000000000002E-3</v>
      </c>
      <c r="I375" s="43">
        <f>I348*H375</f>
        <v>3.7030779380000003</v>
      </c>
    </row>
    <row r="376" spans="1:9" x14ac:dyDescent="0.25">
      <c r="A376" s="37">
        <v>3</v>
      </c>
      <c r="B376" s="139" t="s">
        <v>40</v>
      </c>
      <c r="C376" s="140"/>
      <c r="D376" s="140"/>
      <c r="E376" s="140"/>
      <c r="F376" s="140"/>
      <c r="G376" s="141"/>
      <c r="H376" s="42">
        <f>H218</f>
        <v>9.4509999999999993E-3</v>
      </c>
      <c r="I376" s="43">
        <f>I348*H376</f>
        <v>20.383104013999997</v>
      </c>
    </row>
    <row r="377" spans="1:9" x14ac:dyDescent="0.25">
      <c r="A377" s="167" t="s">
        <v>41</v>
      </c>
      <c r="B377" s="168"/>
      <c r="C377" s="168"/>
      <c r="D377" s="168"/>
      <c r="E377" s="168"/>
      <c r="F377" s="168"/>
      <c r="G377" s="169"/>
      <c r="H377" s="45">
        <f>SUM(H374:H376)</f>
        <v>3.4795E-2</v>
      </c>
      <c r="I377" s="46">
        <f>I374+I375+I376</f>
        <v>75.042863629999999</v>
      </c>
    </row>
    <row r="379" spans="1:9" ht="22.5" x14ac:dyDescent="0.25">
      <c r="A379" s="41" t="s">
        <v>42</v>
      </c>
      <c r="B379" s="188" t="s">
        <v>43</v>
      </c>
      <c r="C379" s="189"/>
      <c r="D379" s="189"/>
      <c r="E379" s="189"/>
      <c r="F379" s="189"/>
      <c r="G379" s="190"/>
      <c r="H379" s="41" t="s">
        <v>22</v>
      </c>
      <c r="I379" s="41" t="s">
        <v>23</v>
      </c>
    </row>
    <row r="380" spans="1:9" x14ac:dyDescent="0.25">
      <c r="A380" s="37">
        <v>1</v>
      </c>
      <c r="B380" s="139" t="s">
        <v>44</v>
      </c>
      <c r="C380" s="140"/>
      <c r="D380" s="140"/>
      <c r="E380" s="140"/>
      <c r="F380" s="140"/>
      <c r="G380" s="141"/>
      <c r="H380" s="42">
        <f>(H359*H370)</f>
        <v>0.101467314</v>
      </c>
      <c r="I380" s="43">
        <f>I348*H380</f>
        <v>218.835976646196</v>
      </c>
    </row>
    <row r="381" spans="1:9" x14ac:dyDescent="0.25">
      <c r="A381" s="167" t="s">
        <v>45</v>
      </c>
      <c r="B381" s="168"/>
      <c r="C381" s="168"/>
      <c r="D381" s="168"/>
      <c r="E381" s="168"/>
      <c r="F381" s="168"/>
      <c r="G381" s="169"/>
      <c r="H381" s="45">
        <f>SUM(H380:H380)</f>
        <v>0.101467314</v>
      </c>
      <c r="I381" s="46">
        <f>I380</f>
        <v>218.835976646196</v>
      </c>
    </row>
    <row r="383" spans="1:9" x14ac:dyDescent="0.25">
      <c r="A383" s="204" t="s">
        <v>46</v>
      </c>
      <c r="B383" s="205"/>
      <c r="C383" s="205"/>
      <c r="D383" s="205"/>
      <c r="E383" s="205"/>
      <c r="F383" s="205"/>
      <c r="G383" s="206"/>
      <c r="H383" s="48">
        <f>H359+H370+H377+H381</f>
        <v>0.78920531400000005</v>
      </c>
      <c r="I383" s="49">
        <f>I359+I370+I377+I381</f>
        <v>1702.0901495781961</v>
      </c>
    </row>
    <row r="385" spans="1:9" ht="22.5" x14ac:dyDescent="0.25">
      <c r="A385" s="41" t="s">
        <v>47</v>
      </c>
      <c r="B385" s="188" t="s">
        <v>48</v>
      </c>
      <c r="C385" s="189"/>
      <c r="D385" s="189"/>
      <c r="E385" s="189"/>
      <c r="F385" s="189"/>
      <c r="G385" s="190"/>
      <c r="H385" s="41" t="s">
        <v>22</v>
      </c>
      <c r="I385" s="41" t="s">
        <v>23</v>
      </c>
    </row>
    <row r="386" spans="1:9" x14ac:dyDescent="0.25">
      <c r="A386" s="17">
        <v>1</v>
      </c>
      <c r="B386" s="139" t="s">
        <v>184</v>
      </c>
      <c r="C386" s="140"/>
      <c r="D386" s="140"/>
      <c r="E386" s="140"/>
      <c r="F386" s="140"/>
      <c r="G386" s="141"/>
      <c r="H386" s="42">
        <f>I386/I348</f>
        <v>0.13340294540676231</v>
      </c>
      <c r="I386" s="43">
        <f>I397</f>
        <v>287.71199999999999</v>
      </c>
    </row>
    <row r="387" spans="1:9" x14ac:dyDescent="0.25">
      <c r="A387" s="17">
        <v>2</v>
      </c>
      <c r="B387" s="139" t="s">
        <v>159</v>
      </c>
      <c r="C387" s="140"/>
      <c r="D387" s="140"/>
      <c r="E387" s="140"/>
      <c r="F387" s="140"/>
      <c r="G387" s="141"/>
      <c r="H387" s="42">
        <f>I387/I348</f>
        <v>2.3911098087182631E-2</v>
      </c>
      <c r="I387" s="43">
        <f>I393</f>
        <v>51.569400000000002</v>
      </c>
    </row>
    <row r="388" spans="1:9" x14ac:dyDescent="0.25">
      <c r="A388" s="37">
        <v>3</v>
      </c>
      <c r="B388" s="139" t="s">
        <v>160</v>
      </c>
      <c r="C388" s="140"/>
      <c r="D388" s="140"/>
      <c r="E388" s="140"/>
      <c r="F388" s="140"/>
      <c r="G388" s="141"/>
      <c r="H388" s="42">
        <f>I388/I348</f>
        <v>9.0044391606861184E-3</v>
      </c>
      <c r="I388" s="43">
        <f>I337</f>
        <v>19.420000000000002</v>
      </c>
    </row>
    <row r="389" spans="1:9" x14ac:dyDescent="0.25">
      <c r="A389" s="167" t="s">
        <v>49</v>
      </c>
      <c r="B389" s="168"/>
      <c r="C389" s="168"/>
      <c r="D389" s="168"/>
      <c r="E389" s="168"/>
      <c r="F389" s="168"/>
      <c r="G389" s="169"/>
      <c r="H389" s="45">
        <f>H386+H387+H388</f>
        <v>0.16631848265463106</v>
      </c>
      <c r="I389" s="46">
        <f>SUM(I386:I388)</f>
        <v>358.70139999999998</v>
      </c>
    </row>
    <row r="390" spans="1:9" x14ac:dyDescent="0.25">
      <c r="A390" s="50"/>
      <c r="B390" s="50"/>
      <c r="C390" s="50"/>
      <c r="D390" s="50"/>
      <c r="E390" s="50"/>
      <c r="F390" s="50"/>
      <c r="G390" s="50"/>
      <c r="H390" s="51"/>
      <c r="I390" s="52"/>
    </row>
    <row r="391" spans="1:9" x14ac:dyDescent="0.25">
      <c r="A391" s="172" t="s">
        <v>50</v>
      </c>
      <c r="B391" s="173"/>
      <c r="C391" s="173"/>
      <c r="D391" s="173"/>
      <c r="E391" s="173"/>
      <c r="F391" s="173"/>
      <c r="G391" s="173"/>
      <c r="H391" s="173"/>
      <c r="I391" s="174"/>
    </row>
    <row r="392" spans="1:9" ht="22.5" x14ac:dyDescent="0.25">
      <c r="A392" s="148" t="s">
        <v>51</v>
      </c>
      <c r="B392" s="150"/>
      <c r="C392" s="37" t="s">
        <v>52</v>
      </c>
      <c r="D392" s="37" t="s">
        <v>53</v>
      </c>
      <c r="E392" s="37" t="s">
        <v>54</v>
      </c>
      <c r="F392" s="37" t="s">
        <v>55</v>
      </c>
      <c r="G392" s="37" t="s">
        <v>56</v>
      </c>
      <c r="H392" s="42" t="s">
        <v>57</v>
      </c>
      <c r="I392" s="43" t="s">
        <v>58</v>
      </c>
    </row>
    <row r="393" spans="1:9" x14ac:dyDescent="0.25">
      <c r="A393" s="200">
        <f>I329</f>
        <v>4.8</v>
      </c>
      <c r="B393" s="201"/>
      <c r="C393" s="37">
        <f>I330</f>
        <v>15</v>
      </c>
      <c r="D393" s="37">
        <f>I331</f>
        <v>2</v>
      </c>
      <c r="E393" s="53">
        <f>A393*C393*D393</f>
        <v>144</v>
      </c>
      <c r="F393" s="53">
        <f>I342</f>
        <v>1540.51</v>
      </c>
      <c r="G393" s="54">
        <f>I332</f>
        <v>0.06</v>
      </c>
      <c r="H393" s="53">
        <f>F393*G393</f>
        <v>92.430599999999998</v>
      </c>
      <c r="I393" s="43">
        <f>IF((E393-H393)&lt;0,0,E393-H393)</f>
        <v>51.569400000000002</v>
      </c>
    </row>
    <row r="394" spans="1:9" x14ac:dyDescent="0.25">
      <c r="A394" s="55"/>
      <c r="B394" s="55"/>
      <c r="C394" s="55"/>
      <c r="D394" s="55"/>
      <c r="E394" s="56"/>
      <c r="F394" s="56"/>
      <c r="G394" s="57"/>
      <c r="H394" s="56"/>
      <c r="I394" s="58"/>
    </row>
    <row r="395" spans="1:9" x14ac:dyDescent="0.25">
      <c r="A395" s="172" t="s">
        <v>185</v>
      </c>
      <c r="B395" s="173"/>
      <c r="C395" s="173"/>
      <c r="D395" s="173"/>
      <c r="E395" s="173"/>
      <c r="F395" s="173"/>
      <c r="G395" s="173"/>
      <c r="H395" s="173"/>
      <c r="I395" s="174"/>
    </row>
    <row r="396" spans="1:9" ht="22.5" x14ac:dyDescent="0.25">
      <c r="A396" s="148" t="s">
        <v>51</v>
      </c>
      <c r="B396" s="150"/>
      <c r="C396" s="37" t="s">
        <v>60</v>
      </c>
      <c r="D396" s="37" t="s">
        <v>53</v>
      </c>
      <c r="E396" s="37" t="s">
        <v>54</v>
      </c>
      <c r="F396" s="37" t="s">
        <v>55</v>
      </c>
      <c r="G396" s="37" t="s">
        <v>56</v>
      </c>
      <c r="H396" s="42" t="str">
        <f>H392</f>
        <v>Valor desconto</v>
      </c>
      <c r="I396" s="43" t="s">
        <v>58</v>
      </c>
    </row>
    <row r="397" spans="1:9" x14ac:dyDescent="0.25">
      <c r="A397" s="202">
        <f>I333</f>
        <v>23.68</v>
      </c>
      <c r="B397" s="203"/>
      <c r="C397" s="59">
        <f>I334</f>
        <v>15</v>
      </c>
      <c r="D397" s="37">
        <f>I335</f>
        <v>1</v>
      </c>
      <c r="E397" s="53">
        <f>A397*C397*D397</f>
        <v>355.2</v>
      </c>
      <c r="F397" s="53">
        <f>E397</f>
        <v>355.2</v>
      </c>
      <c r="G397" s="60">
        <f>I336</f>
        <v>0.19</v>
      </c>
      <c r="H397" s="53">
        <f>F397*G397</f>
        <v>67.488</v>
      </c>
      <c r="I397" s="43">
        <f>IF((E397-H397)&lt;0,0,E397-H397)</f>
        <v>287.71199999999999</v>
      </c>
    </row>
    <row r="399" spans="1:9" x14ac:dyDescent="0.25">
      <c r="A399" s="133" t="s">
        <v>161</v>
      </c>
      <c r="B399" s="134"/>
      <c r="C399" s="134"/>
      <c r="D399" s="134"/>
      <c r="E399" s="134"/>
      <c r="F399" s="134"/>
      <c r="G399" s="135"/>
      <c r="H399" s="61">
        <f>H348+H383+H389</f>
        <v>1.9555237966546313</v>
      </c>
      <c r="I399" s="62">
        <f>I348+I383+I389</f>
        <v>4217.5055495781962</v>
      </c>
    </row>
    <row r="400" spans="1:9" x14ac:dyDescent="0.25">
      <c r="A400" s="63"/>
      <c r="B400" s="63"/>
      <c r="C400" s="63"/>
      <c r="D400" s="63"/>
      <c r="E400" s="63"/>
      <c r="F400" s="63"/>
      <c r="G400" s="63"/>
      <c r="H400" s="64"/>
      <c r="I400" s="65"/>
    </row>
    <row r="401" spans="1:9" x14ac:dyDescent="0.25">
      <c r="A401" s="136" t="s">
        <v>61</v>
      </c>
      <c r="B401" s="137"/>
      <c r="C401" s="137"/>
      <c r="D401" s="137"/>
      <c r="E401" s="137"/>
      <c r="F401" s="137"/>
      <c r="G401" s="137"/>
      <c r="H401" s="137"/>
      <c r="I401" s="138"/>
    </row>
    <row r="402" spans="1:9" ht="22.5" x14ac:dyDescent="0.25">
      <c r="A402" s="41" t="s">
        <v>20</v>
      </c>
      <c r="B402" s="188" t="s">
        <v>62</v>
      </c>
      <c r="C402" s="189"/>
      <c r="D402" s="189"/>
      <c r="E402" s="189"/>
      <c r="F402" s="189"/>
      <c r="G402" s="190"/>
      <c r="H402" s="41" t="s">
        <v>22</v>
      </c>
      <c r="I402" s="41" t="s">
        <v>23</v>
      </c>
    </row>
    <row r="403" spans="1:9" x14ac:dyDescent="0.25">
      <c r="A403" s="37">
        <v>1</v>
      </c>
      <c r="B403" s="191" t="s">
        <v>162</v>
      </c>
      <c r="C403" s="192"/>
      <c r="D403" s="192"/>
      <c r="E403" s="192"/>
      <c r="F403" s="192"/>
      <c r="G403" s="193"/>
      <c r="H403" s="42">
        <f>I403/I414</f>
        <v>0</v>
      </c>
      <c r="I403" s="43">
        <v>0</v>
      </c>
    </row>
    <row r="404" spans="1:9" x14ac:dyDescent="0.25">
      <c r="A404" s="37">
        <v>2</v>
      </c>
      <c r="B404" s="194" t="s">
        <v>163</v>
      </c>
      <c r="C404" s="195"/>
      <c r="D404" s="195"/>
      <c r="E404" s="195"/>
      <c r="F404" s="195"/>
      <c r="G404" s="196"/>
      <c r="H404" s="42">
        <f>I404/I414</f>
        <v>0</v>
      </c>
      <c r="I404" s="43">
        <v>0</v>
      </c>
    </row>
    <row r="405" spans="1:9" x14ac:dyDescent="0.25">
      <c r="A405" s="37">
        <v>3</v>
      </c>
      <c r="B405" s="139" t="s">
        <v>63</v>
      </c>
      <c r="C405" s="140"/>
      <c r="D405" s="140"/>
      <c r="E405" s="140"/>
      <c r="F405" s="140"/>
      <c r="G405" s="141"/>
      <c r="H405" s="42">
        <f>I405/I414</f>
        <v>0</v>
      </c>
      <c r="I405" s="43">
        <v>0</v>
      </c>
    </row>
    <row r="406" spans="1:9" x14ac:dyDescent="0.25">
      <c r="A406" s="37">
        <v>4</v>
      </c>
      <c r="B406" s="197" t="s">
        <v>64</v>
      </c>
      <c r="C406" s="198"/>
      <c r="D406" s="198"/>
      <c r="E406" s="198"/>
      <c r="F406" s="198"/>
      <c r="G406" s="199"/>
      <c r="H406" s="42">
        <f>I406/I414</f>
        <v>0</v>
      </c>
      <c r="I406" s="43">
        <v>0</v>
      </c>
    </row>
    <row r="407" spans="1:9" x14ac:dyDescent="0.25">
      <c r="A407" s="37">
        <v>5</v>
      </c>
      <c r="B407" s="166" t="s">
        <v>164</v>
      </c>
      <c r="C407" s="164"/>
      <c r="D407" s="164"/>
      <c r="E407" s="164"/>
      <c r="F407" s="164"/>
      <c r="G407" s="165"/>
      <c r="H407" s="42">
        <f>I407/I414</f>
        <v>0</v>
      </c>
      <c r="I407" s="43">
        <v>0</v>
      </c>
    </row>
    <row r="408" spans="1:9" x14ac:dyDescent="0.25">
      <c r="A408" s="37">
        <v>6</v>
      </c>
      <c r="B408" s="139" t="s">
        <v>65</v>
      </c>
      <c r="C408" s="140"/>
      <c r="D408" s="140"/>
      <c r="E408" s="140"/>
      <c r="F408" s="140"/>
      <c r="G408" s="141"/>
      <c r="H408" s="42">
        <f>I408/I414</f>
        <v>0.2</v>
      </c>
      <c r="I408" s="43">
        <f>G412</f>
        <v>833.18722991563902</v>
      </c>
    </row>
    <row r="409" spans="1:9" x14ac:dyDescent="0.25">
      <c r="A409" s="167" t="s">
        <v>66</v>
      </c>
      <c r="B409" s="168"/>
      <c r="C409" s="168"/>
      <c r="D409" s="168"/>
      <c r="E409" s="168"/>
      <c r="F409" s="168"/>
      <c r="G409" s="169"/>
      <c r="H409" s="45">
        <f>H403+H404+H405+H406+H407+H408</f>
        <v>0.2</v>
      </c>
      <c r="I409" s="66">
        <f>I403+I404+I405+I406+I407+I408</f>
        <v>833.18722991563902</v>
      </c>
    </row>
    <row r="410" spans="1:9" x14ac:dyDescent="0.25">
      <c r="B410" s="170" t="s">
        <v>165</v>
      </c>
      <c r="C410" s="170"/>
      <c r="D410" s="170"/>
      <c r="E410" s="170"/>
      <c r="F410" s="170"/>
      <c r="G410" s="170"/>
      <c r="H410" s="170"/>
      <c r="I410" s="170"/>
    </row>
    <row r="412" spans="1:9" x14ac:dyDescent="0.25">
      <c r="A412" s="184" t="s">
        <v>166</v>
      </c>
      <c r="B412" s="185"/>
      <c r="C412" s="185"/>
      <c r="D412" s="185"/>
      <c r="E412" s="186"/>
      <c r="F412" s="67">
        <v>0.2</v>
      </c>
      <c r="G412" s="68">
        <f>I414*F412</f>
        <v>833.18722991563902</v>
      </c>
      <c r="H412" s="69" t="s">
        <v>67</v>
      </c>
      <c r="I412" s="70">
        <f>I387</f>
        <v>51.569400000000002</v>
      </c>
    </row>
    <row r="413" spans="1:9" ht="16.5" x14ac:dyDescent="0.25">
      <c r="A413" s="180" t="s">
        <v>68</v>
      </c>
      <c r="B413" s="181"/>
      <c r="C413" s="69" t="s">
        <v>69</v>
      </c>
      <c r="D413" s="69" t="s">
        <v>70</v>
      </c>
      <c r="E413" s="69" t="s">
        <v>71</v>
      </c>
      <c r="F413" s="69" t="s">
        <v>72</v>
      </c>
      <c r="G413" s="69" t="s">
        <v>167</v>
      </c>
      <c r="H413" s="69" t="s">
        <v>73</v>
      </c>
      <c r="I413" s="71" t="s">
        <v>74</v>
      </c>
    </row>
    <row r="414" spans="1:9" x14ac:dyDescent="0.25">
      <c r="A414" s="182">
        <f>I348</f>
        <v>2156.7139999999999</v>
      </c>
      <c r="B414" s="183"/>
      <c r="C414" s="44">
        <f>I359</f>
        <v>858.37217199999998</v>
      </c>
      <c r="D414" s="44">
        <f>I370</f>
        <v>549.83913730200004</v>
      </c>
      <c r="E414" s="44">
        <f>I377</f>
        <v>75.042863629999999</v>
      </c>
      <c r="F414" s="44">
        <f>I381</f>
        <v>218.835976646196</v>
      </c>
      <c r="G414" s="44">
        <f>I389</f>
        <v>358.70139999999998</v>
      </c>
      <c r="H414" s="44">
        <f>SUM(A414:G414)</f>
        <v>4217.5055495781953</v>
      </c>
      <c r="I414" s="44">
        <f>H414-I412</f>
        <v>4165.936149578195</v>
      </c>
    </row>
    <row r="415" spans="1:9" x14ac:dyDescent="0.25">
      <c r="A415" s="47"/>
      <c r="B415" s="187"/>
      <c r="C415" s="187"/>
      <c r="D415" s="187"/>
      <c r="E415" s="187"/>
      <c r="F415" s="187"/>
      <c r="G415" s="187"/>
      <c r="H415" s="187"/>
      <c r="I415" s="187"/>
    </row>
    <row r="416" spans="1:9" ht="22.5" x14ac:dyDescent="0.25">
      <c r="A416" s="41" t="s">
        <v>25</v>
      </c>
      <c r="B416" s="188" t="s">
        <v>75</v>
      </c>
      <c r="C416" s="189"/>
      <c r="D416" s="189"/>
      <c r="E416" s="189"/>
      <c r="F416" s="189"/>
      <c r="G416" s="190"/>
      <c r="H416" s="41" t="s">
        <v>22</v>
      </c>
      <c r="I416" s="41" t="s">
        <v>23</v>
      </c>
    </row>
    <row r="417" spans="1:9" x14ac:dyDescent="0.25">
      <c r="A417" s="37">
        <v>1</v>
      </c>
      <c r="B417" s="139" t="s">
        <v>76</v>
      </c>
      <c r="C417" s="140"/>
      <c r="D417" s="140"/>
      <c r="E417" s="140"/>
      <c r="F417" s="140"/>
      <c r="G417" s="141"/>
      <c r="H417" s="42">
        <f>I417/I427</f>
        <v>0</v>
      </c>
      <c r="I417" s="43">
        <v>0</v>
      </c>
    </row>
    <row r="418" spans="1:9" x14ac:dyDescent="0.25">
      <c r="A418" s="37">
        <v>2</v>
      </c>
      <c r="B418" s="139" t="s">
        <v>77</v>
      </c>
      <c r="C418" s="140"/>
      <c r="D418" s="140"/>
      <c r="E418" s="140"/>
      <c r="F418" s="140"/>
      <c r="G418" s="141"/>
      <c r="H418" s="42">
        <f>I418/I427</f>
        <v>0</v>
      </c>
      <c r="I418" s="43">
        <v>0</v>
      </c>
    </row>
    <row r="419" spans="1:9" x14ac:dyDescent="0.25">
      <c r="A419" s="167" t="s">
        <v>78</v>
      </c>
      <c r="B419" s="168"/>
      <c r="C419" s="168"/>
      <c r="D419" s="168"/>
      <c r="E419" s="168"/>
      <c r="F419" s="168"/>
      <c r="G419" s="169"/>
      <c r="H419" s="45">
        <f>H417+H418</f>
        <v>0</v>
      </c>
      <c r="I419" s="46">
        <f>I417+I418</f>
        <v>0</v>
      </c>
    </row>
    <row r="421" spans="1:9" ht="22.5" x14ac:dyDescent="0.25">
      <c r="A421" s="41" t="s">
        <v>29</v>
      </c>
      <c r="B421" s="188" t="s">
        <v>79</v>
      </c>
      <c r="C421" s="189"/>
      <c r="D421" s="189"/>
      <c r="E421" s="189"/>
      <c r="F421" s="189"/>
      <c r="G421" s="190"/>
      <c r="H421" s="41" t="s">
        <v>22</v>
      </c>
      <c r="I421" s="41" t="s">
        <v>23</v>
      </c>
    </row>
    <row r="422" spans="1:9" x14ac:dyDescent="0.25">
      <c r="A422" s="37">
        <v>1</v>
      </c>
      <c r="B422" s="139" t="s">
        <v>79</v>
      </c>
      <c r="C422" s="140"/>
      <c r="D422" s="140"/>
      <c r="E422" s="140"/>
      <c r="F422" s="140"/>
      <c r="G422" s="141"/>
      <c r="H422" s="42">
        <f>I422/I427</f>
        <v>0.18</v>
      </c>
      <c r="I422" s="43">
        <f>G425</f>
        <v>749.86850692407506</v>
      </c>
    </row>
    <row r="423" spans="1:9" x14ac:dyDescent="0.25">
      <c r="A423" s="167" t="s">
        <v>168</v>
      </c>
      <c r="B423" s="168"/>
      <c r="C423" s="168"/>
      <c r="D423" s="168"/>
      <c r="E423" s="168"/>
      <c r="F423" s="168"/>
      <c r="G423" s="169"/>
      <c r="H423" s="45">
        <f>H422</f>
        <v>0.18</v>
      </c>
      <c r="I423" s="97">
        <f>I422</f>
        <v>749.86850692407506</v>
      </c>
    </row>
    <row r="424" spans="1:9" x14ac:dyDescent="0.25">
      <c r="A424" s="50"/>
      <c r="B424" s="50"/>
      <c r="C424" s="50"/>
      <c r="D424" s="50"/>
      <c r="E424" s="50"/>
      <c r="F424" s="50"/>
      <c r="G424" s="50"/>
      <c r="H424" s="51"/>
      <c r="I424" s="52"/>
    </row>
    <row r="425" spans="1:9" x14ac:dyDescent="0.25">
      <c r="A425" s="177" t="s">
        <v>80</v>
      </c>
      <c r="B425" s="178"/>
      <c r="C425" s="178"/>
      <c r="D425" s="178"/>
      <c r="E425" s="179"/>
      <c r="F425" s="67">
        <v>0.18</v>
      </c>
      <c r="G425" s="68">
        <f>I427*F425</f>
        <v>749.86850692407506</v>
      </c>
      <c r="H425" s="69" t="s">
        <v>67</v>
      </c>
      <c r="I425" s="70">
        <f>I387</f>
        <v>51.569400000000002</v>
      </c>
    </row>
    <row r="426" spans="1:9" ht="16.5" x14ac:dyDescent="0.25">
      <c r="A426" s="180" t="s">
        <v>68</v>
      </c>
      <c r="B426" s="181"/>
      <c r="C426" s="69" t="s">
        <v>69</v>
      </c>
      <c r="D426" s="69" t="s">
        <v>70</v>
      </c>
      <c r="E426" s="69" t="s">
        <v>71</v>
      </c>
      <c r="F426" s="69" t="s">
        <v>72</v>
      </c>
      <c r="G426" s="69" t="s">
        <v>167</v>
      </c>
      <c r="H426" s="69" t="s">
        <v>73</v>
      </c>
      <c r="I426" s="71" t="s">
        <v>74</v>
      </c>
    </row>
    <row r="427" spans="1:9" x14ac:dyDescent="0.25">
      <c r="A427" s="182">
        <f>I348</f>
        <v>2156.7139999999999</v>
      </c>
      <c r="B427" s="183"/>
      <c r="C427" s="44">
        <f>I359</f>
        <v>858.37217199999998</v>
      </c>
      <c r="D427" s="44">
        <f>I370</f>
        <v>549.83913730200004</v>
      </c>
      <c r="E427" s="44">
        <f>I377</f>
        <v>75.042863629999999</v>
      </c>
      <c r="F427" s="44">
        <f>I381</f>
        <v>218.835976646196</v>
      </c>
      <c r="G427" s="44">
        <f>I389</f>
        <v>358.70139999999998</v>
      </c>
      <c r="H427" s="44">
        <f>A427+C427+D427+E427+F427+G427</f>
        <v>4217.5055495781953</v>
      </c>
      <c r="I427" s="44">
        <f>H427-I425</f>
        <v>4165.936149578195</v>
      </c>
    </row>
    <row r="429" spans="1:9" x14ac:dyDescent="0.25">
      <c r="A429" s="133" t="s">
        <v>81</v>
      </c>
      <c r="B429" s="134"/>
      <c r="C429" s="134"/>
      <c r="D429" s="134"/>
      <c r="E429" s="134"/>
      <c r="F429" s="134"/>
      <c r="G429" s="135"/>
      <c r="H429" s="61">
        <f>H409+H419+H423</f>
        <v>0.38</v>
      </c>
      <c r="I429" s="62">
        <f>I409+I419+I423</f>
        <v>1583.055736839714</v>
      </c>
    </row>
    <row r="431" spans="1:9" x14ac:dyDescent="0.25">
      <c r="A431" s="136" t="s">
        <v>82</v>
      </c>
      <c r="B431" s="137"/>
      <c r="C431" s="137"/>
      <c r="D431" s="137"/>
      <c r="E431" s="137"/>
      <c r="F431" s="137"/>
      <c r="G431" s="137"/>
      <c r="H431" s="137"/>
      <c r="I431" s="138"/>
    </row>
    <row r="432" spans="1:9" ht="22.5" x14ac:dyDescent="0.25">
      <c r="A432" s="41" t="s">
        <v>20</v>
      </c>
      <c r="B432" s="166" t="s">
        <v>169</v>
      </c>
      <c r="C432" s="164"/>
      <c r="D432" s="164"/>
      <c r="E432" s="164"/>
      <c r="F432" s="164"/>
      <c r="G432" s="165"/>
      <c r="H432" s="41" t="s">
        <v>22</v>
      </c>
      <c r="I432" s="41" t="s">
        <v>23</v>
      </c>
    </row>
    <row r="433" spans="1:9" x14ac:dyDescent="0.25">
      <c r="A433" s="37">
        <v>1</v>
      </c>
      <c r="B433" s="139" t="s">
        <v>83</v>
      </c>
      <c r="C433" s="140"/>
      <c r="D433" s="140"/>
      <c r="E433" s="140"/>
      <c r="F433" s="140"/>
      <c r="G433" s="141"/>
      <c r="H433" s="42">
        <f>I433/I399</f>
        <v>9.5256240408368876E-3</v>
      </c>
      <c r="I433" s="43">
        <f>(D443/E445)*H443</f>
        <v>40.174372255425055</v>
      </c>
    </row>
    <row r="434" spans="1:9" x14ac:dyDescent="0.25">
      <c r="A434" s="37">
        <v>2</v>
      </c>
      <c r="B434" s="139" t="s">
        <v>84</v>
      </c>
      <c r="C434" s="140"/>
      <c r="D434" s="140"/>
      <c r="E434" s="140"/>
      <c r="F434" s="140"/>
      <c r="G434" s="141"/>
      <c r="H434" s="42">
        <f>I434/I399</f>
        <v>4.39644186500164E-2</v>
      </c>
      <c r="I434" s="43">
        <f>(D443/E445)*H444</f>
        <v>185.42017964042333</v>
      </c>
    </row>
    <row r="435" spans="1:9" x14ac:dyDescent="0.25">
      <c r="A435" s="37">
        <v>3</v>
      </c>
      <c r="B435" s="139" t="s">
        <v>8</v>
      </c>
      <c r="C435" s="140"/>
      <c r="D435" s="140"/>
      <c r="E435" s="140"/>
      <c r="F435" s="140"/>
      <c r="G435" s="141"/>
      <c r="H435" s="42">
        <f>I435/I399</f>
        <v>3.6637015541680341E-2</v>
      </c>
      <c r="I435" s="43">
        <f>(D443/E445)*H445</f>
        <v>154.51681636701946</v>
      </c>
    </row>
    <row r="436" spans="1:9" x14ac:dyDescent="0.25">
      <c r="A436" s="37">
        <v>4</v>
      </c>
      <c r="B436" s="166" t="s">
        <v>170</v>
      </c>
      <c r="C436" s="164"/>
      <c r="D436" s="164"/>
      <c r="E436" s="164"/>
      <c r="F436" s="164"/>
      <c r="G436" s="165"/>
      <c r="H436" s="42">
        <f>I436/I399</f>
        <v>0</v>
      </c>
      <c r="I436" s="43">
        <f>(D443/E444)*G446</f>
        <v>0</v>
      </c>
    </row>
    <row r="437" spans="1:9" x14ac:dyDescent="0.25">
      <c r="A437" s="37">
        <v>5</v>
      </c>
      <c r="B437" s="139" t="s">
        <v>65</v>
      </c>
      <c r="C437" s="140"/>
      <c r="D437" s="140"/>
      <c r="E437" s="140"/>
      <c r="F437" s="140"/>
      <c r="G437" s="141"/>
      <c r="H437" s="42">
        <f>I437/I399</f>
        <v>0</v>
      </c>
      <c r="I437" s="43">
        <v>0</v>
      </c>
    </row>
    <row r="438" spans="1:9" x14ac:dyDescent="0.25">
      <c r="A438" s="167" t="s">
        <v>85</v>
      </c>
      <c r="B438" s="168"/>
      <c r="C438" s="168"/>
      <c r="D438" s="168"/>
      <c r="E438" s="168"/>
      <c r="F438" s="168"/>
      <c r="G438" s="169"/>
      <c r="H438" s="45">
        <f>H433+H434+H435+H436+H437</f>
        <v>9.0127058232533627E-2</v>
      </c>
      <c r="I438" s="46">
        <f>I433+I434+I435+I436+I437</f>
        <v>380.11136826286781</v>
      </c>
    </row>
    <row r="439" spans="1:9" x14ac:dyDescent="0.25">
      <c r="A439" s="47" t="s">
        <v>86</v>
      </c>
      <c r="B439" s="170" t="s">
        <v>87</v>
      </c>
      <c r="C439" s="170"/>
      <c r="D439" s="170"/>
      <c r="E439" s="170"/>
      <c r="F439" s="170"/>
      <c r="G439" s="170"/>
      <c r="H439" s="170"/>
      <c r="I439" s="170"/>
    </row>
    <row r="440" spans="1:9" x14ac:dyDescent="0.25">
      <c r="A440" s="47" t="s">
        <v>88</v>
      </c>
      <c r="B440" s="171" t="s">
        <v>89</v>
      </c>
      <c r="C440" s="171"/>
      <c r="D440" s="171"/>
      <c r="E440" s="171"/>
      <c r="F440" s="171"/>
      <c r="G440" s="171"/>
      <c r="H440" s="171"/>
      <c r="I440" s="171"/>
    </row>
    <row r="441" spans="1:9" x14ac:dyDescent="0.25">
      <c r="A441" s="172" t="s">
        <v>90</v>
      </c>
      <c r="B441" s="173"/>
      <c r="C441" s="173"/>
      <c r="D441" s="173"/>
      <c r="E441" s="173"/>
      <c r="F441" s="173"/>
      <c r="G441" s="173"/>
      <c r="H441" s="173"/>
      <c r="I441" s="174"/>
    </row>
    <row r="442" spans="1:9" x14ac:dyDescent="0.25">
      <c r="A442" s="148" t="s">
        <v>91</v>
      </c>
      <c r="B442" s="150"/>
      <c r="C442" s="37" t="s">
        <v>92</v>
      </c>
      <c r="D442" s="148" t="s">
        <v>93</v>
      </c>
      <c r="E442" s="150"/>
      <c r="F442" s="37" t="s">
        <v>94</v>
      </c>
      <c r="G442" s="72" t="s">
        <v>95</v>
      </c>
      <c r="H442" s="175" t="s">
        <v>96</v>
      </c>
      <c r="I442" s="176"/>
    </row>
    <row r="443" spans="1:9" x14ac:dyDescent="0.25">
      <c r="A443" s="154">
        <f>I399</f>
        <v>4217.5055495781962</v>
      </c>
      <c r="B443" s="155"/>
      <c r="C443" s="43">
        <f>I429</f>
        <v>1583.055736839714</v>
      </c>
      <c r="D443" s="156">
        <f>A443+C443</f>
        <v>5800.5612864179102</v>
      </c>
      <c r="E443" s="157"/>
      <c r="F443" s="37" t="s">
        <v>83</v>
      </c>
      <c r="G443" s="74">
        <v>1.6500000000000001E-2</v>
      </c>
      <c r="H443" s="158">
        <v>6.5000000000000006E-3</v>
      </c>
      <c r="I443" s="159"/>
    </row>
    <row r="444" spans="1:9" x14ac:dyDescent="0.25">
      <c r="A444" s="160" t="s">
        <v>97</v>
      </c>
      <c r="B444" s="161"/>
      <c r="C444" s="72">
        <v>1</v>
      </c>
      <c r="D444" s="75">
        <f>G447/1</f>
        <v>0.11749999999999999</v>
      </c>
      <c r="E444" s="76">
        <f>C444-D444</f>
        <v>0.88250000000000006</v>
      </c>
      <c r="F444" s="37" t="s">
        <v>84</v>
      </c>
      <c r="G444" s="74">
        <v>7.5999999999999998E-2</v>
      </c>
      <c r="H444" s="158">
        <v>0.03</v>
      </c>
      <c r="I444" s="159"/>
    </row>
    <row r="445" spans="1:9" x14ac:dyDescent="0.25">
      <c r="A445" s="162" t="s">
        <v>98</v>
      </c>
      <c r="B445" s="163"/>
      <c r="C445" s="73">
        <v>1</v>
      </c>
      <c r="D445" s="77">
        <f>H447</f>
        <v>6.1499999999999999E-2</v>
      </c>
      <c r="E445" s="78">
        <f>C445-D445</f>
        <v>0.9385</v>
      </c>
      <c r="F445" s="37" t="s">
        <v>8</v>
      </c>
      <c r="G445" s="74">
        <f>I328</f>
        <v>2.5000000000000001E-2</v>
      </c>
      <c r="H445" s="158">
        <f>I328</f>
        <v>2.5000000000000001E-2</v>
      </c>
      <c r="I445" s="159"/>
    </row>
    <row r="446" spans="1:9" x14ac:dyDescent="0.25">
      <c r="A446" s="164" t="s">
        <v>171</v>
      </c>
      <c r="B446" s="165"/>
      <c r="C446" s="72">
        <v>1</v>
      </c>
      <c r="D446" s="72">
        <v>6.54E-2</v>
      </c>
      <c r="E446" s="76">
        <f>C446-D446</f>
        <v>0.93459999999999999</v>
      </c>
      <c r="F446" s="37" t="s">
        <v>99</v>
      </c>
      <c r="G446" s="74">
        <v>0</v>
      </c>
      <c r="H446" s="158">
        <v>0</v>
      </c>
      <c r="I446" s="159"/>
    </row>
    <row r="447" spans="1:9" x14ac:dyDescent="0.25">
      <c r="A447" s="79" t="s">
        <v>100</v>
      </c>
      <c r="B447" s="142" t="s">
        <v>101</v>
      </c>
      <c r="C447" s="143"/>
      <c r="D447" s="143"/>
      <c r="E447" s="144"/>
      <c r="F447" s="17" t="s">
        <v>102</v>
      </c>
      <c r="G447" s="80">
        <f>SUM(G443:G446)</f>
        <v>0.11749999999999999</v>
      </c>
      <c r="H447" s="145">
        <f>SUM(H443:I446)</f>
        <v>6.1499999999999999E-2</v>
      </c>
      <c r="I447" s="146"/>
    </row>
    <row r="448" spans="1:9" x14ac:dyDescent="0.25">
      <c r="A448" s="81"/>
      <c r="B448" s="147"/>
      <c r="C448" s="147"/>
      <c r="D448" s="147"/>
      <c r="E448" s="147"/>
      <c r="F448" s="147"/>
      <c r="G448" s="147"/>
      <c r="H448" s="147"/>
      <c r="I448" s="147"/>
    </row>
    <row r="449" spans="1:9" x14ac:dyDescent="0.25">
      <c r="A449" s="133" t="s">
        <v>103</v>
      </c>
      <c r="B449" s="134"/>
      <c r="C449" s="134"/>
      <c r="D449" s="134"/>
      <c r="E449" s="134"/>
      <c r="F449" s="134"/>
      <c r="G449" s="135"/>
      <c r="H449" s="61">
        <f>H438</f>
        <v>9.0127058232533627E-2</v>
      </c>
      <c r="I449" s="62">
        <f>I438</f>
        <v>380.11136826286781</v>
      </c>
    </row>
    <row r="451" spans="1:9" x14ac:dyDescent="0.25">
      <c r="A451" s="151" t="s">
        <v>104</v>
      </c>
      <c r="B451" s="152"/>
      <c r="C451" s="152"/>
      <c r="D451" s="152"/>
      <c r="E451" s="152"/>
      <c r="F451" s="152"/>
      <c r="G451" s="152"/>
      <c r="H451" s="152"/>
      <c r="I451" s="153"/>
    </row>
    <row r="452" spans="1:9" x14ac:dyDescent="0.25">
      <c r="A452" s="136" t="s">
        <v>19</v>
      </c>
      <c r="B452" s="137"/>
      <c r="C452" s="137"/>
      <c r="D452" s="137"/>
      <c r="E452" s="137"/>
      <c r="F452" s="137"/>
      <c r="G452" s="137"/>
      <c r="H452" s="137"/>
      <c r="I452" s="138"/>
    </row>
    <row r="453" spans="1:9" x14ac:dyDescent="0.25">
      <c r="A453" s="37">
        <v>1</v>
      </c>
      <c r="B453" s="139" t="s">
        <v>172</v>
      </c>
      <c r="C453" s="140"/>
      <c r="D453" s="140"/>
      <c r="E453" s="140"/>
      <c r="F453" s="140"/>
      <c r="G453" s="141"/>
      <c r="H453" s="42">
        <f>I453/G470</f>
        <v>0.34894486741126252</v>
      </c>
      <c r="I453" s="85">
        <f>I348</f>
        <v>2156.7139999999999</v>
      </c>
    </row>
    <row r="454" spans="1:9" x14ac:dyDescent="0.25">
      <c r="A454" s="37">
        <v>2</v>
      </c>
      <c r="B454" s="139" t="s">
        <v>105</v>
      </c>
      <c r="C454" s="140"/>
      <c r="D454" s="140"/>
      <c r="E454" s="140"/>
      <c r="F454" s="140"/>
      <c r="G454" s="141"/>
      <c r="H454" s="42">
        <f>I454/G470</f>
        <v>0.27538914365399386</v>
      </c>
      <c r="I454" s="85">
        <f>I359+I370+I377+I381</f>
        <v>1702.0901495781961</v>
      </c>
    </row>
    <row r="455" spans="1:9" x14ac:dyDescent="0.25">
      <c r="A455" s="37">
        <v>3</v>
      </c>
      <c r="B455" s="139" t="s">
        <v>173</v>
      </c>
      <c r="C455" s="140"/>
      <c r="D455" s="140"/>
      <c r="E455" s="140"/>
      <c r="F455" s="140"/>
      <c r="G455" s="141"/>
      <c r="H455" s="42">
        <f>I455/G470</f>
        <v>5.8035980877962606E-2</v>
      </c>
      <c r="I455" s="85">
        <f>I389</f>
        <v>358.70139999999998</v>
      </c>
    </row>
    <row r="456" spans="1:9" x14ac:dyDescent="0.25">
      <c r="A456" s="133" t="s">
        <v>106</v>
      </c>
      <c r="B456" s="134"/>
      <c r="C456" s="134"/>
      <c r="D456" s="134"/>
      <c r="E456" s="134"/>
      <c r="F456" s="134"/>
      <c r="G456" s="135"/>
      <c r="H456" s="61">
        <f>H453+H454+H455</f>
        <v>0.68236999194321901</v>
      </c>
      <c r="I456" s="62">
        <f>I453+I454+I455</f>
        <v>4217.5055495781962</v>
      </c>
    </row>
    <row r="458" spans="1:9" x14ac:dyDescent="0.25">
      <c r="A458" s="136" t="s">
        <v>61</v>
      </c>
      <c r="B458" s="137"/>
      <c r="C458" s="137"/>
      <c r="D458" s="137"/>
      <c r="E458" s="137"/>
      <c r="F458" s="137"/>
      <c r="G458" s="137"/>
      <c r="H458" s="137"/>
      <c r="I458" s="138"/>
    </row>
    <row r="459" spans="1:9" x14ac:dyDescent="0.25">
      <c r="A459" s="37">
        <v>1</v>
      </c>
      <c r="B459" s="139" t="s">
        <v>174</v>
      </c>
      <c r="C459" s="140"/>
      <c r="D459" s="140"/>
      <c r="E459" s="140"/>
      <c r="F459" s="140"/>
      <c r="G459" s="141"/>
      <c r="H459" s="42">
        <f>I459/G470</f>
        <v>0.13480526739830584</v>
      </c>
      <c r="I459" s="43">
        <f>I409</f>
        <v>833.18722991563902</v>
      </c>
    </row>
    <row r="460" spans="1:9" x14ac:dyDescent="0.25">
      <c r="A460" s="37">
        <v>2</v>
      </c>
      <c r="B460" s="139" t="s">
        <v>175</v>
      </c>
      <c r="C460" s="140"/>
      <c r="D460" s="140"/>
      <c r="E460" s="140"/>
      <c r="F460" s="140"/>
      <c r="G460" s="141"/>
      <c r="H460" s="42">
        <f>I460/G470</f>
        <v>0</v>
      </c>
      <c r="I460" s="43">
        <f>I419</f>
        <v>0</v>
      </c>
    </row>
    <row r="461" spans="1:9" ht="18.75" customHeight="1" x14ac:dyDescent="0.25">
      <c r="A461" s="37">
        <v>3</v>
      </c>
      <c r="B461" s="139" t="s">
        <v>176</v>
      </c>
      <c r="C461" s="140"/>
      <c r="D461" s="140"/>
      <c r="E461" s="140"/>
      <c r="F461" s="140"/>
      <c r="G461" s="141"/>
      <c r="H461" s="42">
        <f>I461/G470</f>
        <v>0.12132474065847525</v>
      </c>
      <c r="I461" s="43">
        <f>I423</f>
        <v>749.86850692407506</v>
      </c>
    </row>
    <row r="462" spans="1:9" ht="15.75" customHeight="1" x14ac:dyDescent="0.25">
      <c r="A462" s="133" t="s">
        <v>107</v>
      </c>
      <c r="B462" s="134"/>
      <c r="C462" s="134"/>
      <c r="D462" s="134"/>
      <c r="E462" s="134"/>
      <c r="F462" s="134"/>
      <c r="G462" s="135"/>
      <c r="H462" s="61">
        <f>H459+H460+H461</f>
        <v>0.2561300080567811</v>
      </c>
      <c r="I462" s="62">
        <f>I459+I460+I461</f>
        <v>1583.055736839714</v>
      </c>
    </row>
    <row r="464" spans="1:9" ht="18.75" customHeight="1" x14ac:dyDescent="0.25">
      <c r="A464" s="136" t="s">
        <v>82</v>
      </c>
      <c r="B464" s="137"/>
      <c r="C464" s="137"/>
      <c r="D464" s="137"/>
      <c r="E464" s="137"/>
      <c r="F464" s="137"/>
      <c r="G464" s="137"/>
      <c r="H464" s="137"/>
      <c r="I464" s="138"/>
    </row>
    <row r="465" spans="1:9" ht="15" customHeight="1" x14ac:dyDescent="0.25">
      <c r="A465" s="37">
        <v>1</v>
      </c>
      <c r="B465" s="139" t="s">
        <v>177</v>
      </c>
      <c r="C465" s="140"/>
      <c r="D465" s="140"/>
      <c r="E465" s="140"/>
      <c r="F465" s="140"/>
      <c r="G465" s="141"/>
      <c r="H465" s="42">
        <f>I465/G470</f>
        <v>6.1499999999999999E-2</v>
      </c>
      <c r="I465" s="43">
        <f>I438</f>
        <v>380.11136826286781</v>
      </c>
    </row>
    <row r="466" spans="1:9" x14ac:dyDescent="0.25">
      <c r="A466" s="133" t="s">
        <v>108</v>
      </c>
      <c r="B466" s="134"/>
      <c r="C466" s="134"/>
      <c r="D466" s="134"/>
      <c r="E466" s="134"/>
      <c r="F466" s="134"/>
      <c r="G466" s="135"/>
      <c r="H466" s="61">
        <f>H465</f>
        <v>6.1499999999999999E-2</v>
      </c>
      <c r="I466" s="62">
        <f>I438</f>
        <v>380.11136826286781</v>
      </c>
    </row>
    <row r="467" spans="1:9" ht="15" customHeight="1" x14ac:dyDescent="0.25"/>
    <row r="468" spans="1:9" x14ac:dyDescent="0.25">
      <c r="A468" s="114" t="s">
        <v>104</v>
      </c>
      <c r="B468" s="115"/>
      <c r="C468" s="115"/>
      <c r="D468" s="115"/>
      <c r="E468" s="115"/>
      <c r="F468" s="115"/>
      <c r="G468" s="115"/>
      <c r="H468" s="115"/>
      <c r="I468" s="116"/>
    </row>
    <row r="469" spans="1:9" ht="33.75" x14ac:dyDescent="0.25">
      <c r="A469" s="117" t="s">
        <v>109</v>
      </c>
      <c r="B469" s="118"/>
      <c r="C469" s="118"/>
      <c r="D469" s="118"/>
      <c r="E469" s="118"/>
      <c r="F469" s="119"/>
      <c r="G469" s="82" t="s">
        <v>110</v>
      </c>
      <c r="H469" s="82" t="s">
        <v>111</v>
      </c>
      <c r="I469" s="82" t="s">
        <v>112</v>
      </c>
    </row>
    <row r="470" spans="1:9" x14ac:dyDescent="0.25">
      <c r="A470" s="120" t="s">
        <v>178</v>
      </c>
      <c r="B470" s="121"/>
      <c r="C470" s="121"/>
      <c r="D470" s="121"/>
      <c r="E470" s="121"/>
      <c r="F470" s="122"/>
      <c r="G470" s="83">
        <f>I456+I462+I466</f>
        <v>6180.6726546807777</v>
      </c>
      <c r="H470" s="82">
        <v>2</v>
      </c>
      <c r="I470" s="83">
        <f>G470*H470</f>
        <v>12361.345309361555</v>
      </c>
    </row>
    <row r="471" spans="1:9" ht="15" customHeight="1" x14ac:dyDescent="0.25">
      <c r="A471" s="120"/>
      <c r="B471" s="121"/>
      <c r="C471" s="121"/>
      <c r="D471" s="121"/>
      <c r="E471" s="121"/>
      <c r="F471" s="122"/>
      <c r="G471" s="82"/>
      <c r="H471" s="82"/>
      <c r="I471" s="83"/>
    </row>
    <row r="472" spans="1:9" x14ac:dyDescent="0.25">
      <c r="A472" s="123" t="s">
        <v>179</v>
      </c>
      <c r="B472" s="124"/>
      <c r="C472" s="124"/>
      <c r="D472" s="124"/>
      <c r="E472" s="124"/>
      <c r="F472" s="124"/>
      <c r="G472" s="124"/>
      <c r="H472" s="125"/>
      <c r="I472" s="84">
        <f>I470+I471</f>
        <v>12361.345309361555</v>
      </c>
    </row>
    <row r="473" spans="1:9" x14ac:dyDescent="0.25">
      <c r="A473" s="126"/>
      <c r="B473" s="126"/>
      <c r="C473" s="126"/>
      <c r="D473" s="126"/>
      <c r="E473" s="126"/>
      <c r="F473" s="126"/>
      <c r="G473" s="126"/>
      <c r="H473" s="126"/>
      <c r="I473" s="84"/>
    </row>
    <row r="474" spans="1:9" x14ac:dyDescent="0.25">
      <c r="A474" s="164" t="s">
        <v>127</v>
      </c>
      <c r="B474" s="164"/>
      <c r="C474" s="164"/>
      <c r="D474" s="164"/>
      <c r="E474" s="164"/>
      <c r="F474" s="164"/>
      <c r="G474" s="164"/>
      <c r="H474" s="164"/>
      <c r="I474" s="165"/>
    </row>
    <row r="475" spans="1:9" ht="27.75" customHeight="1" x14ac:dyDescent="0.3">
      <c r="A475" s="227" t="s">
        <v>0</v>
      </c>
      <c r="B475" s="228"/>
      <c r="C475" s="229" t="str">
        <f>C319</f>
        <v>24/2000-0001006-9</v>
      </c>
      <c r="D475" s="230"/>
      <c r="E475" s="191" t="s">
        <v>128</v>
      </c>
      <c r="F475" s="192"/>
      <c r="G475" s="192"/>
      <c r="H475" s="192"/>
      <c r="I475" s="193"/>
    </row>
    <row r="476" spans="1:9" ht="15.75" x14ac:dyDescent="0.25">
      <c r="A476" s="227" t="s">
        <v>1</v>
      </c>
      <c r="B476" s="228"/>
      <c r="C476" s="18"/>
      <c r="D476" s="19"/>
      <c r="E476" s="20" t="s">
        <v>2</v>
      </c>
      <c r="F476" s="18"/>
      <c r="G476" s="19"/>
      <c r="H476" s="19"/>
      <c r="I476" s="19"/>
    </row>
    <row r="478" spans="1:9" ht="18.75" x14ac:dyDescent="0.25">
      <c r="A478" s="21" t="s">
        <v>129</v>
      </c>
      <c r="B478" s="22"/>
      <c r="C478" s="22"/>
      <c r="D478" s="23" t="s">
        <v>130</v>
      </c>
      <c r="E478" s="24"/>
      <c r="F478" s="88" t="s">
        <v>228</v>
      </c>
      <c r="G478" s="231" t="s">
        <v>131</v>
      </c>
      <c r="H478" s="232"/>
      <c r="I478" s="27" t="str">
        <f>IF(D481="12x36",D481,5*D481)</f>
        <v>12x36</v>
      </c>
    </row>
    <row r="479" spans="1:9" ht="15" customHeight="1" x14ac:dyDescent="0.25">
      <c r="A479" s="28" t="s">
        <v>132</v>
      </c>
      <c r="B479" s="29"/>
      <c r="C479" s="30"/>
      <c r="D479" s="233" t="s">
        <v>227</v>
      </c>
      <c r="E479" s="234"/>
      <c r="F479" s="235"/>
      <c r="G479" s="224" t="s">
        <v>3</v>
      </c>
      <c r="H479" s="26" t="s">
        <v>4</v>
      </c>
      <c r="I479" s="34">
        <v>0.2</v>
      </c>
    </row>
    <row r="480" spans="1:9" x14ac:dyDescent="0.25">
      <c r="A480" s="31" t="s">
        <v>134</v>
      </c>
      <c r="B480" s="35"/>
      <c r="C480" s="30"/>
      <c r="D480" s="31" t="s">
        <v>7</v>
      </c>
      <c r="E480" s="32"/>
      <c r="F480" s="33"/>
      <c r="G480" s="225"/>
      <c r="H480" s="26" t="s">
        <v>119</v>
      </c>
      <c r="I480" s="36">
        <v>0</v>
      </c>
    </row>
    <row r="481" spans="1:9" x14ac:dyDescent="0.25">
      <c r="A481" s="31" t="s">
        <v>135</v>
      </c>
      <c r="B481" s="35"/>
      <c r="C481" s="30"/>
      <c r="D481" s="139" t="s">
        <v>207</v>
      </c>
      <c r="E481" s="140"/>
      <c r="F481" s="141"/>
      <c r="G481" s="225"/>
      <c r="H481" s="26" t="s">
        <v>5</v>
      </c>
      <c r="I481" s="34">
        <v>0.4</v>
      </c>
    </row>
    <row r="482" spans="1:9" x14ac:dyDescent="0.25">
      <c r="A482" s="31" t="s">
        <v>137</v>
      </c>
      <c r="B482" s="35"/>
      <c r="C482" s="30"/>
      <c r="D482" s="23" t="s">
        <v>183</v>
      </c>
      <c r="E482" s="32"/>
      <c r="F482" s="33"/>
      <c r="G482" s="226"/>
      <c r="H482" s="26" t="s">
        <v>119</v>
      </c>
      <c r="I482" s="26">
        <v>1</v>
      </c>
    </row>
    <row r="483" spans="1:9" ht="24.75" customHeight="1" x14ac:dyDescent="0.25">
      <c r="A483" s="148" t="s">
        <v>6</v>
      </c>
      <c r="B483" s="149"/>
      <c r="C483" s="149"/>
      <c r="D483" s="149"/>
      <c r="E483" s="149"/>
      <c r="F483" s="150"/>
      <c r="G483" s="26" t="s">
        <v>138</v>
      </c>
      <c r="H483" s="26">
        <v>220</v>
      </c>
      <c r="I483" s="94">
        <v>1540.51</v>
      </c>
    </row>
    <row r="484" spans="1:9" ht="25.5" customHeight="1" x14ac:dyDescent="0.25">
      <c r="A484" s="148" t="s">
        <v>8</v>
      </c>
      <c r="B484" s="149"/>
      <c r="C484" s="149"/>
      <c r="D484" s="149"/>
      <c r="E484" s="149"/>
      <c r="F484" s="150"/>
      <c r="G484" s="26" t="str">
        <f>D482</f>
        <v>Porto Alegre</v>
      </c>
      <c r="H484" s="26" t="s">
        <v>10</v>
      </c>
      <c r="I484" s="38">
        <v>2.5000000000000001E-2</v>
      </c>
    </row>
    <row r="485" spans="1:9" x14ac:dyDescent="0.25">
      <c r="A485" s="215" t="s">
        <v>214</v>
      </c>
      <c r="B485" s="216"/>
      <c r="C485" s="216"/>
      <c r="D485" s="216"/>
      <c r="E485" s="216"/>
      <c r="F485" s="217"/>
      <c r="G485" s="224" t="s">
        <v>15</v>
      </c>
      <c r="H485" s="26" t="s">
        <v>11</v>
      </c>
      <c r="I485" s="98">
        <v>4.8</v>
      </c>
    </row>
    <row r="486" spans="1:9" x14ac:dyDescent="0.25">
      <c r="A486" s="218"/>
      <c r="B486" s="219"/>
      <c r="C486" s="219"/>
      <c r="D486" s="219"/>
      <c r="E486" s="219"/>
      <c r="F486" s="220"/>
      <c r="G486" s="225"/>
      <c r="H486" s="26" t="s">
        <v>12</v>
      </c>
      <c r="I486" s="26">
        <v>15</v>
      </c>
    </row>
    <row r="487" spans="1:9" ht="22.5" customHeight="1" x14ac:dyDescent="0.25">
      <c r="A487" s="218"/>
      <c r="B487" s="219"/>
      <c r="C487" s="219"/>
      <c r="D487" s="219"/>
      <c r="E487" s="219"/>
      <c r="F487" s="220"/>
      <c r="G487" s="225"/>
      <c r="H487" s="26" t="s">
        <v>13</v>
      </c>
      <c r="I487" s="26">
        <v>2</v>
      </c>
    </row>
    <row r="488" spans="1:9" x14ac:dyDescent="0.25">
      <c r="A488" s="221"/>
      <c r="B488" s="222"/>
      <c r="C488" s="222"/>
      <c r="D488" s="222"/>
      <c r="E488" s="222"/>
      <c r="F488" s="223"/>
      <c r="G488" s="226"/>
      <c r="H488" s="26" t="s">
        <v>14</v>
      </c>
      <c r="I488" s="34">
        <v>0.06</v>
      </c>
    </row>
    <row r="489" spans="1:9" x14ac:dyDescent="0.25">
      <c r="A489" s="215" t="s">
        <v>218</v>
      </c>
      <c r="B489" s="216"/>
      <c r="C489" s="216"/>
      <c r="D489" s="216"/>
      <c r="E489" s="216"/>
      <c r="F489" s="217"/>
      <c r="G489" s="224" t="s">
        <v>15</v>
      </c>
      <c r="H489" s="26" t="s">
        <v>11</v>
      </c>
      <c r="I489" s="95">
        <f>I333</f>
        <v>23.68</v>
      </c>
    </row>
    <row r="490" spans="1:9" x14ac:dyDescent="0.25">
      <c r="A490" s="218"/>
      <c r="B490" s="219"/>
      <c r="C490" s="219"/>
      <c r="D490" s="219"/>
      <c r="E490" s="219"/>
      <c r="F490" s="220"/>
      <c r="G490" s="225"/>
      <c r="H490" s="26" t="s">
        <v>12</v>
      </c>
      <c r="I490" s="36">
        <v>15</v>
      </c>
    </row>
    <row r="491" spans="1:9" x14ac:dyDescent="0.25">
      <c r="A491" s="218"/>
      <c r="B491" s="219"/>
      <c r="C491" s="219"/>
      <c r="D491" s="219"/>
      <c r="E491" s="219"/>
      <c r="F491" s="220"/>
      <c r="G491" s="225"/>
      <c r="H491" s="26" t="s">
        <v>16</v>
      </c>
      <c r="I491" s="36">
        <v>1</v>
      </c>
    </row>
    <row r="492" spans="1:9" x14ac:dyDescent="0.25">
      <c r="A492" s="221"/>
      <c r="B492" s="222"/>
      <c r="C492" s="222"/>
      <c r="D492" s="222"/>
      <c r="E492" s="222"/>
      <c r="F492" s="223"/>
      <c r="G492" s="226"/>
      <c r="H492" s="26" t="s">
        <v>14</v>
      </c>
      <c r="I492" s="39">
        <v>0.19</v>
      </c>
    </row>
    <row r="493" spans="1:9" ht="15" customHeight="1" x14ac:dyDescent="0.25">
      <c r="A493" s="148" t="s">
        <v>219</v>
      </c>
      <c r="B493" s="149"/>
      <c r="C493" s="149"/>
      <c r="D493" s="149"/>
      <c r="E493" s="149"/>
      <c r="F493" s="150"/>
      <c r="G493" s="26" t="s">
        <v>15</v>
      </c>
      <c r="H493" s="40" t="s">
        <v>17</v>
      </c>
      <c r="I493" s="96">
        <f>I337</f>
        <v>19.420000000000002</v>
      </c>
    </row>
    <row r="494" spans="1:9" ht="36.75" customHeight="1" x14ac:dyDescent="0.25">
      <c r="A494" s="127" t="s">
        <v>229</v>
      </c>
      <c r="B494" s="127"/>
      <c r="C494" s="127"/>
      <c r="D494" s="127"/>
      <c r="E494" s="127"/>
      <c r="F494" s="127"/>
      <c r="G494" s="100"/>
      <c r="H494" s="101" t="s">
        <v>230</v>
      </c>
      <c r="I494" s="102">
        <v>0.2</v>
      </c>
    </row>
    <row r="495" spans="1:9" x14ac:dyDescent="0.25">
      <c r="A495" s="128" t="s">
        <v>231</v>
      </c>
      <c r="B495" s="128"/>
      <c r="C495" s="128"/>
      <c r="D495" s="128"/>
      <c r="E495" s="128"/>
      <c r="F495" s="128"/>
      <c r="G495" s="129" t="s">
        <v>15</v>
      </c>
      <c r="H495" s="103" t="s">
        <v>232</v>
      </c>
      <c r="I495" s="104">
        <f>((60/52.5)*7)*15</f>
        <v>120</v>
      </c>
    </row>
    <row r="496" spans="1:9" ht="22.5" customHeight="1" x14ac:dyDescent="0.25">
      <c r="A496" s="128"/>
      <c r="B496" s="128"/>
      <c r="C496" s="128"/>
      <c r="D496" s="128"/>
      <c r="E496" s="128"/>
      <c r="F496" s="128"/>
      <c r="G496" s="129"/>
      <c r="H496" s="103" t="s">
        <v>233</v>
      </c>
      <c r="I496" s="109">
        <f>I483/H483*20%</f>
        <v>1.4004636363636365</v>
      </c>
    </row>
    <row r="497" spans="1:9" x14ac:dyDescent="0.25">
      <c r="A497" s="130" t="s">
        <v>234</v>
      </c>
      <c r="B497" s="130"/>
      <c r="C497" s="130"/>
      <c r="D497" s="130"/>
      <c r="E497" s="130"/>
      <c r="F497" s="130"/>
      <c r="G497" s="129" t="s">
        <v>15</v>
      </c>
      <c r="H497" s="100" t="s">
        <v>232</v>
      </c>
      <c r="I497" s="105">
        <f>(((60/52.5)*7)-7)*15</f>
        <v>15</v>
      </c>
    </row>
    <row r="498" spans="1:9" x14ac:dyDescent="0.25">
      <c r="A498" s="130"/>
      <c r="B498" s="130"/>
      <c r="C498" s="130"/>
      <c r="D498" s="130"/>
      <c r="E498" s="130"/>
      <c r="F498" s="130"/>
      <c r="G498" s="129"/>
      <c r="H498" s="100" t="s">
        <v>233</v>
      </c>
      <c r="I498" s="110">
        <f>I483/H483*1.5</f>
        <v>10.503477272727272</v>
      </c>
    </row>
    <row r="499" spans="1:9" x14ac:dyDescent="0.25">
      <c r="A499" s="148"/>
      <c r="B499" s="149"/>
      <c r="C499" s="149"/>
      <c r="D499" s="149"/>
      <c r="E499" s="149"/>
      <c r="F499" s="150"/>
      <c r="G499" s="26"/>
      <c r="H499" s="26"/>
      <c r="I499" s="39"/>
    </row>
    <row r="501" spans="1:9" x14ac:dyDescent="0.25">
      <c r="A501" s="136" t="s">
        <v>19</v>
      </c>
      <c r="B501" s="137"/>
      <c r="C501" s="137"/>
      <c r="D501" s="137"/>
      <c r="E501" s="137"/>
      <c r="F501" s="137"/>
      <c r="G501" s="137"/>
      <c r="H501" s="137"/>
      <c r="I501" s="138"/>
    </row>
    <row r="502" spans="1:9" ht="22.5" x14ac:dyDescent="0.25">
      <c r="A502" s="41" t="s">
        <v>20</v>
      </c>
      <c r="B502" s="188" t="s">
        <v>21</v>
      </c>
      <c r="C502" s="189"/>
      <c r="D502" s="189"/>
      <c r="E502" s="189"/>
      <c r="F502" s="189"/>
      <c r="G502" s="190"/>
      <c r="H502" s="41" t="s">
        <v>22</v>
      </c>
      <c r="I502" s="41" t="s">
        <v>23</v>
      </c>
    </row>
    <row r="503" spans="1:9" x14ac:dyDescent="0.25">
      <c r="A503" s="37">
        <v>1</v>
      </c>
      <c r="B503" s="139" t="s">
        <v>120</v>
      </c>
      <c r="C503" s="140"/>
      <c r="D503" s="140"/>
      <c r="E503" s="140"/>
      <c r="F503" s="140"/>
      <c r="G503" s="141"/>
      <c r="H503" s="42">
        <f>I503/I511</f>
        <v>0.60472787245739412</v>
      </c>
      <c r="I503" s="43">
        <f>IF(D481="12X36",I483,I483/H483*I478)</f>
        <v>1540.51</v>
      </c>
    </row>
    <row r="504" spans="1:9" x14ac:dyDescent="0.25">
      <c r="A504" s="37">
        <v>2</v>
      </c>
      <c r="B504" s="191" t="s">
        <v>139</v>
      </c>
      <c r="C504" s="192"/>
      <c r="D504" s="192"/>
      <c r="E504" s="192"/>
      <c r="F504" s="192"/>
      <c r="G504" s="193"/>
      <c r="H504" s="42">
        <f>I504/I511</f>
        <v>0</v>
      </c>
      <c r="I504" s="44">
        <v>0</v>
      </c>
    </row>
    <row r="505" spans="1:9" ht="15" customHeight="1" x14ac:dyDescent="0.25">
      <c r="A505" s="37">
        <v>3</v>
      </c>
      <c r="B505" s="208" t="s">
        <v>140</v>
      </c>
      <c r="C505" s="209"/>
      <c r="D505" s="209"/>
      <c r="E505" s="209"/>
      <c r="F505" s="209"/>
      <c r="G505" s="210"/>
      <c r="H505" s="42">
        <f>I505/I511</f>
        <v>0</v>
      </c>
      <c r="I505" s="43">
        <v>0</v>
      </c>
    </row>
    <row r="506" spans="1:9" ht="15" customHeight="1" x14ac:dyDescent="0.25">
      <c r="A506" s="211">
        <v>4</v>
      </c>
      <c r="B506" s="213" t="s">
        <v>217</v>
      </c>
      <c r="C506" s="209"/>
      <c r="D506" s="209"/>
      <c r="E506" s="209"/>
      <c r="F506" s="209"/>
      <c r="G506" s="210"/>
      <c r="H506" s="42">
        <f>I506/I511</f>
        <v>0</v>
      </c>
      <c r="I506" s="43">
        <f>I479*I480*I483</f>
        <v>0</v>
      </c>
    </row>
    <row r="507" spans="1:9" ht="22.5" customHeight="1" x14ac:dyDescent="0.25">
      <c r="A507" s="212"/>
      <c r="B507" s="214" t="s">
        <v>216</v>
      </c>
      <c r="C507" s="195"/>
      <c r="D507" s="195"/>
      <c r="E507" s="195"/>
      <c r="F507" s="195"/>
      <c r="G507" s="196"/>
      <c r="H507" s="42">
        <f>I507/I511</f>
        <v>0.24189114898295766</v>
      </c>
      <c r="I507" s="43">
        <f>I503*I481</f>
        <v>616.20400000000006</v>
      </c>
    </row>
    <row r="508" spans="1:9" ht="22.5" customHeight="1" x14ac:dyDescent="0.25">
      <c r="A508" s="99">
        <v>5</v>
      </c>
      <c r="B508" s="131" t="s">
        <v>235</v>
      </c>
      <c r="C508" s="131"/>
      <c r="D508" s="131"/>
      <c r="E508" s="131"/>
      <c r="F508" s="131"/>
      <c r="G508" s="131"/>
      <c r="H508" s="106">
        <f t="shared" ref="H508:H510" si="0">I508/I$380</f>
        <v>0.71995547306936736</v>
      </c>
      <c r="I508" s="107">
        <f>I498*I497</f>
        <v>157.55215909090907</v>
      </c>
    </row>
    <row r="509" spans="1:9" ht="22.5" customHeight="1" x14ac:dyDescent="0.25">
      <c r="A509" s="99">
        <v>6</v>
      </c>
      <c r="B509" s="131" t="s">
        <v>236</v>
      </c>
      <c r="C509" s="131"/>
      <c r="D509" s="131"/>
      <c r="E509" s="131"/>
      <c r="F509" s="131"/>
      <c r="G509" s="131"/>
      <c r="H509" s="106">
        <f t="shared" si="0"/>
        <v>0.76795250460732534</v>
      </c>
      <c r="I509" s="107">
        <f>I496*I495</f>
        <v>168.05563636363638</v>
      </c>
    </row>
    <row r="510" spans="1:9" ht="22.5" customHeight="1" x14ac:dyDescent="0.25">
      <c r="A510" s="99">
        <f t="shared" ref="A510" si="1">A509+1</f>
        <v>7</v>
      </c>
      <c r="B510" s="132" t="s">
        <v>237</v>
      </c>
      <c r="C510" s="132"/>
      <c r="D510" s="132"/>
      <c r="E510" s="132"/>
      <c r="F510" s="132"/>
      <c r="G510" s="132"/>
      <c r="H510" s="106">
        <f t="shared" si="0"/>
        <v>0.29758159553533853</v>
      </c>
      <c r="I510" s="107">
        <f>(I508+I509)*0.2</f>
        <v>65.121559090909088</v>
      </c>
    </row>
    <row r="511" spans="1:9" x14ac:dyDescent="0.25">
      <c r="A511" s="167" t="s">
        <v>24</v>
      </c>
      <c r="B511" s="168"/>
      <c r="C511" s="168"/>
      <c r="D511" s="168"/>
      <c r="E511" s="168"/>
      <c r="F511" s="168"/>
      <c r="G511" s="169"/>
      <c r="H511" s="45">
        <f>SUM(H503:H510)</f>
        <v>2.632108594652383</v>
      </c>
      <c r="I511" s="46">
        <f>SUM(I503:I510)</f>
        <v>2547.4433545454549</v>
      </c>
    </row>
    <row r="513" spans="1:9" ht="22.5" customHeight="1" x14ac:dyDescent="0.25">
      <c r="A513" s="41" t="s">
        <v>25</v>
      </c>
      <c r="B513" s="188" t="s">
        <v>26</v>
      </c>
      <c r="C513" s="189"/>
      <c r="D513" s="189"/>
      <c r="E513" s="189"/>
      <c r="F513" s="189"/>
      <c r="G513" s="190"/>
      <c r="H513" s="41" t="s">
        <v>22</v>
      </c>
      <c r="I513" s="41" t="s">
        <v>23</v>
      </c>
    </row>
    <row r="514" spans="1:9" ht="15" customHeight="1" x14ac:dyDescent="0.25">
      <c r="A514" s="37">
        <v>1</v>
      </c>
      <c r="B514" s="191" t="s">
        <v>142</v>
      </c>
      <c r="C514" s="192"/>
      <c r="D514" s="192"/>
      <c r="E514" s="192"/>
      <c r="F514" s="192"/>
      <c r="G514" s="193"/>
      <c r="H514" s="42">
        <v>0.2</v>
      </c>
      <c r="I514" s="43">
        <f>I511*H514</f>
        <v>509.48867090909101</v>
      </c>
    </row>
    <row r="515" spans="1:9" ht="15" customHeight="1" x14ac:dyDescent="0.25">
      <c r="A515" s="37">
        <v>2</v>
      </c>
      <c r="B515" s="208" t="s">
        <v>143</v>
      </c>
      <c r="C515" s="209"/>
      <c r="D515" s="209"/>
      <c r="E515" s="209"/>
      <c r="F515" s="209"/>
      <c r="G515" s="210"/>
      <c r="H515" s="42">
        <v>1.4999999999999999E-2</v>
      </c>
      <c r="I515" s="43">
        <f>I511*H515</f>
        <v>38.211650318181825</v>
      </c>
    </row>
    <row r="516" spans="1:9" ht="15" customHeight="1" x14ac:dyDescent="0.25">
      <c r="A516" s="37">
        <v>3</v>
      </c>
      <c r="B516" s="208" t="s">
        <v>144</v>
      </c>
      <c r="C516" s="209"/>
      <c r="D516" s="209"/>
      <c r="E516" s="209"/>
      <c r="F516" s="209"/>
      <c r="G516" s="210"/>
      <c r="H516" s="42">
        <v>0.01</v>
      </c>
      <c r="I516" s="43">
        <f>I511*H516</f>
        <v>25.474433545454549</v>
      </c>
    </row>
    <row r="517" spans="1:9" x14ac:dyDescent="0.25">
      <c r="A517" s="37">
        <v>4</v>
      </c>
      <c r="B517" s="208" t="s">
        <v>145</v>
      </c>
      <c r="C517" s="209"/>
      <c r="D517" s="209"/>
      <c r="E517" s="209"/>
      <c r="F517" s="209"/>
      <c r="G517" s="210"/>
      <c r="H517" s="42">
        <v>2E-3</v>
      </c>
      <c r="I517" s="43">
        <f>I511*H517</f>
        <v>5.0948867090909102</v>
      </c>
    </row>
    <row r="518" spans="1:9" ht="15" customHeight="1" x14ac:dyDescent="0.25">
      <c r="A518" s="37">
        <v>5</v>
      </c>
      <c r="B518" s="208" t="s">
        <v>146</v>
      </c>
      <c r="C518" s="209"/>
      <c r="D518" s="209"/>
      <c r="E518" s="209"/>
      <c r="F518" s="209"/>
      <c r="G518" s="210"/>
      <c r="H518" s="42">
        <v>2.5000000000000001E-2</v>
      </c>
      <c r="I518" s="43">
        <f>I511*H518</f>
        <v>63.686083863636377</v>
      </c>
    </row>
    <row r="519" spans="1:9" ht="15" customHeight="1" x14ac:dyDescent="0.25">
      <c r="A519" s="37">
        <v>6</v>
      </c>
      <c r="B519" s="208" t="s">
        <v>147</v>
      </c>
      <c r="C519" s="209"/>
      <c r="D519" s="209"/>
      <c r="E519" s="209"/>
      <c r="F519" s="209"/>
      <c r="G519" s="210"/>
      <c r="H519" s="42">
        <v>0.08</v>
      </c>
      <c r="I519" s="43">
        <f>I511*H519</f>
        <v>203.79546836363639</v>
      </c>
    </row>
    <row r="520" spans="1:9" ht="15" customHeight="1" x14ac:dyDescent="0.25">
      <c r="A520" s="37">
        <v>7</v>
      </c>
      <c r="B520" s="208" t="s">
        <v>148</v>
      </c>
      <c r="C520" s="209"/>
      <c r="D520" s="209"/>
      <c r="E520" s="209"/>
      <c r="F520" s="209"/>
      <c r="G520" s="210"/>
      <c r="H520" s="42">
        <v>5.0000000000000001E-3</v>
      </c>
      <c r="I520" s="43">
        <f>I511*H520</f>
        <v>12.737216772727274</v>
      </c>
    </row>
    <row r="521" spans="1:9" ht="22.5" customHeight="1" x14ac:dyDescent="0.25">
      <c r="A521" s="37">
        <v>8</v>
      </c>
      <c r="B521" s="194" t="s">
        <v>149</v>
      </c>
      <c r="C521" s="195"/>
      <c r="D521" s="195"/>
      <c r="E521" s="195"/>
      <c r="F521" s="195"/>
      <c r="G521" s="196"/>
      <c r="H521" s="42">
        <v>6.0000000000000001E-3</v>
      </c>
      <c r="I521" s="43">
        <f>I511*H521</f>
        <v>15.28466012727273</v>
      </c>
    </row>
    <row r="522" spans="1:9" x14ac:dyDescent="0.25">
      <c r="A522" s="167" t="s">
        <v>27</v>
      </c>
      <c r="B522" s="168"/>
      <c r="C522" s="168"/>
      <c r="D522" s="168"/>
      <c r="E522" s="168"/>
      <c r="F522" s="168"/>
      <c r="G522" s="169"/>
      <c r="H522" s="45">
        <f>SUM(H514:H521)</f>
        <v>0.34300000000000008</v>
      </c>
      <c r="I522" s="46">
        <f>I514+I515+I516+I517+I518+I519+I520+I521</f>
        <v>873.77307060909106</v>
      </c>
    </row>
    <row r="523" spans="1:9" ht="15" customHeight="1" x14ac:dyDescent="0.25">
      <c r="A523" s="207" t="s">
        <v>28</v>
      </c>
      <c r="B523" s="207"/>
      <c r="C523" s="207"/>
      <c r="D523" s="207"/>
      <c r="E523" s="207"/>
      <c r="F523" s="207"/>
      <c r="G523" s="207"/>
      <c r="H523" s="207"/>
      <c r="I523" s="207"/>
    </row>
    <row r="524" spans="1:9" ht="27.75" customHeight="1" x14ac:dyDescent="0.25">
      <c r="A524" s="41" t="s">
        <v>29</v>
      </c>
      <c r="B524" s="188" t="s">
        <v>30</v>
      </c>
      <c r="C524" s="189"/>
      <c r="D524" s="189"/>
      <c r="E524" s="189"/>
      <c r="F524" s="189"/>
      <c r="G524" s="190"/>
      <c r="H524" s="41" t="s">
        <v>22</v>
      </c>
      <c r="I524" s="41" t="s">
        <v>23</v>
      </c>
    </row>
    <row r="525" spans="1:9" ht="15" customHeight="1" x14ac:dyDescent="0.25">
      <c r="A525" s="37">
        <v>1</v>
      </c>
      <c r="B525" s="139" t="s">
        <v>150</v>
      </c>
      <c r="C525" s="140"/>
      <c r="D525" s="140"/>
      <c r="E525" s="140"/>
      <c r="F525" s="140"/>
      <c r="G525" s="141"/>
      <c r="H525" s="42">
        <f>H362</f>
        <v>0.119314</v>
      </c>
      <c r="I525" s="43">
        <f>I511*H525</f>
        <v>303.94565640423639</v>
      </c>
    </row>
    <row r="526" spans="1:9" x14ac:dyDescent="0.25">
      <c r="A526" s="37">
        <v>2</v>
      </c>
      <c r="B526" s="191" t="s">
        <v>151</v>
      </c>
      <c r="C526" s="192"/>
      <c r="D526" s="192"/>
      <c r="E526" s="192"/>
      <c r="F526" s="192"/>
      <c r="G526" s="193"/>
      <c r="H526" s="42">
        <f>H363</f>
        <v>2.0479000000000001E-2</v>
      </c>
      <c r="I526" s="43">
        <f>I511*H526</f>
        <v>52.169092457736376</v>
      </c>
    </row>
    <row r="527" spans="1:9" ht="22.5" customHeight="1" x14ac:dyDescent="0.25">
      <c r="A527" s="37">
        <v>3</v>
      </c>
      <c r="B527" s="194" t="s">
        <v>152</v>
      </c>
      <c r="C527" s="195"/>
      <c r="D527" s="195"/>
      <c r="E527" s="195"/>
      <c r="F527" s="195"/>
      <c r="G527" s="196"/>
      <c r="H527" s="42">
        <v>1.2123E-2</v>
      </c>
      <c r="I527" s="43">
        <f>I511*H527</f>
        <v>30.882655787154551</v>
      </c>
    </row>
    <row r="528" spans="1:9" x14ac:dyDescent="0.25">
      <c r="A528" s="37">
        <v>4</v>
      </c>
      <c r="B528" s="139" t="s">
        <v>153</v>
      </c>
      <c r="C528" s="140"/>
      <c r="D528" s="140"/>
      <c r="E528" s="140"/>
      <c r="F528" s="140"/>
      <c r="G528" s="141"/>
      <c r="H528" s="42">
        <v>1.1436E-2</v>
      </c>
      <c r="I528" s="43">
        <f>I511*H528</f>
        <v>29.132562202581823</v>
      </c>
    </row>
    <row r="529" spans="1:9" ht="15" customHeight="1" x14ac:dyDescent="0.25">
      <c r="A529" s="37">
        <v>5</v>
      </c>
      <c r="B529" s="139" t="s">
        <v>154</v>
      </c>
      <c r="C529" s="140"/>
      <c r="D529" s="140"/>
      <c r="E529" s="140"/>
      <c r="F529" s="140"/>
      <c r="G529" s="141"/>
      <c r="H529" s="42">
        <v>1.74E-4</v>
      </c>
      <c r="I529" s="43">
        <f>I511*H529</f>
        <v>0.44325514369090918</v>
      </c>
    </row>
    <row r="530" spans="1:9" x14ac:dyDescent="0.25">
      <c r="A530" s="37">
        <v>6</v>
      </c>
      <c r="B530" s="139" t="s">
        <v>155</v>
      </c>
      <c r="C530" s="140"/>
      <c r="D530" s="140"/>
      <c r="E530" s="140"/>
      <c r="F530" s="140"/>
      <c r="G530" s="141"/>
      <c r="H530" s="42">
        <v>4.4200000000000001E-4</v>
      </c>
      <c r="I530" s="43">
        <f>I511*H530</f>
        <v>1.1259699627090911</v>
      </c>
    </row>
    <row r="531" spans="1:9" ht="15" customHeight="1" x14ac:dyDescent="0.25">
      <c r="A531" s="37">
        <v>7</v>
      </c>
      <c r="B531" s="139" t="s">
        <v>156</v>
      </c>
      <c r="C531" s="140"/>
      <c r="D531" s="140"/>
      <c r="E531" s="140"/>
      <c r="F531" s="140"/>
      <c r="G531" s="141"/>
      <c r="H531" s="42">
        <v>1.8500000000000002E-4</v>
      </c>
      <c r="I531" s="43">
        <f>I511*H531</f>
        <v>0.4712770205909092</v>
      </c>
    </row>
    <row r="532" spans="1:9" x14ac:dyDescent="0.25">
      <c r="A532" s="37">
        <v>8</v>
      </c>
      <c r="B532" s="139" t="s">
        <v>157</v>
      </c>
      <c r="C532" s="140"/>
      <c r="D532" s="140"/>
      <c r="E532" s="140"/>
      <c r="F532" s="140"/>
      <c r="G532" s="141"/>
      <c r="H532" s="42">
        <v>9.0789999999999996E-2</v>
      </c>
      <c r="I532" s="43">
        <f>I511*H532</f>
        <v>231.28238215918185</v>
      </c>
    </row>
    <row r="533" spans="1:9" ht="22.5" customHeight="1" x14ac:dyDescent="0.25">
      <c r="A533" s="167" t="s">
        <v>31</v>
      </c>
      <c r="B533" s="168"/>
      <c r="C533" s="168"/>
      <c r="D533" s="168"/>
      <c r="E533" s="168"/>
      <c r="F533" s="168"/>
      <c r="G533" s="169"/>
      <c r="H533" s="45">
        <f>SUM(H525:H532)</f>
        <v>0.25494299999999998</v>
      </c>
      <c r="I533" s="46">
        <f>I525+I526+I527+I528+I529+I530+I531+I532</f>
        <v>649.45285113788191</v>
      </c>
    </row>
    <row r="534" spans="1:9" ht="15" customHeight="1" x14ac:dyDescent="0.25">
      <c r="A534" s="47" t="s">
        <v>32</v>
      </c>
      <c r="B534" s="170" t="s">
        <v>33</v>
      </c>
      <c r="C534" s="170"/>
      <c r="D534" s="170"/>
      <c r="E534" s="170"/>
      <c r="F534" s="170"/>
      <c r="G534" s="170"/>
      <c r="H534" s="170"/>
      <c r="I534" s="170"/>
    </row>
    <row r="535" spans="1:9" ht="15" customHeight="1" x14ac:dyDescent="0.25">
      <c r="A535" s="47" t="s">
        <v>34</v>
      </c>
      <c r="B535" s="171" t="s">
        <v>35</v>
      </c>
      <c r="C535" s="171"/>
      <c r="D535" s="171"/>
      <c r="E535" s="171"/>
      <c r="F535" s="171"/>
      <c r="G535" s="171"/>
      <c r="H535" s="171"/>
      <c r="I535" s="171"/>
    </row>
    <row r="536" spans="1:9" ht="24.75" customHeight="1" x14ac:dyDescent="0.25">
      <c r="A536" s="41" t="s">
        <v>36</v>
      </c>
      <c r="B536" s="188" t="s">
        <v>37</v>
      </c>
      <c r="C536" s="189"/>
      <c r="D536" s="189"/>
      <c r="E536" s="189"/>
      <c r="F536" s="189"/>
      <c r="G536" s="190"/>
      <c r="H536" s="41" t="s">
        <v>22</v>
      </c>
      <c r="I536" s="41" t="s">
        <v>23</v>
      </c>
    </row>
    <row r="537" spans="1:9" ht="15" customHeight="1" x14ac:dyDescent="0.25">
      <c r="A537" s="37">
        <v>1</v>
      </c>
      <c r="B537" s="139" t="s">
        <v>38</v>
      </c>
      <c r="C537" s="140"/>
      <c r="D537" s="140"/>
      <c r="E537" s="140"/>
      <c r="F537" s="140"/>
      <c r="G537" s="141"/>
      <c r="H537" s="42">
        <f>H374</f>
        <v>2.3626999999999999E-2</v>
      </c>
      <c r="I537" s="43">
        <f>I511*H537</f>
        <v>60.188444137845458</v>
      </c>
    </row>
    <row r="538" spans="1:9" x14ac:dyDescent="0.25">
      <c r="A538" s="37">
        <v>2</v>
      </c>
      <c r="B538" s="139" t="s">
        <v>39</v>
      </c>
      <c r="C538" s="140"/>
      <c r="D538" s="140"/>
      <c r="E538" s="140"/>
      <c r="F538" s="140"/>
      <c r="G538" s="141"/>
      <c r="H538" s="42">
        <f>H375</f>
        <v>1.7170000000000002E-3</v>
      </c>
      <c r="I538" s="43">
        <f>I511*H538</f>
        <v>4.3739602397545463</v>
      </c>
    </row>
    <row r="539" spans="1:9" ht="15" customHeight="1" x14ac:dyDescent="0.25">
      <c r="A539" s="37">
        <v>3</v>
      </c>
      <c r="B539" s="139" t="s">
        <v>40</v>
      </c>
      <c r="C539" s="140"/>
      <c r="D539" s="140"/>
      <c r="E539" s="140"/>
      <c r="F539" s="140"/>
      <c r="G539" s="141"/>
      <c r="H539" s="42">
        <f>H376</f>
        <v>9.4509999999999993E-3</v>
      </c>
      <c r="I539" s="43">
        <f>I511*H539</f>
        <v>24.075887143809094</v>
      </c>
    </row>
    <row r="540" spans="1:9" x14ac:dyDescent="0.25">
      <c r="A540" s="167" t="s">
        <v>41</v>
      </c>
      <c r="B540" s="168"/>
      <c r="C540" s="168"/>
      <c r="D540" s="168"/>
      <c r="E540" s="168"/>
      <c r="F540" s="168"/>
      <c r="G540" s="169"/>
      <c r="H540" s="45">
        <f>SUM(H537:H539)</f>
        <v>3.4795E-2</v>
      </c>
      <c r="I540" s="46">
        <f>I537+I538+I539</f>
        <v>88.638291521409101</v>
      </c>
    </row>
    <row r="542" spans="1:9" ht="22.5" x14ac:dyDescent="0.25">
      <c r="A542" s="41" t="s">
        <v>42</v>
      </c>
      <c r="B542" s="188" t="s">
        <v>43</v>
      </c>
      <c r="C542" s="189"/>
      <c r="D542" s="189"/>
      <c r="E542" s="189"/>
      <c r="F542" s="189"/>
      <c r="G542" s="190"/>
      <c r="H542" s="41" t="s">
        <v>22</v>
      </c>
      <c r="I542" s="41" t="s">
        <v>23</v>
      </c>
    </row>
    <row r="543" spans="1:9" ht="15" customHeight="1" x14ac:dyDescent="0.25">
      <c r="A543" s="37">
        <v>1</v>
      </c>
      <c r="B543" s="139" t="s">
        <v>44</v>
      </c>
      <c r="C543" s="140"/>
      <c r="D543" s="140"/>
      <c r="E543" s="140"/>
      <c r="F543" s="140"/>
      <c r="G543" s="141"/>
      <c r="H543" s="42">
        <f>H533*H522</f>
        <v>8.7445449000000008E-2</v>
      </c>
      <c r="I543" s="43">
        <f>I511*H543</f>
        <v>222.76232794029352</v>
      </c>
    </row>
    <row r="544" spans="1:9" x14ac:dyDescent="0.25">
      <c r="A544" s="167" t="s">
        <v>45</v>
      </c>
      <c r="B544" s="168"/>
      <c r="C544" s="168"/>
      <c r="D544" s="168"/>
      <c r="E544" s="168"/>
      <c r="F544" s="168"/>
      <c r="G544" s="169"/>
      <c r="H544" s="45">
        <f>SUM(H543:H543)</f>
        <v>8.7445449000000008E-2</v>
      </c>
      <c r="I544" s="46">
        <f>I543</f>
        <v>222.76232794029352</v>
      </c>
    </row>
    <row r="546" spans="1:9" ht="15" customHeight="1" x14ac:dyDescent="0.25">
      <c r="A546" s="204" t="s">
        <v>46</v>
      </c>
      <c r="B546" s="205"/>
      <c r="C546" s="205"/>
      <c r="D546" s="205"/>
      <c r="E546" s="205"/>
      <c r="F546" s="205"/>
      <c r="G546" s="206"/>
      <c r="H546" s="48">
        <f>H522+H533+H540+H544</f>
        <v>0.72018344900000009</v>
      </c>
      <c r="I546" s="49">
        <f>I522+I533+I540+I544</f>
        <v>1834.6265412086757</v>
      </c>
    </row>
    <row r="548" spans="1:9" ht="22.5" x14ac:dyDescent="0.25">
      <c r="A548" s="41" t="s">
        <v>47</v>
      </c>
      <c r="B548" s="188" t="s">
        <v>48</v>
      </c>
      <c r="C548" s="189"/>
      <c r="D548" s="189"/>
      <c r="E548" s="189"/>
      <c r="F548" s="189"/>
      <c r="G548" s="190"/>
      <c r="H548" s="41" t="s">
        <v>22</v>
      </c>
      <c r="I548" s="41" t="s">
        <v>23</v>
      </c>
    </row>
    <row r="549" spans="1:9" x14ac:dyDescent="0.25">
      <c r="A549" s="17">
        <v>1</v>
      </c>
      <c r="B549" s="139" t="s">
        <v>184</v>
      </c>
      <c r="C549" s="140"/>
      <c r="D549" s="140"/>
      <c r="E549" s="140"/>
      <c r="F549" s="140"/>
      <c r="G549" s="141"/>
      <c r="H549" s="42">
        <f>I549/I511</f>
        <v>0.11294147109753377</v>
      </c>
      <c r="I549" s="43">
        <f>I560</f>
        <v>287.71199999999999</v>
      </c>
    </row>
    <row r="550" spans="1:9" ht="15" customHeight="1" x14ac:dyDescent="0.25">
      <c r="A550" s="17">
        <v>2</v>
      </c>
      <c r="B550" s="139" t="s">
        <v>159</v>
      </c>
      <c r="C550" s="140"/>
      <c r="D550" s="140"/>
      <c r="E550" s="140"/>
      <c r="F550" s="140"/>
      <c r="G550" s="141"/>
      <c r="H550" s="42">
        <f>I550/I511</f>
        <v>2.0243590464134827E-2</v>
      </c>
      <c r="I550" s="43">
        <f>I556</f>
        <v>51.569400000000002</v>
      </c>
    </row>
    <row r="551" spans="1:9" x14ac:dyDescent="0.25">
      <c r="A551" s="37">
        <v>3</v>
      </c>
      <c r="B551" s="139" t="s">
        <v>160</v>
      </c>
      <c r="C551" s="140"/>
      <c r="D551" s="140"/>
      <c r="E551" s="140"/>
      <c r="F551" s="140"/>
      <c r="G551" s="141"/>
      <c r="H551" s="42">
        <f>I551/I511</f>
        <v>7.6233294708392641E-3</v>
      </c>
      <c r="I551" s="43">
        <f>I493</f>
        <v>19.420000000000002</v>
      </c>
    </row>
    <row r="552" spans="1:9" x14ac:dyDescent="0.25">
      <c r="A552" s="167" t="s">
        <v>49</v>
      </c>
      <c r="B552" s="168"/>
      <c r="C552" s="168"/>
      <c r="D552" s="168"/>
      <c r="E552" s="168"/>
      <c r="F552" s="168"/>
      <c r="G552" s="169"/>
      <c r="H552" s="45">
        <f>H549+H550+H551</f>
        <v>0.14080839103250786</v>
      </c>
      <c r="I552" s="46">
        <f>SUM(I549:I551)</f>
        <v>358.70139999999998</v>
      </c>
    </row>
    <row r="553" spans="1:9" ht="22.5" customHeight="1" x14ac:dyDescent="0.25">
      <c r="A553" s="50"/>
      <c r="B553" s="50"/>
      <c r="C553" s="50"/>
      <c r="D553" s="50"/>
      <c r="E553" s="50"/>
      <c r="F553" s="50"/>
      <c r="G553" s="50"/>
      <c r="H553" s="51"/>
      <c r="I553" s="52"/>
    </row>
    <row r="554" spans="1:9" x14ac:dyDescent="0.25">
      <c r="A554" s="172" t="s">
        <v>50</v>
      </c>
      <c r="B554" s="173"/>
      <c r="C554" s="173"/>
      <c r="D554" s="173"/>
      <c r="E554" s="173"/>
      <c r="F554" s="173"/>
      <c r="G554" s="173"/>
      <c r="H554" s="173"/>
      <c r="I554" s="174"/>
    </row>
    <row r="555" spans="1:9" ht="22.5" x14ac:dyDescent="0.25">
      <c r="A555" s="148" t="s">
        <v>51</v>
      </c>
      <c r="B555" s="150"/>
      <c r="C555" s="37" t="s">
        <v>52</v>
      </c>
      <c r="D555" s="37" t="s">
        <v>53</v>
      </c>
      <c r="E555" s="37" t="s">
        <v>54</v>
      </c>
      <c r="F555" s="37" t="s">
        <v>55</v>
      </c>
      <c r="G555" s="37" t="s">
        <v>56</v>
      </c>
      <c r="H555" s="42" t="s">
        <v>57</v>
      </c>
      <c r="I555" s="43" t="s">
        <v>58</v>
      </c>
    </row>
    <row r="556" spans="1:9" ht="15" customHeight="1" x14ac:dyDescent="0.25">
      <c r="A556" s="200">
        <f>I485</f>
        <v>4.8</v>
      </c>
      <c r="B556" s="201"/>
      <c r="C556" s="37">
        <f>I486</f>
        <v>15</v>
      </c>
      <c r="D556" s="37">
        <f>I487</f>
        <v>2</v>
      </c>
      <c r="E556" s="53">
        <f>A556*C556*D556</f>
        <v>144</v>
      </c>
      <c r="F556" s="53">
        <f>I503</f>
        <v>1540.51</v>
      </c>
      <c r="G556" s="54">
        <f>I488</f>
        <v>0.06</v>
      </c>
      <c r="H556" s="53">
        <f>F556*G556</f>
        <v>92.430599999999998</v>
      </c>
      <c r="I556" s="43">
        <f>IF((E556-H556)&lt;0,0,E556-H556)</f>
        <v>51.569400000000002</v>
      </c>
    </row>
    <row r="557" spans="1:9" x14ac:dyDescent="0.25">
      <c r="A557" s="55"/>
      <c r="B557" s="55"/>
      <c r="C557" s="55"/>
      <c r="D557" s="55"/>
      <c r="E557" s="56"/>
      <c r="F557" s="56"/>
      <c r="G557" s="57"/>
      <c r="H557" s="56"/>
      <c r="I557" s="58"/>
    </row>
    <row r="558" spans="1:9" x14ac:dyDescent="0.25">
      <c r="A558" s="172" t="s">
        <v>185</v>
      </c>
      <c r="B558" s="173"/>
      <c r="C558" s="173"/>
      <c r="D558" s="173"/>
      <c r="E558" s="173"/>
      <c r="F558" s="173"/>
      <c r="G558" s="173"/>
      <c r="H558" s="173"/>
      <c r="I558" s="174"/>
    </row>
    <row r="559" spans="1:9" ht="15" customHeight="1" x14ac:dyDescent="0.25">
      <c r="A559" s="148" t="s">
        <v>51</v>
      </c>
      <c r="B559" s="150"/>
      <c r="C559" s="37" t="s">
        <v>60</v>
      </c>
      <c r="D559" s="37" t="s">
        <v>53</v>
      </c>
      <c r="E559" s="37" t="s">
        <v>54</v>
      </c>
      <c r="F559" s="37" t="s">
        <v>55</v>
      </c>
      <c r="G559" s="37" t="s">
        <v>56</v>
      </c>
      <c r="H559" s="42" t="str">
        <f>H555</f>
        <v>Valor desconto</v>
      </c>
      <c r="I559" s="43" t="s">
        <v>58</v>
      </c>
    </row>
    <row r="560" spans="1:9" ht="15" customHeight="1" x14ac:dyDescent="0.25">
      <c r="A560" s="202">
        <f>I489</f>
        <v>23.68</v>
      </c>
      <c r="B560" s="203"/>
      <c r="C560" s="59">
        <f>I490</f>
        <v>15</v>
      </c>
      <c r="D560" s="37">
        <f>I491</f>
        <v>1</v>
      </c>
      <c r="E560" s="53">
        <f>A560*C560*D560</f>
        <v>355.2</v>
      </c>
      <c r="F560" s="53">
        <f>E560</f>
        <v>355.2</v>
      </c>
      <c r="G560" s="60">
        <f>I492</f>
        <v>0.19</v>
      </c>
      <c r="H560" s="53">
        <f>F560*G560</f>
        <v>67.488</v>
      </c>
      <c r="I560" s="43">
        <f>IF((E560-H560)&lt;0,0,E560-H560)</f>
        <v>287.71199999999999</v>
      </c>
    </row>
    <row r="561" spans="1:9" ht="15" customHeight="1" x14ac:dyDescent="0.25"/>
    <row r="562" spans="1:9" x14ac:dyDescent="0.25">
      <c r="A562" s="133" t="s">
        <v>161</v>
      </c>
      <c r="B562" s="134"/>
      <c r="C562" s="134"/>
      <c r="D562" s="134"/>
      <c r="E562" s="134"/>
      <c r="F562" s="134"/>
      <c r="G562" s="135"/>
      <c r="H562" s="61">
        <f>H511+H546+H552</f>
        <v>3.4931004346848913</v>
      </c>
      <c r="I562" s="62">
        <f>I511+I546+I552</f>
        <v>4740.7712957541307</v>
      </c>
    </row>
    <row r="563" spans="1:9" ht="16.5" customHeight="1" x14ac:dyDescent="0.25">
      <c r="A563" s="63"/>
      <c r="B563" s="63"/>
      <c r="C563" s="63"/>
      <c r="D563" s="63"/>
      <c r="E563" s="63"/>
      <c r="F563" s="63"/>
      <c r="G563" s="63"/>
      <c r="H563" s="64"/>
      <c r="I563" s="65"/>
    </row>
    <row r="564" spans="1:9" x14ac:dyDescent="0.25">
      <c r="A564" s="136" t="s">
        <v>61</v>
      </c>
      <c r="B564" s="137"/>
      <c r="C564" s="137"/>
      <c r="D564" s="137"/>
      <c r="E564" s="137"/>
      <c r="F564" s="137"/>
      <c r="G564" s="137"/>
      <c r="H564" s="137"/>
      <c r="I564" s="138"/>
    </row>
    <row r="565" spans="1:9" ht="22.5" x14ac:dyDescent="0.25">
      <c r="A565" s="41" t="s">
        <v>20</v>
      </c>
      <c r="B565" s="188" t="s">
        <v>62</v>
      </c>
      <c r="C565" s="189"/>
      <c r="D565" s="189"/>
      <c r="E565" s="189"/>
      <c r="F565" s="189"/>
      <c r="G565" s="190"/>
      <c r="H565" s="41" t="s">
        <v>22</v>
      </c>
      <c r="I565" s="41" t="s">
        <v>23</v>
      </c>
    </row>
    <row r="566" spans="1:9" x14ac:dyDescent="0.25">
      <c r="A566" s="37">
        <v>1</v>
      </c>
      <c r="B566" s="191" t="s">
        <v>162</v>
      </c>
      <c r="C566" s="192"/>
      <c r="D566" s="192"/>
      <c r="E566" s="192"/>
      <c r="F566" s="192"/>
      <c r="G566" s="193"/>
      <c r="H566" s="42">
        <f>I566/I577</f>
        <v>0</v>
      </c>
      <c r="I566" s="43">
        <v>0</v>
      </c>
    </row>
    <row r="567" spans="1:9" ht="22.5" customHeight="1" x14ac:dyDescent="0.25">
      <c r="A567" s="37">
        <v>2</v>
      </c>
      <c r="B567" s="194" t="s">
        <v>163</v>
      </c>
      <c r="C567" s="195"/>
      <c r="D567" s="195"/>
      <c r="E567" s="195"/>
      <c r="F567" s="195"/>
      <c r="G567" s="196"/>
      <c r="H567" s="42">
        <f>I567/I577</f>
        <v>0</v>
      </c>
      <c r="I567" s="43">
        <v>0</v>
      </c>
    </row>
    <row r="568" spans="1:9" ht="15" customHeight="1" x14ac:dyDescent="0.25">
      <c r="A568" s="37">
        <v>3</v>
      </c>
      <c r="B568" s="139" t="s">
        <v>63</v>
      </c>
      <c r="C568" s="140"/>
      <c r="D568" s="140"/>
      <c r="E568" s="140"/>
      <c r="F568" s="140"/>
      <c r="G568" s="141"/>
      <c r="H568" s="42">
        <f>I568/I577</f>
        <v>0</v>
      </c>
      <c r="I568" s="43">
        <v>0</v>
      </c>
    </row>
    <row r="569" spans="1:9" x14ac:dyDescent="0.25">
      <c r="A569" s="37">
        <v>4</v>
      </c>
      <c r="B569" s="197" t="s">
        <v>64</v>
      </c>
      <c r="C569" s="198"/>
      <c r="D569" s="198"/>
      <c r="E569" s="198"/>
      <c r="F569" s="198"/>
      <c r="G569" s="199"/>
      <c r="H569" s="42">
        <f>I569/I577</f>
        <v>0</v>
      </c>
      <c r="I569" s="43">
        <v>0</v>
      </c>
    </row>
    <row r="570" spans="1:9" ht="15" customHeight="1" x14ac:dyDescent="0.25">
      <c r="A570" s="37">
        <v>5</v>
      </c>
      <c r="B570" s="166" t="s">
        <v>164</v>
      </c>
      <c r="C570" s="164"/>
      <c r="D570" s="164"/>
      <c r="E570" s="164"/>
      <c r="F570" s="164"/>
      <c r="G570" s="165"/>
      <c r="H570" s="42">
        <f>I570/I577</f>
        <v>0</v>
      </c>
      <c r="I570" s="43">
        <v>0</v>
      </c>
    </row>
    <row r="571" spans="1:9" x14ac:dyDescent="0.25">
      <c r="A571" s="37">
        <v>6</v>
      </c>
      <c r="B571" s="139" t="s">
        <v>65</v>
      </c>
      <c r="C571" s="140"/>
      <c r="D571" s="140"/>
      <c r="E571" s="140"/>
      <c r="F571" s="140"/>
      <c r="G571" s="141"/>
      <c r="H571" s="42">
        <f>I571/I577</f>
        <v>0</v>
      </c>
      <c r="I571" s="43">
        <v>0</v>
      </c>
    </row>
    <row r="572" spans="1:9" x14ac:dyDescent="0.25">
      <c r="A572" s="167" t="s">
        <v>66</v>
      </c>
      <c r="B572" s="168"/>
      <c r="C572" s="168"/>
      <c r="D572" s="168"/>
      <c r="E572" s="168"/>
      <c r="F572" s="168"/>
      <c r="G572" s="169"/>
      <c r="H572" s="45">
        <f>H566+H567+H568+H569+H570+H571</f>
        <v>0</v>
      </c>
      <c r="I572" s="66">
        <f>I566+I567+I568+I569+I570+I571</f>
        <v>0</v>
      </c>
    </row>
    <row r="573" spans="1:9" x14ac:dyDescent="0.25">
      <c r="B573" s="170" t="s">
        <v>165</v>
      </c>
      <c r="C573" s="170"/>
      <c r="D573" s="170"/>
      <c r="E573" s="170"/>
      <c r="F573" s="170"/>
      <c r="G573" s="170"/>
      <c r="H573" s="170"/>
      <c r="I573" s="170"/>
    </row>
    <row r="575" spans="1:9" x14ac:dyDescent="0.25">
      <c r="A575" s="184" t="s">
        <v>166</v>
      </c>
      <c r="B575" s="185"/>
      <c r="C575" s="185"/>
      <c r="D575" s="185"/>
      <c r="E575" s="186"/>
      <c r="F575" s="67">
        <v>0.2</v>
      </c>
      <c r="G575" s="68">
        <f>I577*F575</f>
        <v>937.84037915082592</v>
      </c>
      <c r="H575" s="69" t="s">
        <v>67</v>
      </c>
      <c r="I575" s="70">
        <f>I550</f>
        <v>51.569400000000002</v>
      </c>
    </row>
    <row r="576" spans="1:9" ht="16.5" customHeight="1" x14ac:dyDescent="0.25">
      <c r="A576" s="180" t="s">
        <v>68</v>
      </c>
      <c r="B576" s="181"/>
      <c r="C576" s="69" t="s">
        <v>69</v>
      </c>
      <c r="D576" s="69" t="s">
        <v>70</v>
      </c>
      <c r="E576" s="69" t="s">
        <v>71</v>
      </c>
      <c r="F576" s="69" t="s">
        <v>72</v>
      </c>
      <c r="G576" s="69" t="s">
        <v>167</v>
      </c>
      <c r="H576" s="69" t="s">
        <v>73</v>
      </c>
      <c r="I576" s="71" t="s">
        <v>74</v>
      </c>
    </row>
    <row r="577" spans="1:9" x14ac:dyDescent="0.25">
      <c r="A577" s="182">
        <f>I511</f>
        <v>2547.4433545454549</v>
      </c>
      <c r="B577" s="183"/>
      <c r="C577" s="44">
        <f>I522</f>
        <v>873.77307060909106</v>
      </c>
      <c r="D577" s="44">
        <f>I533</f>
        <v>649.45285113788191</v>
      </c>
      <c r="E577" s="44">
        <f>I540</f>
        <v>88.638291521409101</v>
      </c>
      <c r="F577" s="44">
        <f>I544</f>
        <v>222.76232794029352</v>
      </c>
      <c r="G577" s="44">
        <f>I552</f>
        <v>358.70139999999998</v>
      </c>
      <c r="H577" s="44">
        <f>SUM(A577:G577)</f>
        <v>4740.7712957541298</v>
      </c>
      <c r="I577" s="44">
        <f>H577-I575</f>
        <v>4689.2018957541295</v>
      </c>
    </row>
    <row r="578" spans="1:9" x14ac:dyDescent="0.25">
      <c r="A578" s="47"/>
      <c r="B578" s="187"/>
      <c r="C578" s="187"/>
      <c r="D578" s="187"/>
      <c r="E578" s="187"/>
      <c r="F578" s="187"/>
      <c r="G578" s="187"/>
      <c r="H578" s="187"/>
      <c r="I578" s="187"/>
    </row>
    <row r="579" spans="1:9" ht="22.5" x14ac:dyDescent="0.25">
      <c r="A579" s="41" t="s">
        <v>25</v>
      </c>
      <c r="B579" s="188" t="s">
        <v>75</v>
      </c>
      <c r="C579" s="189"/>
      <c r="D579" s="189"/>
      <c r="E579" s="189"/>
      <c r="F579" s="189"/>
      <c r="G579" s="190"/>
      <c r="H579" s="41" t="s">
        <v>22</v>
      </c>
      <c r="I579" s="41" t="s">
        <v>23</v>
      </c>
    </row>
    <row r="580" spans="1:9" ht="15" customHeight="1" x14ac:dyDescent="0.25">
      <c r="A580" s="37">
        <v>1</v>
      </c>
      <c r="B580" s="139" t="s">
        <v>76</v>
      </c>
      <c r="C580" s="140"/>
      <c r="D580" s="140"/>
      <c r="E580" s="140"/>
      <c r="F580" s="140"/>
      <c r="G580" s="141"/>
      <c r="H580" s="42">
        <f>I580/I590</f>
        <v>0</v>
      </c>
      <c r="I580" s="43">
        <v>0</v>
      </c>
    </row>
    <row r="581" spans="1:9" x14ac:dyDescent="0.25">
      <c r="A581" s="37">
        <v>2</v>
      </c>
      <c r="B581" s="139" t="s">
        <v>77</v>
      </c>
      <c r="C581" s="140"/>
      <c r="D581" s="140"/>
      <c r="E581" s="140"/>
      <c r="F581" s="140"/>
      <c r="G581" s="141"/>
      <c r="H581" s="42">
        <f>I581/I590</f>
        <v>0</v>
      </c>
      <c r="I581" s="43">
        <v>0</v>
      </c>
    </row>
    <row r="582" spans="1:9" x14ac:dyDescent="0.25">
      <c r="A582" s="167" t="s">
        <v>78</v>
      </c>
      <c r="B582" s="168"/>
      <c r="C582" s="168"/>
      <c r="D582" s="168"/>
      <c r="E582" s="168"/>
      <c r="F582" s="168"/>
      <c r="G582" s="169"/>
      <c r="H582" s="45">
        <f>H580+H581</f>
        <v>0</v>
      </c>
      <c r="I582" s="46">
        <f>I580+I581</f>
        <v>0</v>
      </c>
    </row>
    <row r="584" spans="1:9" ht="22.5" x14ac:dyDescent="0.25">
      <c r="A584" s="41" t="s">
        <v>29</v>
      </c>
      <c r="B584" s="188" t="s">
        <v>79</v>
      </c>
      <c r="C584" s="189"/>
      <c r="D584" s="189"/>
      <c r="E584" s="189"/>
      <c r="F584" s="189"/>
      <c r="G584" s="190"/>
      <c r="H584" s="41" t="s">
        <v>22</v>
      </c>
      <c r="I584" s="41" t="s">
        <v>23</v>
      </c>
    </row>
    <row r="585" spans="1:9" x14ac:dyDescent="0.25">
      <c r="A585" s="37">
        <v>1</v>
      </c>
      <c r="B585" s="139" t="s">
        <v>79</v>
      </c>
      <c r="C585" s="140"/>
      <c r="D585" s="140"/>
      <c r="E585" s="140"/>
      <c r="F585" s="140"/>
      <c r="G585" s="141"/>
      <c r="H585" s="42">
        <f>I585/I590</f>
        <v>0</v>
      </c>
      <c r="I585" s="43">
        <v>0</v>
      </c>
    </row>
    <row r="586" spans="1:9" x14ac:dyDescent="0.25">
      <c r="A586" s="167" t="s">
        <v>168</v>
      </c>
      <c r="B586" s="168"/>
      <c r="C586" s="168"/>
      <c r="D586" s="168"/>
      <c r="E586" s="168"/>
      <c r="F586" s="168"/>
      <c r="G586" s="169"/>
      <c r="H586" s="45">
        <f>H585</f>
        <v>0</v>
      </c>
      <c r="I586" s="97">
        <f>I585</f>
        <v>0</v>
      </c>
    </row>
    <row r="587" spans="1:9" x14ac:dyDescent="0.25">
      <c r="A587" s="50"/>
      <c r="B587" s="50"/>
      <c r="C587" s="50"/>
      <c r="D587" s="50"/>
      <c r="E587" s="50"/>
      <c r="F587" s="50"/>
      <c r="G587" s="50"/>
      <c r="H587" s="51"/>
      <c r="I587" s="52"/>
    </row>
    <row r="588" spans="1:9" ht="15" customHeight="1" x14ac:dyDescent="0.25">
      <c r="A588" s="177" t="s">
        <v>80</v>
      </c>
      <c r="B588" s="178"/>
      <c r="C588" s="178"/>
      <c r="D588" s="178"/>
      <c r="E588" s="179"/>
      <c r="F588" s="67">
        <v>0.18</v>
      </c>
      <c r="G588" s="68">
        <f>I590*F588</f>
        <v>844.05634123574328</v>
      </c>
      <c r="H588" s="69" t="s">
        <v>67</v>
      </c>
      <c r="I588" s="70">
        <f>I550</f>
        <v>51.569400000000002</v>
      </c>
    </row>
    <row r="589" spans="1:9" ht="15" customHeight="1" x14ac:dyDescent="0.25">
      <c r="A589" s="180" t="s">
        <v>68</v>
      </c>
      <c r="B589" s="181"/>
      <c r="C589" s="69" t="s">
        <v>69</v>
      </c>
      <c r="D589" s="69" t="s">
        <v>70</v>
      </c>
      <c r="E589" s="69" t="s">
        <v>71</v>
      </c>
      <c r="F589" s="69" t="s">
        <v>72</v>
      </c>
      <c r="G589" s="69" t="s">
        <v>167</v>
      </c>
      <c r="H589" s="69" t="s">
        <v>73</v>
      </c>
      <c r="I589" s="71" t="s">
        <v>74</v>
      </c>
    </row>
    <row r="590" spans="1:9" ht="15" customHeight="1" x14ac:dyDescent="0.25">
      <c r="A590" s="182">
        <f>I511</f>
        <v>2547.4433545454549</v>
      </c>
      <c r="B590" s="183"/>
      <c r="C590" s="44">
        <f>I522</f>
        <v>873.77307060909106</v>
      </c>
      <c r="D590" s="44">
        <f>I533</f>
        <v>649.45285113788191</v>
      </c>
      <c r="E590" s="44">
        <f>I540</f>
        <v>88.638291521409101</v>
      </c>
      <c r="F590" s="44">
        <f>I544</f>
        <v>222.76232794029352</v>
      </c>
      <c r="G590" s="44">
        <f>I552</f>
        <v>358.70139999999998</v>
      </c>
      <c r="H590" s="44">
        <f>A590+C590+D590+E590+F590+G590</f>
        <v>4740.7712957541298</v>
      </c>
      <c r="I590" s="44">
        <f>H590-I588</f>
        <v>4689.2018957541295</v>
      </c>
    </row>
    <row r="591" spans="1:9" ht="15" customHeight="1" x14ac:dyDescent="0.25"/>
    <row r="592" spans="1:9" ht="15" customHeight="1" x14ac:dyDescent="0.25">
      <c r="A592" s="133" t="s">
        <v>81</v>
      </c>
      <c r="B592" s="134"/>
      <c r="C592" s="134"/>
      <c r="D592" s="134"/>
      <c r="E592" s="134"/>
      <c r="F592" s="134"/>
      <c r="G592" s="135"/>
      <c r="H592" s="61">
        <f>H572+H582+H586</f>
        <v>0</v>
      </c>
      <c r="I592" s="62">
        <f>I572+I582+I586</f>
        <v>0</v>
      </c>
    </row>
    <row r="593" spans="1:9" ht="15" customHeight="1" x14ac:dyDescent="0.25"/>
    <row r="594" spans="1:9" x14ac:dyDescent="0.25">
      <c r="A594" s="136" t="s">
        <v>82</v>
      </c>
      <c r="B594" s="137"/>
      <c r="C594" s="137"/>
      <c r="D594" s="137"/>
      <c r="E594" s="137"/>
      <c r="F594" s="137"/>
      <c r="G594" s="137"/>
      <c r="H594" s="137"/>
      <c r="I594" s="138"/>
    </row>
    <row r="595" spans="1:9" ht="23.25" customHeight="1" x14ac:dyDescent="0.25">
      <c r="A595" s="41" t="s">
        <v>20</v>
      </c>
      <c r="B595" s="166" t="s">
        <v>169</v>
      </c>
      <c r="C595" s="164"/>
      <c r="D595" s="164"/>
      <c r="E595" s="164"/>
      <c r="F595" s="164"/>
      <c r="G595" s="165"/>
      <c r="H595" s="41" t="s">
        <v>22</v>
      </c>
      <c r="I595" s="41" t="s">
        <v>23</v>
      </c>
    </row>
    <row r="596" spans="1:9" ht="15" customHeight="1" x14ac:dyDescent="0.25">
      <c r="A596" s="37">
        <v>1</v>
      </c>
      <c r="B596" s="139" t="s">
        <v>83</v>
      </c>
      <c r="C596" s="140"/>
      <c r="D596" s="140"/>
      <c r="E596" s="140"/>
      <c r="F596" s="140"/>
      <c r="G596" s="141"/>
      <c r="H596" s="42">
        <f>I596/I562</f>
        <v>6.9259456579648382E-3</v>
      </c>
      <c r="I596" s="43">
        <f>(D606/E608)*H606</f>
        <v>32.834324371232661</v>
      </c>
    </row>
    <row r="597" spans="1:9" x14ac:dyDescent="0.25">
      <c r="A597" s="37">
        <v>2</v>
      </c>
      <c r="B597" s="139" t="s">
        <v>84</v>
      </c>
      <c r="C597" s="140"/>
      <c r="D597" s="140"/>
      <c r="E597" s="140"/>
      <c r="F597" s="140"/>
      <c r="G597" s="141"/>
      <c r="H597" s="42">
        <f>I597/I562</f>
        <v>3.1965903036760793E-2</v>
      </c>
      <c r="I597" s="43">
        <f>(D606/E608)*H607</f>
        <v>151.54303555953535</v>
      </c>
    </row>
    <row r="598" spans="1:9" ht="15" customHeight="1" x14ac:dyDescent="0.25">
      <c r="A598" s="37">
        <v>3</v>
      </c>
      <c r="B598" s="139" t="s">
        <v>8</v>
      </c>
      <c r="C598" s="140"/>
      <c r="D598" s="140"/>
      <c r="E598" s="140"/>
      <c r="F598" s="140"/>
      <c r="G598" s="141"/>
      <c r="H598" s="42">
        <f>I598/I562</f>
        <v>2.6638252530633993E-2</v>
      </c>
      <c r="I598" s="43">
        <f>(D606/E608)*H608</f>
        <v>126.28586296627947</v>
      </c>
    </row>
    <row r="599" spans="1:9" x14ac:dyDescent="0.25">
      <c r="A599" s="37">
        <v>4</v>
      </c>
      <c r="B599" s="166" t="s">
        <v>170</v>
      </c>
      <c r="C599" s="164"/>
      <c r="D599" s="164"/>
      <c r="E599" s="164"/>
      <c r="F599" s="164"/>
      <c r="G599" s="165"/>
      <c r="H599" s="42">
        <f>I599/I562</f>
        <v>0</v>
      </c>
      <c r="I599" s="43">
        <f>(D606/E607)*G609</f>
        <v>0</v>
      </c>
    </row>
    <row r="600" spans="1:9" ht="15" customHeight="1" x14ac:dyDescent="0.25">
      <c r="A600" s="37">
        <v>5</v>
      </c>
      <c r="B600" s="139" t="s">
        <v>65</v>
      </c>
      <c r="C600" s="140"/>
      <c r="D600" s="140"/>
      <c r="E600" s="140"/>
      <c r="F600" s="140"/>
      <c r="G600" s="141"/>
      <c r="H600" s="42">
        <f>I600/I562</f>
        <v>0</v>
      </c>
      <c r="I600" s="43">
        <v>0</v>
      </c>
    </row>
    <row r="601" spans="1:9" x14ac:dyDescent="0.25">
      <c r="A601" s="167" t="s">
        <v>85</v>
      </c>
      <c r="B601" s="168"/>
      <c r="C601" s="168"/>
      <c r="D601" s="168"/>
      <c r="E601" s="168"/>
      <c r="F601" s="168"/>
      <c r="G601" s="169"/>
      <c r="H601" s="45">
        <f>H596+H597+H598+H599+H600</f>
        <v>6.5530101225359627E-2</v>
      </c>
      <c r="I601" s="46">
        <f>I596+I597+I598+I599+I600</f>
        <v>310.66322289704749</v>
      </c>
    </row>
    <row r="602" spans="1:9" ht="15" customHeight="1" x14ac:dyDescent="0.25">
      <c r="A602" s="47" t="s">
        <v>86</v>
      </c>
      <c r="B602" s="170" t="s">
        <v>87</v>
      </c>
      <c r="C602" s="170"/>
      <c r="D602" s="170"/>
      <c r="E602" s="170"/>
      <c r="F602" s="170"/>
      <c r="G602" s="170"/>
      <c r="H602" s="170"/>
      <c r="I602" s="170"/>
    </row>
    <row r="603" spans="1:9" x14ac:dyDescent="0.25">
      <c r="A603" s="47" t="s">
        <v>88</v>
      </c>
      <c r="B603" s="171" t="s">
        <v>89</v>
      </c>
      <c r="C603" s="171"/>
      <c r="D603" s="171"/>
      <c r="E603" s="171"/>
      <c r="F603" s="171"/>
      <c r="G603" s="171"/>
      <c r="H603" s="171"/>
      <c r="I603" s="171"/>
    </row>
    <row r="604" spans="1:9" ht="15" customHeight="1" x14ac:dyDescent="0.25">
      <c r="A604" s="172" t="s">
        <v>90</v>
      </c>
      <c r="B604" s="173"/>
      <c r="C604" s="173"/>
      <c r="D604" s="173"/>
      <c r="E604" s="173"/>
      <c r="F604" s="173"/>
      <c r="G604" s="173"/>
      <c r="H604" s="173"/>
      <c r="I604" s="174"/>
    </row>
    <row r="605" spans="1:9" ht="15" customHeight="1" x14ac:dyDescent="0.25">
      <c r="A605" s="148" t="s">
        <v>91</v>
      </c>
      <c r="B605" s="150"/>
      <c r="C605" s="37" t="s">
        <v>92</v>
      </c>
      <c r="D605" s="148" t="s">
        <v>93</v>
      </c>
      <c r="E605" s="150"/>
      <c r="F605" s="37" t="s">
        <v>94</v>
      </c>
      <c r="G605" s="72" t="s">
        <v>95</v>
      </c>
      <c r="H605" s="175" t="s">
        <v>96</v>
      </c>
      <c r="I605" s="176"/>
    </row>
    <row r="606" spans="1:9" ht="15" customHeight="1" x14ac:dyDescent="0.25">
      <c r="A606" s="154">
        <f>I562</f>
        <v>4740.7712957541307</v>
      </c>
      <c r="B606" s="155"/>
      <c r="C606" s="43">
        <f>I592</f>
        <v>0</v>
      </c>
      <c r="D606" s="156">
        <f>A606+C606</f>
        <v>4740.7712957541307</v>
      </c>
      <c r="E606" s="157"/>
      <c r="F606" s="37" t="s">
        <v>83</v>
      </c>
      <c r="G606" s="74">
        <v>1.6500000000000001E-2</v>
      </c>
      <c r="H606" s="158">
        <v>6.5000000000000006E-3</v>
      </c>
      <c r="I606" s="159"/>
    </row>
    <row r="607" spans="1:9" x14ac:dyDescent="0.25">
      <c r="A607" s="160" t="s">
        <v>97</v>
      </c>
      <c r="B607" s="161"/>
      <c r="C607" s="72">
        <v>1</v>
      </c>
      <c r="D607" s="75">
        <f>G610/1</f>
        <v>0.11749999999999999</v>
      </c>
      <c r="E607" s="76">
        <f>C607-D607</f>
        <v>0.88250000000000006</v>
      </c>
      <c r="F607" s="37" t="s">
        <v>84</v>
      </c>
      <c r="G607" s="74">
        <v>7.5999999999999998E-2</v>
      </c>
      <c r="H607" s="158">
        <v>0.03</v>
      </c>
      <c r="I607" s="159"/>
    </row>
    <row r="608" spans="1:9" x14ac:dyDescent="0.25">
      <c r="A608" s="162" t="s">
        <v>98</v>
      </c>
      <c r="B608" s="163"/>
      <c r="C608" s="73">
        <v>1</v>
      </c>
      <c r="D608" s="77">
        <f>H610</f>
        <v>6.1499999999999999E-2</v>
      </c>
      <c r="E608" s="78">
        <f>C608-D608</f>
        <v>0.9385</v>
      </c>
      <c r="F608" s="37" t="s">
        <v>8</v>
      </c>
      <c r="G608" s="74">
        <f>I484</f>
        <v>2.5000000000000001E-2</v>
      </c>
      <c r="H608" s="158">
        <f>I484</f>
        <v>2.5000000000000001E-2</v>
      </c>
      <c r="I608" s="159"/>
    </row>
    <row r="609" spans="1:9" x14ac:dyDescent="0.25">
      <c r="A609" s="164" t="s">
        <v>171</v>
      </c>
      <c r="B609" s="165"/>
      <c r="C609" s="72">
        <v>1</v>
      </c>
      <c r="D609" s="72">
        <v>6.54E-2</v>
      </c>
      <c r="E609" s="76">
        <f>C609-D609</f>
        <v>0.93459999999999999</v>
      </c>
      <c r="F609" s="37" t="s">
        <v>99</v>
      </c>
      <c r="G609" s="74">
        <v>0</v>
      </c>
      <c r="H609" s="158">
        <v>0</v>
      </c>
      <c r="I609" s="159"/>
    </row>
    <row r="610" spans="1:9" ht="15" customHeight="1" x14ac:dyDescent="0.25">
      <c r="A610" s="79" t="s">
        <v>100</v>
      </c>
      <c r="B610" s="142" t="s">
        <v>101</v>
      </c>
      <c r="C610" s="143"/>
      <c r="D610" s="143"/>
      <c r="E610" s="144"/>
      <c r="F610" s="17" t="s">
        <v>102</v>
      </c>
      <c r="G610" s="80">
        <f>SUM(G606:G609)</f>
        <v>0.11749999999999999</v>
      </c>
      <c r="H610" s="145">
        <f>SUM(H606:I609)</f>
        <v>6.1499999999999999E-2</v>
      </c>
      <c r="I610" s="146"/>
    </row>
    <row r="611" spans="1:9" x14ac:dyDescent="0.25">
      <c r="A611" s="81"/>
      <c r="B611" s="147"/>
      <c r="C611" s="147"/>
      <c r="D611" s="147"/>
      <c r="E611" s="147"/>
      <c r="F611" s="147"/>
      <c r="G611" s="147"/>
      <c r="H611" s="147"/>
      <c r="I611" s="147"/>
    </row>
    <row r="612" spans="1:9" x14ac:dyDescent="0.25">
      <c r="A612" s="133" t="s">
        <v>103</v>
      </c>
      <c r="B612" s="134"/>
      <c r="C612" s="134"/>
      <c r="D612" s="134"/>
      <c r="E612" s="134"/>
      <c r="F612" s="134"/>
      <c r="G612" s="135"/>
      <c r="H612" s="61">
        <f>H601</f>
        <v>6.5530101225359627E-2</v>
      </c>
      <c r="I612" s="62">
        <f>I601</f>
        <v>310.66322289704749</v>
      </c>
    </row>
    <row r="613" spans="1:9" ht="15" customHeight="1" x14ac:dyDescent="0.25"/>
    <row r="614" spans="1:9" x14ac:dyDescent="0.25">
      <c r="A614" s="151" t="s">
        <v>104</v>
      </c>
      <c r="B614" s="152"/>
      <c r="C614" s="152"/>
      <c r="D614" s="152"/>
      <c r="E614" s="152"/>
      <c r="F614" s="152"/>
      <c r="G614" s="152"/>
      <c r="H614" s="152"/>
      <c r="I614" s="153"/>
    </row>
    <row r="615" spans="1:9" x14ac:dyDescent="0.25">
      <c r="A615" s="136" t="s">
        <v>19</v>
      </c>
      <c r="B615" s="137"/>
      <c r="C615" s="137"/>
      <c r="D615" s="137"/>
      <c r="E615" s="137"/>
      <c r="F615" s="137"/>
      <c r="G615" s="137"/>
      <c r="H615" s="137"/>
      <c r="I615" s="138"/>
    </row>
    <row r="616" spans="1:9" x14ac:dyDescent="0.25">
      <c r="A616" s="37">
        <v>1</v>
      </c>
      <c r="B616" s="139" t="s">
        <v>172</v>
      </c>
      <c r="C616" s="140"/>
      <c r="D616" s="140"/>
      <c r="E616" s="140"/>
      <c r="F616" s="140"/>
      <c r="G616" s="141"/>
      <c r="H616" s="42">
        <f>I616/G633</f>
        <v>0.50430097532486018</v>
      </c>
      <c r="I616" s="85">
        <f>I511</f>
        <v>2547.4433545454549</v>
      </c>
    </row>
    <row r="617" spans="1:9" ht="15" customHeight="1" x14ac:dyDescent="0.25">
      <c r="A617" s="37">
        <v>2</v>
      </c>
      <c r="B617" s="139" t="s">
        <v>105</v>
      </c>
      <c r="C617" s="140"/>
      <c r="D617" s="140"/>
      <c r="E617" s="140"/>
      <c r="F617" s="140"/>
      <c r="G617" s="141"/>
      <c r="H617" s="42">
        <f>I617/G633</f>
        <v>0.36318921574352175</v>
      </c>
      <c r="I617" s="85">
        <f>I522+I533+I540+I544</f>
        <v>1834.6265412086757</v>
      </c>
    </row>
    <row r="618" spans="1:9" x14ac:dyDescent="0.25">
      <c r="A618" s="37">
        <v>3</v>
      </c>
      <c r="B618" s="139" t="s">
        <v>173</v>
      </c>
      <c r="C618" s="140"/>
      <c r="D618" s="140"/>
      <c r="E618" s="140"/>
      <c r="F618" s="140"/>
      <c r="G618" s="141"/>
      <c r="H618" s="42">
        <f>I618/G633</f>
        <v>7.1009808931618013E-2</v>
      </c>
      <c r="I618" s="85">
        <f>I552</f>
        <v>358.70139999999998</v>
      </c>
    </row>
    <row r="619" spans="1:9" ht="15" customHeight="1" x14ac:dyDescent="0.25">
      <c r="A619" s="133" t="s">
        <v>106</v>
      </c>
      <c r="B619" s="134"/>
      <c r="C619" s="134"/>
      <c r="D619" s="134"/>
      <c r="E619" s="134"/>
      <c r="F619" s="134"/>
      <c r="G619" s="135"/>
      <c r="H619" s="61">
        <f>H616+H617+H618</f>
        <v>0.93849999999999989</v>
      </c>
      <c r="I619" s="62">
        <f>I616+I617+I618</f>
        <v>4740.7712957541307</v>
      </c>
    </row>
    <row r="621" spans="1:9" ht="15" customHeight="1" x14ac:dyDescent="0.25">
      <c r="A621" s="136" t="s">
        <v>61</v>
      </c>
      <c r="B621" s="137"/>
      <c r="C621" s="137"/>
      <c r="D621" s="137"/>
      <c r="E621" s="137"/>
      <c r="F621" s="137"/>
      <c r="G621" s="137"/>
      <c r="H621" s="137"/>
      <c r="I621" s="138"/>
    </row>
    <row r="622" spans="1:9" x14ac:dyDescent="0.25">
      <c r="A622" s="37">
        <v>1</v>
      </c>
      <c r="B622" s="139" t="s">
        <v>174</v>
      </c>
      <c r="C622" s="140"/>
      <c r="D622" s="140"/>
      <c r="E622" s="140"/>
      <c r="F622" s="140"/>
      <c r="G622" s="141"/>
      <c r="H622" s="42">
        <f>I622/G633</f>
        <v>0</v>
      </c>
      <c r="I622" s="43">
        <f>I572</f>
        <v>0</v>
      </c>
    </row>
    <row r="623" spans="1:9" x14ac:dyDescent="0.25">
      <c r="A623" s="37">
        <v>2</v>
      </c>
      <c r="B623" s="139" t="s">
        <v>175</v>
      </c>
      <c r="C623" s="140"/>
      <c r="D623" s="140"/>
      <c r="E623" s="140"/>
      <c r="F623" s="140"/>
      <c r="G623" s="141"/>
      <c r="H623" s="42">
        <f>I623/G633</f>
        <v>0</v>
      </c>
      <c r="I623" s="43">
        <f>I582</f>
        <v>0</v>
      </c>
    </row>
    <row r="624" spans="1:9" x14ac:dyDescent="0.25">
      <c r="A624" s="37">
        <v>3</v>
      </c>
      <c r="B624" s="139" t="s">
        <v>176</v>
      </c>
      <c r="C624" s="140"/>
      <c r="D624" s="140"/>
      <c r="E624" s="140"/>
      <c r="F624" s="140"/>
      <c r="G624" s="141"/>
      <c r="H624" s="42">
        <f>I624/G633</f>
        <v>0</v>
      </c>
      <c r="I624" s="43">
        <f>I586</f>
        <v>0</v>
      </c>
    </row>
    <row r="625" spans="1:9" x14ac:dyDescent="0.25">
      <c r="A625" s="133" t="s">
        <v>107</v>
      </c>
      <c r="B625" s="134"/>
      <c r="C625" s="134"/>
      <c r="D625" s="134"/>
      <c r="E625" s="134"/>
      <c r="F625" s="134"/>
      <c r="G625" s="135"/>
      <c r="H625" s="61">
        <f>H622+H623+H624</f>
        <v>0</v>
      </c>
      <c r="I625" s="62">
        <f>I622+I623+I624</f>
        <v>0</v>
      </c>
    </row>
    <row r="627" spans="1:9" x14ac:dyDescent="0.25">
      <c r="A627" s="136" t="s">
        <v>82</v>
      </c>
      <c r="B627" s="137"/>
      <c r="C627" s="137"/>
      <c r="D627" s="137"/>
      <c r="E627" s="137"/>
      <c r="F627" s="137"/>
      <c r="G627" s="137"/>
      <c r="H627" s="137"/>
      <c r="I627" s="138"/>
    </row>
    <row r="628" spans="1:9" x14ac:dyDescent="0.25">
      <c r="A628" s="37">
        <v>1</v>
      </c>
      <c r="B628" s="139" t="s">
        <v>177</v>
      </c>
      <c r="C628" s="140"/>
      <c r="D628" s="140"/>
      <c r="E628" s="140"/>
      <c r="F628" s="140"/>
      <c r="G628" s="141"/>
      <c r="H628" s="42">
        <f>I628/G633</f>
        <v>6.1500000000000006E-2</v>
      </c>
      <c r="I628" s="43">
        <f>I601</f>
        <v>310.66322289704749</v>
      </c>
    </row>
    <row r="629" spans="1:9" x14ac:dyDescent="0.25">
      <c r="A629" s="133" t="s">
        <v>108</v>
      </c>
      <c r="B629" s="134"/>
      <c r="C629" s="134"/>
      <c r="D629" s="134"/>
      <c r="E629" s="134"/>
      <c r="F629" s="134"/>
      <c r="G629" s="135"/>
      <c r="H629" s="61">
        <f>H628</f>
        <v>6.1500000000000006E-2</v>
      </c>
      <c r="I629" s="62">
        <f>I601</f>
        <v>310.66322289704749</v>
      </c>
    </row>
    <row r="631" spans="1:9" x14ac:dyDescent="0.25">
      <c r="A631" s="114" t="s">
        <v>104</v>
      </c>
      <c r="B631" s="115"/>
      <c r="C631" s="115"/>
      <c r="D631" s="115"/>
      <c r="E631" s="115"/>
      <c r="F631" s="115"/>
      <c r="G631" s="115"/>
      <c r="H631" s="115"/>
      <c r="I631" s="116"/>
    </row>
    <row r="632" spans="1:9" ht="33.75" x14ac:dyDescent="0.25">
      <c r="A632" s="117" t="s">
        <v>109</v>
      </c>
      <c r="B632" s="118"/>
      <c r="C632" s="118"/>
      <c r="D632" s="118"/>
      <c r="E632" s="118"/>
      <c r="F632" s="119"/>
      <c r="G632" s="82" t="s">
        <v>110</v>
      </c>
      <c r="H632" s="82" t="s">
        <v>111</v>
      </c>
      <c r="I632" s="82" t="s">
        <v>112</v>
      </c>
    </row>
    <row r="633" spans="1:9" x14ac:dyDescent="0.25">
      <c r="A633" s="120" t="s">
        <v>239</v>
      </c>
      <c r="B633" s="121"/>
      <c r="C633" s="121"/>
      <c r="D633" s="121"/>
      <c r="E633" s="121"/>
      <c r="F633" s="122"/>
      <c r="G633" s="83">
        <f>I619+I625+I629</f>
        <v>5051.4345186511782</v>
      </c>
      <c r="H633" s="82">
        <v>2</v>
      </c>
      <c r="I633" s="83">
        <f>G633*H633</f>
        <v>10102.869037302356</v>
      </c>
    </row>
    <row r="634" spans="1:9" x14ac:dyDescent="0.25">
      <c r="A634" s="120"/>
      <c r="B634" s="121"/>
      <c r="C634" s="121"/>
      <c r="D634" s="121"/>
      <c r="E634" s="121"/>
      <c r="F634" s="122"/>
      <c r="G634" s="82"/>
      <c r="H634" s="82"/>
      <c r="I634" s="83"/>
    </row>
    <row r="635" spans="1:9" x14ac:dyDescent="0.25">
      <c r="A635" s="123" t="s">
        <v>179</v>
      </c>
      <c r="B635" s="124"/>
      <c r="C635" s="124"/>
      <c r="D635" s="124"/>
      <c r="E635" s="124"/>
      <c r="F635" s="124"/>
      <c r="G635" s="124"/>
      <c r="H635" s="125"/>
      <c r="I635" s="84">
        <f>I633+I634</f>
        <v>10102.869037302356</v>
      </c>
    </row>
    <row r="636" spans="1:9" x14ac:dyDescent="0.25">
      <c r="A636" s="126"/>
      <c r="B636" s="126"/>
      <c r="C636" s="126"/>
      <c r="D636" s="126"/>
      <c r="E636" s="126"/>
      <c r="F636" s="126"/>
      <c r="G636" s="126"/>
      <c r="H636" s="126"/>
      <c r="I636" s="84"/>
    </row>
    <row r="637" spans="1:9" x14ac:dyDescent="0.25">
      <c r="A637" s="209" t="s">
        <v>127</v>
      </c>
      <c r="B637" s="254"/>
      <c r="C637" s="254"/>
      <c r="D637" s="254"/>
      <c r="E637" s="254"/>
      <c r="F637" s="254"/>
      <c r="G637" s="254"/>
      <c r="H637" s="254"/>
      <c r="I637" s="254"/>
    </row>
    <row r="638" spans="1:9" ht="18.75" x14ac:dyDescent="0.3">
      <c r="A638" s="254" t="s">
        <v>0</v>
      </c>
      <c r="B638" s="254"/>
      <c r="C638" s="255" t="str">
        <f>C319</f>
        <v>24/2000-0001006-9</v>
      </c>
      <c r="D638" s="255"/>
      <c r="E638" s="209" t="s">
        <v>128</v>
      </c>
      <c r="F638" s="256"/>
      <c r="G638" s="256"/>
      <c r="H638" s="256"/>
      <c r="I638" s="256"/>
    </row>
    <row r="639" spans="1:9" ht="15.75" x14ac:dyDescent="0.25">
      <c r="A639" s="254" t="s">
        <v>1</v>
      </c>
      <c r="B639" s="254"/>
      <c r="C639" s="18"/>
      <c r="D639" s="19"/>
      <c r="E639" s="20" t="s">
        <v>2</v>
      </c>
      <c r="F639" s="18"/>
      <c r="G639" s="19"/>
      <c r="H639" s="19"/>
      <c r="I639" s="19"/>
    </row>
    <row r="641" spans="1:9" ht="18.75" x14ac:dyDescent="0.25">
      <c r="A641" s="21" t="s">
        <v>129</v>
      </c>
      <c r="B641" s="22"/>
      <c r="C641" s="22"/>
      <c r="D641" s="86" t="s">
        <v>186</v>
      </c>
      <c r="E641" s="87"/>
      <c r="F641" s="88"/>
      <c r="G641" s="249" t="s">
        <v>131</v>
      </c>
      <c r="H641" s="249"/>
      <c r="I641" s="27">
        <f>44*5</f>
        <v>220</v>
      </c>
    </row>
    <row r="642" spans="1:9" x14ac:dyDescent="0.25">
      <c r="A642" s="28" t="s">
        <v>132</v>
      </c>
      <c r="B642" s="29"/>
      <c r="C642" s="30"/>
      <c r="D642" s="89" t="s">
        <v>187</v>
      </c>
      <c r="E642" s="90"/>
      <c r="F642" s="91"/>
      <c r="G642" s="249" t="s">
        <v>3</v>
      </c>
      <c r="H642" s="26" t="s">
        <v>4</v>
      </c>
      <c r="I642" s="34">
        <v>0.2</v>
      </c>
    </row>
    <row r="643" spans="1:9" x14ac:dyDescent="0.25">
      <c r="A643" s="31" t="s">
        <v>134</v>
      </c>
      <c r="B643" s="35"/>
      <c r="C643" s="30"/>
      <c r="D643" s="31" t="s">
        <v>122</v>
      </c>
      <c r="E643" s="32"/>
      <c r="F643" s="33"/>
      <c r="G643" s="249"/>
      <c r="H643" s="26" t="s">
        <v>119</v>
      </c>
      <c r="I643" s="36">
        <v>0</v>
      </c>
    </row>
    <row r="644" spans="1:9" x14ac:dyDescent="0.25">
      <c r="A644" s="31"/>
      <c r="B644" s="31"/>
      <c r="C644" s="30"/>
      <c r="D644" s="31" t="s">
        <v>192</v>
      </c>
      <c r="E644" s="32"/>
      <c r="F644" s="33"/>
      <c r="G644" s="249"/>
      <c r="H644" s="26" t="s">
        <v>5</v>
      </c>
      <c r="I644" s="34">
        <v>0.4</v>
      </c>
    </row>
    <row r="645" spans="1:9" x14ac:dyDescent="0.25">
      <c r="A645" s="31" t="s">
        <v>137</v>
      </c>
      <c r="B645" s="35"/>
      <c r="C645" s="30"/>
      <c r="D645" s="23" t="s">
        <v>183</v>
      </c>
      <c r="E645" s="32"/>
      <c r="F645" s="33"/>
      <c r="G645" s="249"/>
      <c r="H645" s="26" t="s">
        <v>119</v>
      </c>
      <c r="I645" s="26">
        <v>0</v>
      </c>
    </row>
    <row r="646" spans="1:9" x14ac:dyDescent="0.25">
      <c r="A646" s="112" t="s">
        <v>188</v>
      </c>
      <c r="B646" s="112"/>
      <c r="C646" s="112"/>
      <c r="D646" s="112"/>
      <c r="E646" s="112"/>
      <c r="F646" s="112"/>
      <c r="G646" s="26" t="str">
        <f>D643</f>
        <v>SITICEPOT</v>
      </c>
      <c r="H646" s="26">
        <v>220</v>
      </c>
      <c r="I646" s="94">
        <v>1620.52</v>
      </c>
    </row>
    <row r="647" spans="1:9" x14ac:dyDescent="0.25">
      <c r="A647" s="148" t="s">
        <v>8</v>
      </c>
      <c r="B647" s="148"/>
      <c r="C647" s="148"/>
      <c r="D647" s="148"/>
      <c r="E647" s="148"/>
      <c r="F647" s="148"/>
      <c r="G647" s="26" t="str">
        <f>D645</f>
        <v>Porto Alegre</v>
      </c>
      <c r="H647" s="26" t="s">
        <v>10</v>
      </c>
      <c r="I647" s="38">
        <v>0.05</v>
      </c>
    </row>
    <row r="648" spans="1:9" x14ac:dyDescent="0.25">
      <c r="A648" s="148" t="s">
        <v>221</v>
      </c>
      <c r="B648" s="148"/>
      <c r="C648" s="148"/>
      <c r="D648" s="148"/>
      <c r="E648" s="148"/>
      <c r="F648" s="148"/>
      <c r="G648" s="249" t="s">
        <v>15</v>
      </c>
      <c r="H648" s="26" t="s">
        <v>11</v>
      </c>
      <c r="I648" s="98">
        <f>I167</f>
        <v>4.8</v>
      </c>
    </row>
    <row r="649" spans="1:9" x14ac:dyDescent="0.25">
      <c r="A649" s="148"/>
      <c r="B649" s="148"/>
      <c r="C649" s="148"/>
      <c r="D649" s="148"/>
      <c r="E649" s="148"/>
      <c r="F649" s="148"/>
      <c r="G649" s="249"/>
      <c r="H649" s="26" t="s">
        <v>12</v>
      </c>
      <c r="I649" s="26">
        <v>22</v>
      </c>
    </row>
    <row r="650" spans="1:9" x14ac:dyDescent="0.25">
      <c r="A650" s="148"/>
      <c r="B650" s="148"/>
      <c r="C650" s="148"/>
      <c r="D650" s="148"/>
      <c r="E650" s="148"/>
      <c r="F650" s="148"/>
      <c r="G650" s="249"/>
      <c r="H650" s="26" t="s">
        <v>13</v>
      </c>
      <c r="I650" s="26">
        <v>2</v>
      </c>
    </row>
    <row r="651" spans="1:9" x14ac:dyDescent="0.25">
      <c r="A651" s="148"/>
      <c r="B651" s="148"/>
      <c r="C651" s="148"/>
      <c r="D651" s="148"/>
      <c r="E651" s="148"/>
      <c r="F651" s="148"/>
      <c r="G651" s="249"/>
      <c r="H651" s="26" t="s">
        <v>14</v>
      </c>
      <c r="I651" s="34">
        <v>0.06</v>
      </c>
    </row>
    <row r="652" spans="1:9" x14ac:dyDescent="0.25">
      <c r="A652" s="275" t="s">
        <v>220</v>
      </c>
      <c r="B652" s="275"/>
      <c r="C652" s="275"/>
      <c r="D652" s="275"/>
      <c r="E652" s="275"/>
      <c r="F652" s="275"/>
      <c r="G652" s="283" t="s">
        <v>15</v>
      </c>
      <c r="H652" s="278" t="s">
        <v>11</v>
      </c>
      <c r="I652" s="284">
        <v>0</v>
      </c>
    </row>
    <row r="653" spans="1:9" x14ac:dyDescent="0.25">
      <c r="A653" s="275"/>
      <c r="B653" s="275"/>
      <c r="C653" s="275"/>
      <c r="D653" s="275"/>
      <c r="E653" s="275"/>
      <c r="F653" s="275"/>
      <c r="G653" s="283"/>
      <c r="H653" s="278" t="s">
        <v>12</v>
      </c>
      <c r="I653" s="285">
        <v>0</v>
      </c>
    </row>
    <row r="654" spans="1:9" x14ac:dyDescent="0.25">
      <c r="A654" s="275"/>
      <c r="B654" s="275"/>
      <c r="C654" s="275"/>
      <c r="D654" s="275"/>
      <c r="E654" s="275"/>
      <c r="F654" s="275"/>
      <c r="G654" s="283"/>
      <c r="H654" s="278" t="s">
        <v>16</v>
      </c>
      <c r="I654" s="285">
        <v>0</v>
      </c>
    </row>
    <row r="655" spans="1:9" x14ac:dyDescent="0.25">
      <c r="A655" s="275"/>
      <c r="B655" s="275"/>
      <c r="C655" s="275"/>
      <c r="D655" s="275"/>
      <c r="E655" s="275"/>
      <c r="F655" s="275"/>
      <c r="G655" s="283"/>
      <c r="H655" s="278" t="s">
        <v>14</v>
      </c>
      <c r="I655" s="286">
        <v>0</v>
      </c>
    </row>
    <row r="656" spans="1:9" x14ac:dyDescent="0.25">
      <c r="A656" s="275" t="s">
        <v>241</v>
      </c>
      <c r="B656" s="276"/>
      <c r="C656" s="276"/>
      <c r="D656" s="276"/>
      <c r="E656" s="276"/>
      <c r="F656" s="277"/>
      <c r="G656" s="278" t="s">
        <v>242</v>
      </c>
      <c r="H656" s="279" t="s">
        <v>15</v>
      </c>
      <c r="I656" s="280">
        <v>13.52</v>
      </c>
    </row>
    <row r="657" spans="1:9" x14ac:dyDescent="0.25">
      <c r="A657" s="281" t="str">
        <f>A20</f>
        <v>Plano Benefício Social Familiar - Cláusula 29ª</v>
      </c>
      <c r="B657" s="281"/>
      <c r="C657" s="281"/>
      <c r="D657" s="281"/>
      <c r="E657" s="281"/>
      <c r="F657" s="281"/>
      <c r="G657" s="278" t="str">
        <f>G652</f>
        <v>CCT</v>
      </c>
      <c r="H657" s="279" t="str">
        <f>H20</f>
        <v>Vr. Mensal</v>
      </c>
      <c r="I657" s="282">
        <v>0</v>
      </c>
    </row>
    <row r="658" spans="1:9" x14ac:dyDescent="0.25">
      <c r="A658" s="112" t="s">
        <v>18</v>
      </c>
      <c r="B658" s="112"/>
      <c r="C658" s="112"/>
      <c r="D658" s="112"/>
      <c r="E658" s="112"/>
      <c r="F658" s="112"/>
      <c r="G658" s="26"/>
      <c r="H658" s="26" t="s">
        <v>10</v>
      </c>
      <c r="I658" s="39">
        <v>0.2</v>
      </c>
    </row>
    <row r="660" spans="1:9" x14ac:dyDescent="0.25">
      <c r="A660" s="248" t="s">
        <v>19</v>
      </c>
      <c r="B660" s="248"/>
      <c r="C660" s="248"/>
      <c r="D660" s="248"/>
      <c r="E660" s="248"/>
      <c r="F660" s="248"/>
      <c r="G660" s="248"/>
      <c r="H660" s="248"/>
      <c r="I660" s="248"/>
    </row>
    <row r="661" spans="1:9" ht="22.5" x14ac:dyDescent="0.25">
      <c r="A661" s="41" t="s">
        <v>20</v>
      </c>
      <c r="B661" s="250" t="s">
        <v>21</v>
      </c>
      <c r="C661" s="250"/>
      <c r="D661" s="250"/>
      <c r="E661" s="250"/>
      <c r="F661" s="250"/>
      <c r="G661" s="250"/>
      <c r="H661" s="41" t="s">
        <v>22</v>
      </c>
      <c r="I661" s="41" t="s">
        <v>23</v>
      </c>
    </row>
    <row r="662" spans="1:9" x14ac:dyDescent="0.25">
      <c r="A662" s="37">
        <v>1</v>
      </c>
      <c r="B662" s="239" t="s">
        <v>120</v>
      </c>
      <c r="C662" s="239"/>
      <c r="D662" s="239"/>
      <c r="E662" s="239"/>
      <c r="F662" s="239"/>
      <c r="G662" s="239"/>
      <c r="H662" s="42">
        <f>I662/I668</f>
        <v>0.71559658955422922</v>
      </c>
      <c r="I662" s="43">
        <f>I646/H646*I641</f>
        <v>1620.52</v>
      </c>
    </row>
    <row r="663" spans="1:9" x14ac:dyDescent="0.25">
      <c r="A663" s="37">
        <v>2</v>
      </c>
      <c r="B663" s="209" t="s">
        <v>139</v>
      </c>
      <c r="C663" s="140"/>
      <c r="D663" s="140"/>
      <c r="E663" s="140"/>
      <c r="F663" s="140"/>
      <c r="G663" s="141"/>
      <c r="H663" s="42">
        <f>I663/I668</f>
        <v>0</v>
      </c>
      <c r="I663" s="44">
        <v>0</v>
      </c>
    </row>
    <row r="664" spans="1:9" x14ac:dyDescent="0.25">
      <c r="A664" s="37">
        <v>3</v>
      </c>
      <c r="B664" s="209" t="s">
        <v>140</v>
      </c>
      <c r="C664" s="140"/>
      <c r="D664" s="140"/>
      <c r="E664" s="140"/>
      <c r="F664" s="140"/>
      <c r="G664" s="141"/>
      <c r="H664" s="42">
        <f>I664/I668</f>
        <v>0</v>
      </c>
      <c r="I664" s="43">
        <v>0</v>
      </c>
    </row>
    <row r="665" spans="1:9" x14ac:dyDescent="0.25">
      <c r="A665" s="112">
        <v>4</v>
      </c>
      <c r="B665" s="264" t="s">
        <v>210</v>
      </c>
      <c r="C665" s="239"/>
      <c r="D665" s="239"/>
      <c r="E665" s="239"/>
      <c r="F665" s="239"/>
      <c r="G665" s="239"/>
      <c r="H665" s="42">
        <f>I665/I668</f>
        <v>0</v>
      </c>
      <c r="I665" s="43">
        <f>I642*I643*I646</f>
        <v>0</v>
      </c>
    </row>
    <row r="666" spans="1:9" x14ac:dyDescent="0.25">
      <c r="A666" s="112"/>
      <c r="B666" s="264" t="s">
        <v>222</v>
      </c>
      <c r="C666" s="251"/>
      <c r="D666" s="251"/>
      <c r="E666" s="251"/>
      <c r="F666" s="251"/>
      <c r="G666" s="252"/>
      <c r="H666" s="42">
        <f>I666/I668</f>
        <v>0.28440341044577083</v>
      </c>
      <c r="I666" s="43">
        <f>40%*1610.13</f>
        <v>644.05200000000013</v>
      </c>
    </row>
    <row r="667" spans="1:9" x14ac:dyDescent="0.25">
      <c r="A667" s="37">
        <v>5</v>
      </c>
      <c r="B667" s="239" t="s">
        <v>18</v>
      </c>
      <c r="C667" s="239"/>
      <c r="D667" s="239"/>
      <c r="E667" s="239"/>
      <c r="F667" s="239"/>
      <c r="G667" s="239"/>
      <c r="H667" s="42">
        <f>I667/I668</f>
        <v>0</v>
      </c>
      <c r="I667" s="43">
        <v>0</v>
      </c>
    </row>
    <row r="668" spans="1:9" x14ac:dyDescent="0.25">
      <c r="A668" s="243" t="s">
        <v>24</v>
      </c>
      <c r="B668" s="243"/>
      <c r="C668" s="243"/>
      <c r="D668" s="243"/>
      <c r="E668" s="243"/>
      <c r="F668" s="243"/>
      <c r="G668" s="243"/>
      <c r="H668" s="45">
        <f>SUM(H662:H667)</f>
        <v>1</v>
      </c>
      <c r="I668" s="46">
        <f>SUM(I662:I667)</f>
        <v>2264.5720000000001</v>
      </c>
    </row>
    <row r="670" spans="1:9" ht="22.5" x14ac:dyDescent="0.25">
      <c r="A670" s="41" t="s">
        <v>25</v>
      </c>
      <c r="B670" s="250" t="s">
        <v>26</v>
      </c>
      <c r="C670" s="250"/>
      <c r="D670" s="250"/>
      <c r="E670" s="250"/>
      <c r="F670" s="250"/>
      <c r="G670" s="250"/>
      <c r="H670" s="41" t="s">
        <v>22</v>
      </c>
      <c r="I670" s="41" t="s">
        <v>23</v>
      </c>
    </row>
    <row r="671" spans="1:9" x14ac:dyDescent="0.25">
      <c r="A671" s="37">
        <v>1</v>
      </c>
      <c r="B671" s="209" t="s">
        <v>142</v>
      </c>
      <c r="C671" s="140"/>
      <c r="D671" s="140"/>
      <c r="E671" s="140"/>
      <c r="F671" s="140"/>
      <c r="G671" s="141"/>
      <c r="H671" s="42">
        <v>0.2</v>
      </c>
      <c r="I671" s="43">
        <f>I668*H671</f>
        <v>452.91440000000006</v>
      </c>
    </row>
    <row r="672" spans="1:9" x14ac:dyDescent="0.25">
      <c r="A672" s="37">
        <v>2</v>
      </c>
      <c r="B672" s="209" t="s">
        <v>143</v>
      </c>
      <c r="C672" s="140"/>
      <c r="D672" s="140"/>
      <c r="E672" s="140"/>
      <c r="F672" s="140"/>
      <c r="G672" s="141"/>
      <c r="H672" s="42">
        <v>1.4999999999999999E-2</v>
      </c>
      <c r="I672" s="43">
        <f>I668*H672</f>
        <v>33.968580000000003</v>
      </c>
    </row>
    <row r="673" spans="1:9" x14ac:dyDescent="0.25">
      <c r="A673" s="37">
        <v>3</v>
      </c>
      <c r="B673" s="209" t="s">
        <v>144</v>
      </c>
      <c r="C673" s="140"/>
      <c r="D673" s="140"/>
      <c r="E673" s="140"/>
      <c r="F673" s="140"/>
      <c r="G673" s="141"/>
      <c r="H673" s="42">
        <v>0.01</v>
      </c>
      <c r="I673" s="43">
        <f>I668*H673</f>
        <v>22.645720000000001</v>
      </c>
    </row>
    <row r="674" spans="1:9" x14ac:dyDescent="0.25">
      <c r="A674" s="37">
        <v>4</v>
      </c>
      <c r="B674" s="209" t="s">
        <v>145</v>
      </c>
      <c r="C674" s="140"/>
      <c r="D674" s="140"/>
      <c r="E674" s="140"/>
      <c r="F674" s="140"/>
      <c r="G674" s="141"/>
      <c r="H674" s="42">
        <v>2E-3</v>
      </c>
      <c r="I674" s="43">
        <f>I668*H674</f>
        <v>4.5291440000000005</v>
      </c>
    </row>
    <row r="675" spans="1:9" x14ac:dyDescent="0.25">
      <c r="A675" s="37">
        <v>5</v>
      </c>
      <c r="B675" s="209" t="s">
        <v>146</v>
      </c>
      <c r="C675" s="140"/>
      <c r="D675" s="140"/>
      <c r="E675" s="140"/>
      <c r="F675" s="140"/>
      <c r="G675" s="141"/>
      <c r="H675" s="42">
        <v>2.5000000000000001E-2</v>
      </c>
      <c r="I675" s="43">
        <f>I668*H675</f>
        <v>56.614300000000007</v>
      </c>
    </row>
    <row r="676" spans="1:9" x14ac:dyDescent="0.25">
      <c r="A676" s="37">
        <v>6</v>
      </c>
      <c r="B676" s="209" t="s">
        <v>147</v>
      </c>
      <c r="C676" s="140"/>
      <c r="D676" s="140"/>
      <c r="E676" s="140"/>
      <c r="F676" s="140"/>
      <c r="G676" s="141"/>
      <c r="H676" s="42">
        <v>0.08</v>
      </c>
      <c r="I676" s="43">
        <f>I668*H676</f>
        <v>181.16576000000001</v>
      </c>
    </row>
    <row r="677" spans="1:9" x14ac:dyDescent="0.25">
      <c r="A677" s="37">
        <v>7</v>
      </c>
      <c r="B677" s="209" t="s">
        <v>148</v>
      </c>
      <c r="C677" s="140"/>
      <c r="D677" s="140"/>
      <c r="E677" s="140"/>
      <c r="F677" s="140"/>
      <c r="G677" s="141"/>
      <c r="H677" s="42">
        <v>0</v>
      </c>
      <c r="I677" s="43">
        <f>I668*H677</f>
        <v>0</v>
      </c>
    </row>
    <row r="678" spans="1:9" x14ac:dyDescent="0.25">
      <c r="A678" s="37">
        <v>8</v>
      </c>
      <c r="B678" s="209" t="s">
        <v>149</v>
      </c>
      <c r="C678" s="140"/>
      <c r="D678" s="140"/>
      <c r="E678" s="140"/>
      <c r="F678" s="140"/>
      <c r="G678" s="141"/>
      <c r="H678" s="42">
        <v>5.0000000000000001E-3</v>
      </c>
      <c r="I678" s="43">
        <f>I668*H678</f>
        <v>11.32286</v>
      </c>
    </row>
    <row r="679" spans="1:9" x14ac:dyDescent="0.25">
      <c r="A679" s="243" t="s">
        <v>27</v>
      </c>
      <c r="B679" s="243"/>
      <c r="C679" s="243"/>
      <c r="D679" s="243"/>
      <c r="E679" s="243"/>
      <c r="F679" s="243"/>
      <c r="G679" s="243"/>
      <c r="H679" s="45">
        <f>SUM(H671:H678)</f>
        <v>0.33700000000000008</v>
      </c>
      <c r="I679" s="46">
        <f>I671+I672+I673+I674+I675+I676+I677+I678</f>
        <v>763.16076399999997</v>
      </c>
    </row>
    <row r="680" spans="1:9" x14ac:dyDescent="0.25">
      <c r="A680" s="207" t="s">
        <v>28</v>
      </c>
      <c r="B680" s="207"/>
      <c r="C680" s="207"/>
      <c r="D680" s="207"/>
      <c r="E680" s="207"/>
      <c r="F680" s="207"/>
      <c r="G680" s="207"/>
      <c r="H680" s="207"/>
      <c r="I680" s="207"/>
    </row>
    <row r="681" spans="1:9" ht="22.5" x14ac:dyDescent="0.25">
      <c r="A681" s="41" t="s">
        <v>29</v>
      </c>
      <c r="B681" s="250" t="s">
        <v>30</v>
      </c>
      <c r="C681" s="250"/>
      <c r="D681" s="250"/>
      <c r="E681" s="250"/>
      <c r="F681" s="250"/>
      <c r="G681" s="250"/>
      <c r="H681" s="41" t="s">
        <v>22</v>
      </c>
      <c r="I681" s="41" t="s">
        <v>23</v>
      </c>
    </row>
    <row r="682" spans="1:9" x14ac:dyDescent="0.25">
      <c r="A682" s="37">
        <v>1</v>
      </c>
      <c r="B682" s="239" t="s">
        <v>150</v>
      </c>
      <c r="C682" s="239"/>
      <c r="D682" s="239"/>
      <c r="E682" s="239"/>
      <c r="F682" s="239"/>
      <c r="G682" s="239"/>
      <c r="H682" s="42">
        <v>0.1111</v>
      </c>
      <c r="I682" s="43">
        <f>I668*H682</f>
        <v>251.59394920000003</v>
      </c>
    </row>
    <row r="683" spans="1:9" x14ac:dyDescent="0.25">
      <c r="A683" s="37">
        <v>2</v>
      </c>
      <c r="B683" s="209" t="s">
        <v>151</v>
      </c>
      <c r="C683" s="140"/>
      <c r="D683" s="140"/>
      <c r="E683" s="140"/>
      <c r="F683" s="140"/>
      <c r="G683" s="141"/>
      <c r="H683" s="42">
        <v>2.0469999999999999E-2</v>
      </c>
      <c r="I683" s="43">
        <f>I668*H683</f>
        <v>46.355788840000002</v>
      </c>
    </row>
    <row r="684" spans="1:9" x14ac:dyDescent="0.25">
      <c r="A684" s="37">
        <v>3</v>
      </c>
      <c r="B684" s="209" t="s">
        <v>152</v>
      </c>
      <c r="C684" s="140"/>
      <c r="D684" s="140"/>
      <c r="E684" s="140"/>
      <c r="F684" s="140"/>
      <c r="G684" s="141"/>
      <c r="H684" s="42">
        <v>1.2123E-2</v>
      </c>
      <c r="I684" s="43">
        <f>I668*H684</f>
        <v>27.453406356000002</v>
      </c>
    </row>
    <row r="685" spans="1:9" x14ac:dyDescent="0.25">
      <c r="A685" s="37">
        <v>4</v>
      </c>
      <c r="B685" s="239" t="s">
        <v>153</v>
      </c>
      <c r="C685" s="239"/>
      <c r="D685" s="239"/>
      <c r="E685" s="239"/>
      <c r="F685" s="239"/>
      <c r="G685" s="239"/>
      <c r="H685" s="42">
        <v>1.1436E-2</v>
      </c>
      <c r="I685" s="43">
        <f>I668*H685</f>
        <v>25.897645392000001</v>
      </c>
    </row>
    <row r="686" spans="1:9" x14ac:dyDescent="0.25">
      <c r="A686" s="37">
        <v>5</v>
      </c>
      <c r="B686" s="239" t="s">
        <v>154</v>
      </c>
      <c r="C686" s="239"/>
      <c r="D686" s="239"/>
      <c r="E686" s="239"/>
      <c r="F686" s="239"/>
      <c r="G686" s="239"/>
      <c r="H686" s="42">
        <v>1.74E-4</v>
      </c>
      <c r="I686" s="43">
        <f>I668*H686</f>
        <v>0.39403552800000002</v>
      </c>
    </row>
    <row r="687" spans="1:9" x14ac:dyDescent="0.25">
      <c r="A687" s="37">
        <v>6</v>
      </c>
      <c r="B687" s="239" t="s">
        <v>155</v>
      </c>
      <c r="C687" s="239"/>
      <c r="D687" s="239"/>
      <c r="E687" s="239"/>
      <c r="F687" s="239"/>
      <c r="G687" s="239"/>
      <c r="H687" s="42">
        <v>4.4200000000000001E-4</v>
      </c>
      <c r="I687" s="43">
        <f>I668*H687</f>
        <v>1.0009408240000002</v>
      </c>
    </row>
    <row r="688" spans="1:9" x14ac:dyDescent="0.25">
      <c r="A688" s="37">
        <v>7</v>
      </c>
      <c r="B688" s="239" t="s">
        <v>156</v>
      </c>
      <c r="C688" s="239"/>
      <c r="D688" s="239"/>
      <c r="E688" s="239"/>
      <c r="F688" s="239"/>
      <c r="G688" s="239"/>
      <c r="H688" s="42">
        <v>1.8500000000000002E-4</v>
      </c>
      <c r="I688" s="43">
        <f>I668*H688</f>
        <v>0.41894582000000008</v>
      </c>
    </row>
    <row r="689" spans="1:9" x14ac:dyDescent="0.25">
      <c r="A689" s="37">
        <v>8</v>
      </c>
      <c r="B689" s="239" t="s">
        <v>157</v>
      </c>
      <c r="C689" s="239"/>
      <c r="D689" s="239"/>
      <c r="E689" s="239"/>
      <c r="F689" s="239"/>
      <c r="G689" s="239"/>
      <c r="H689" s="42">
        <v>9.0789999999999996E-2</v>
      </c>
      <c r="I689" s="43">
        <f>I668*H689</f>
        <v>205.60049187999999</v>
      </c>
    </row>
    <row r="690" spans="1:9" x14ac:dyDescent="0.25">
      <c r="A690" s="243" t="s">
        <v>31</v>
      </c>
      <c r="B690" s="243"/>
      <c r="C690" s="243"/>
      <c r="D690" s="243"/>
      <c r="E690" s="243"/>
      <c r="F690" s="243"/>
      <c r="G690" s="243"/>
      <c r="H690" s="45">
        <f>SUM(H682:H689)</f>
        <v>0.24671999999999999</v>
      </c>
      <c r="I690" s="46">
        <f>I682+I683+I684+I685+I686+I687+I688+I689</f>
        <v>558.71520384000007</v>
      </c>
    </row>
    <row r="691" spans="1:9" x14ac:dyDescent="0.25">
      <c r="A691" s="47" t="s">
        <v>32</v>
      </c>
      <c r="B691" s="170" t="s">
        <v>33</v>
      </c>
      <c r="C691" s="170"/>
      <c r="D691" s="170"/>
      <c r="E691" s="170"/>
      <c r="F691" s="170"/>
      <c r="G691" s="170"/>
      <c r="H691" s="170"/>
      <c r="I691" s="170"/>
    </row>
    <row r="692" spans="1:9" x14ac:dyDescent="0.25">
      <c r="A692" s="47" t="s">
        <v>34</v>
      </c>
      <c r="B692" s="171" t="s">
        <v>35</v>
      </c>
      <c r="C692" s="171"/>
      <c r="D692" s="171"/>
      <c r="E692" s="171"/>
      <c r="F692" s="171"/>
      <c r="G692" s="171"/>
      <c r="H692" s="171"/>
      <c r="I692" s="171"/>
    </row>
    <row r="693" spans="1:9" ht="22.5" x14ac:dyDescent="0.25">
      <c r="A693" s="41" t="s">
        <v>36</v>
      </c>
      <c r="B693" s="250" t="s">
        <v>37</v>
      </c>
      <c r="C693" s="250"/>
      <c r="D693" s="250"/>
      <c r="E693" s="250"/>
      <c r="F693" s="250"/>
      <c r="G693" s="250"/>
      <c r="H693" s="41" t="s">
        <v>22</v>
      </c>
      <c r="I693" s="41" t="s">
        <v>23</v>
      </c>
    </row>
    <row r="694" spans="1:9" x14ac:dyDescent="0.25">
      <c r="A694" s="37">
        <v>1</v>
      </c>
      <c r="B694" s="239" t="s">
        <v>38</v>
      </c>
      <c r="C694" s="239"/>
      <c r="D694" s="239"/>
      <c r="E694" s="239"/>
      <c r="F694" s="239"/>
      <c r="G694" s="239"/>
      <c r="H694" s="42">
        <v>2.3626999999999999E-2</v>
      </c>
      <c r="I694" s="43">
        <f>I668*H694</f>
        <v>53.505042644</v>
      </c>
    </row>
    <row r="695" spans="1:9" x14ac:dyDescent="0.25">
      <c r="A695" s="37">
        <v>2</v>
      </c>
      <c r="B695" s="239" t="s">
        <v>39</v>
      </c>
      <c r="C695" s="239"/>
      <c r="D695" s="239"/>
      <c r="E695" s="239"/>
      <c r="F695" s="239"/>
      <c r="G695" s="239"/>
      <c r="H695" s="42">
        <v>1.7170000000000002E-3</v>
      </c>
      <c r="I695" s="43">
        <f>I668*H695</f>
        <v>3.8882701240000008</v>
      </c>
    </row>
    <row r="696" spans="1:9" x14ac:dyDescent="0.25">
      <c r="A696" s="37">
        <v>3</v>
      </c>
      <c r="B696" s="239" t="s">
        <v>40</v>
      </c>
      <c r="C696" s="239"/>
      <c r="D696" s="239"/>
      <c r="E696" s="239"/>
      <c r="F696" s="239"/>
      <c r="G696" s="239"/>
      <c r="H696" s="42">
        <v>1.1813000000000001E-2</v>
      </c>
      <c r="I696" s="43">
        <f>I668*H696</f>
        <v>26.751389036000003</v>
      </c>
    </row>
    <row r="697" spans="1:9" x14ac:dyDescent="0.25">
      <c r="A697" s="243" t="s">
        <v>41</v>
      </c>
      <c r="B697" s="243"/>
      <c r="C697" s="243"/>
      <c r="D697" s="243"/>
      <c r="E697" s="243"/>
      <c r="F697" s="243"/>
      <c r="G697" s="243"/>
      <c r="H697" s="45">
        <f>SUM(H694:H696)</f>
        <v>3.7156999999999996E-2</v>
      </c>
      <c r="I697" s="46">
        <f>I694+I695+I696</f>
        <v>84.144701804000007</v>
      </c>
    </row>
    <row r="699" spans="1:9" ht="22.5" x14ac:dyDescent="0.25">
      <c r="A699" s="41" t="s">
        <v>42</v>
      </c>
      <c r="B699" s="250" t="s">
        <v>43</v>
      </c>
      <c r="C699" s="250"/>
      <c r="D699" s="250"/>
      <c r="E699" s="250"/>
      <c r="F699" s="250"/>
      <c r="G699" s="250"/>
      <c r="H699" s="41" t="s">
        <v>22</v>
      </c>
      <c r="I699" s="41" t="s">
        <v>23</v>
      </c>
    </row>
    <row r="700" spans="1:9" x14ac:dyDescent="0.25">
      <c r="A700" s="37">
        <v>1</v>
      </c>
      <c r="B700" s="239" t="s">
        <v>44</v>
      </c>
      <c r="C700" s="239"/>
      <c r="D700" s="239"/>
      <c r="E700" s="239"/>
      <c r="F700" s="239"/>
      <c r="G700" s="239"/>
      <c r="H700" s="42">
        <f>(H679*H690)</f>
        <v>8.314464000000002E-2</v>
      </c>
      <c r="I700" s="43">
        <f>I668*H700</f>
        <v>188.28702369408006</v>
      </c>
    </row>
    <row r="701" spans="1:9" x14ac:dyDescent="0.25">
      <c r="A701" s="243" t="s">
        <v>45</v>
      </c>
      <c r="B701" s="243"/>
      <c r="C701" s="243"/>
      <c r="D701" s="243"/>
      <c r="E701" s="243"/>
      <c r="F701" s="243"/>
      <c r="G701" s="243"/>
      <c r="H701" s="45">
        <f>SUM(H700:H700)</f>
        <v>8.314464000000002E-2</v>
      </c>
      <c r="I701" s="46">
        <f>I700</f>
        <v>188.28702369408006</v>
      </c>
    </row>
    <row r="703" spans="1:9" x14ac:dyDescent="0.25">
      <c r="A703" s="266" t="s">
        <v>46</v>
      </c>
      <c r="B703" s="266"/>
      <c r="C703" s="266"/>
      <c r="D703" s="266"/>
      <c r="E703" s="266"/>
      <c r="F703" s="266"/>
      <c r="G703" s="266"/>
      <c r="H703" s="48">
        <f>H679+H690+H697+H701</f>
        <v>0.70402164</v>
      </c>
      <c r="I703" s="49">
        <f>I679+I690+I697+I701</f>
        <v>1594.3076933380803</v>
      </c>
    </row>
    <row r="705" spans="1:9" ht="22.5" x14ac:dyDescent="0.25">
      <c r="A705" s="41" t="s">
        <v>47</v>
      </c>
      <c r="B705" s="250" t="s">
        <v>48</v>
      </c>
      <c r="C705" s="250"/>
      <c r="D705" s="250"/>
      <c r="E705" s="250"/>
      <c r="F705" s="250"/>
      <c r="G705" s="250"/>
      <c r="H705" s="41" t="s">
        <v>22</v>
      </c>
      <c r="I705" s="41" t="s">
        <v>23</v>
      </c>
    </row>
    <row r="706" spans="1:9" x14ac:dyDescent="0.25">
      <c r="A706" s="17">
        <v>1</v>
      </c>
      <c r="B706" s="239" t="s">
        <v>189</v>
      </c>
      <c r="C706" s="239"/>
      <c r="D706" s="239"/>
      <c r="E706" s="239"/>
      <c r="F706" s="239"/>
      <c r="G706" s="239"/>
      <c r="H706" s="42">
        <v>0</v>
      </c>
      <c r="I706" s="43">
        <v>0</v>
      </c>
    </row>
    <row r="707" spans="1:9" x14ac:dyDescent="0.25">
      <c r="A707" s="17">
        <v>2</v>
      </c>
      <c r="B707" s="239" t="s">
        <v>190</v>
      </c>
      <c r="C707" s="239"/>
      <c r="D707" s="239"/>
      <c r="E707" s="239"/>
      <c r="F707" s="239"/>
      <c r="G707" s="239"/>
      <c r="H707" s="42">
        <f>I707/I668</f>
        <v>5.0326860881438076E-2</v>
      </c>
      <c r="I707" s="43">
        <f>I713</f>
        <v>113.96879999999999</v>
      </c>
    </row>
    <row r="708" spans="1:9" x14ac:dyDescent="0.25">
      <c r="A708" s="37">
        <v>3</v>
      </c>
      <c r="B708" s="239" t="str">
        <f>A656</f>
        <v>Contribuição para manutenção e capacitação 56ª</v>
      </c>
      <c r="C708" s="239"/>
      <c r="D708" s="239"/>
      <c r="E708" s="239"/>
      <c r="F708" s="239"/>
      <c r="G708" s="239"/>
      <c r="H708" s="42">
        <f>I708/I668</f>
        <v>5.9702230708495903E-3</v>
      </c>
      <c r="I708" s="43">
        <f>I656</f>
        <v>13.52</v>
      </c>
    </row>
    <row r="709" spans="1:9" x14ac:dyDescent="0.25">
      <c r="A709" s="243" t="s">
        <v>49</v>
      </c>
      <c r="B709" s="243"/>
      <c r="C709" s="243"/>
      <c r="D709" s="243"/>
      <c r="E709" s="243"/>
      <c r="F709" s="243"/>
      <c r="G709" s="243"/>
      <c r="H709" s="45">
        <f>H706+H707+H708</f>
        <v>5.6297083952287663E-2</v>
      </c>
      <c r="I709" s="46">
        <f>I706+I707+I708</f>
        <v>127.48879999999998</v>
      </c>
    </row>
    <row r="710" spans="1:9" x14ac:dyDescent="0.25">
      <c r="A710" s="50"/>
      <c r="B710" s="50"/>
      <c r="C710" s="50"/>
      <c r="D710" s="50"/>
      <c r="E710" s="50"/>
      <c r="F710" s="50"/>
      <c r="G710" s="50"/>
      <c r="H710" s="51"/>
      <c r="I710" s="52"/>
    </row>
    <row r="711" spans="1:9" x14ac:dyDescent="0.25">
      <c r="A711" s="111" t="s">
        <v>50</v>
      </c>
      <c r="B711" s="111"/>
      <c r="C711" s="111"/>
      <c r="D711" s="111"/>
      <c r="E711" s="111"/>
      <c r="F711" s="111"/>
      <c r="G711" s="111"/>
      <c r="H711" s="111"/>
      <c r="I711" s="111"/>
    </row>
    <row r="712" spans="1:9" ht="22.5" x14ac:dyDescent="0.25">
      <c r="A712" s="112" t="s">
        <v>51</v>
      </c>
      <c r="B712" s="112"/>
      <c r="C712" s="37" t="s">
        <v>52</v>
      </c>
      <c r="D712" s="37" t="s">
        <v>53</v>
      </c>
      <c r="E712" s="37" t="s">
        <v>54</v>
      </c>
      <c r="F712" s="37" t="s">
        <v>55</v>
      </c>
      <c r="G712" s="37" t="s">
        <v>56</v>
      </c>
      <c r="H712" s="42" t="s">
        <v>57</v>
      </c>
      <c r="I712" s="43" t="s">
        <v>58</v>
      </c>
    </row>
    <row r="713" spans="1:9" x14ac:dyDescent="0.25">
      <c r="A713" s="265">
        <f>I648</f>
        <v>4.8</v>
      </c>
      <c r="B713" s="265"/>
      <c r="C713" s="37">
        <f>I649</f>
        <v>22</v>
      </c>
      <c r="D713" s="37">
        <f>I650</f>
        <v>2</v>
      </c>
      <c r="E713" s="53">
        <f>A713*C713*D713</f>
        <v>211.2</v>
      </c>
      <c r="F713" s="53">
        <f>I662</f>
        <v>1620.52</v>
      </c>
      <c r="G713" s="54">
        <f>I651</f>
        <v>0.06</v>
      </c>
      <c r="H713" s="53">
        <f>F713*G713</f>
        <v>97.231200000000001</v>
      </c>
      <c r="I713" s="43">
        <f>IF((E713-H713)&lt;0,0,E713-H713)</f>
        <v>113.96879999999999</v>
      </c>
    </row>
    <row r="714" spans="1:9" x14ac:dyDescent="0.25">
      <c r="A714" s="55"/>
      <c r="B714" s="55"/>
      <c r="C714" s="55"/>
      <c r="D714" s="55"/>
      <c r="E714" s="56"/>
      <c r="F714" s="56"/>
      <c r="G714" s="57"/>
      <c r="H714" s="56"/>
      <c r="I714" s="58"/>
    </row>
    <row r="715" spans="1:9" x14ac:dyDescent="0.25">
      <c r="A715" s="111" t="s">
        <v>59</v>
      </c>
      <c r="B715" s="111"/>
      <c r="C715" s="111"/>
      <c r="D715" s="111"/>
      <c r="E715" s="111"/>
      <c r="F715" s="111"/>
      <c r="G715" s="111"/>
      <c r="H715" s="111"/>
      <c r="I715" s="111"/>
    </row>
    <row r="716" spans="1:9" ht="22.5" x14ac:dyDescent="0.25">
      <c r="A716" s="112" t="s">
        <v>51</v>
      </c>
      <c r="B716" s="112"/>
      <c r="C716" s="37" t="s">
        <v>60</v>
      </c>
      <c r="D716" s="37" t="s">
        <v>53</v>
      </c>
      <c r="E716" s="37" t="s">
        <v>54</v>
      </c>
      <c r="F716" s="37" t="s">
        <v>55</v>
      </c>
      <c r="G716" s="37" t="s">
        <v>56</v>
      </c>
      <c r="H716" s="42" t="str">
        <f>H712</f>
        <v>Valor desconto</v>
      </c>
      <c r="I716" s="43" t="s">
        <v>58</v>
      </c>
    </row>
    <row r="717" spans="1:9" x14ac:dyDescent="0.25">
      <c r="A717" s="113">
        <f>I652</f>
        <v>0</v>
      </c>
      <c r="B717" s="113"/>
      <c r="C717" s="59">
        <f>I653</f>
        <v>0</v>
      </c>
      <c r="D717" s="37">
        <f>I654</f>
        <v>0</v>
      </c>
      <c r="E717" s="53">
        <f>A717*C717*D717</f>
        <v>0</v>
      </c>
      <c r="F717" s="53">
        <f>E717</f>
        <v>0</v>
      </c>
      <c r="G717" s="60">
        <f>I655</f>
        <v>0</v>
      </c>
      <c r="H717" s="53">
        <f>F717*G717</f>
        <v>0</v>
      </c>
      <c r="I717" s="43">
        <f>IF((E717-H717)&lt;0,0,E717-H717)</f>
        <v>0</v>
      </c>
    </row>
    <row r="719" spans="1:9" x14ac:dyDescent="0.25">
      <c r="A719" s="111" t="s">
        <v>224</v>
      </c>
      <c r="B719" s="111"/>
      <c r="C719" s="111"/>
      <c r="D719" s="111"/>
      <c r="E719" s="111"/>
      <c r="F719" s="111"/>
      <c r="G719" s="111"/>
      <c r="H719" s="111"/>
      <c r="I719" s="111"/>
    </row>
    <row r="720" spans="1:9" ht="22.5" x14ac:dyDescent="0.25">
      <c r="A720" s="112" t="s">
        <v>51</v>
      </c>
      <c r="B720" s="112"/>
      <c r="C720" s="37" t="s">
        <v>60</v>
      </c>
      <c r="D720" s="37" t="s">
        <v>53</v>
      </c>
      <c r="E720" s="37" t="s">
        <v>54</v>
      </c>
      <c r="F720" s="37" t="s">
        <v>55</v>
      </c>
      <c r="G720" s="37" t="s">
        <v>56</v>
      </c>
      <c r="H720" s="42" t="str">
        <f>H716</f>
        <v>Valor desconto</v>
      </c>
      <c r="I720" s="43" t="s">
        <v>58</v>
      </c>
    </row>
    <row r="721" spans="1:9" x14ac:dyDescent="0.25">
      <c r="A721" s="113">
        <v>0</v>
      </c>
      <c r="B721" s="113"/>
      <c r="C721" s="59">
        <v>0</v>
      </c>
      <c r="D721" s="59">
        <v>0</v>
      </c>
      <c r="E721" s="53">
        <f>A721*C721*D721</f>
        <v>0</v>
      </c>
      <c r="F721" s="53">
        <f>E721</f>
        <v>0</v>
      </c>
      <c r="G721" s="60">
        <v>0</v>
      </c>
      <c r="H721" s="53">
        <f>F721*G721</f>
        <v>0</v>
      </c>
      <c r="I721" s="43">
        <f>IF((E721-H721)&lt;0,0,E721-H721)</f>
        <v>0</v>
      </c>
    </row>
    <row r="722" spans="1:9" x14ac:dyDescent="0.25">
      <c r="A722" s="247" t="s">
        <v>161</v>
      </c>
      <c r="B722" s="247"/>
      <c r="C722" s="247"/>
      <c r="D722" s="247"/>
      <c r="E722" s="247"/>
      <c r="F722" s="247"/>
      <c r="G722" s="247"/>
      <c r="H722" s="61">
        <f>H668+H703+H709</f>
        <v>1.7603187239522877</v>
      </c>
      <c r="I722" s="62">
        <f>I709+I703+I668</f>
        <v>3986.3684933380805</v>
      </c>
    </row>
    <row r="723" spans="1:9" x14ac:dyDescent="0.25">
      <c r="A723" s="63"/>
      <c r="B723" s="63"/>
      <c r="C723" s="63"/>
      <c r="D723" s="63"/>
      <c r="E723" s="63"/>
      <c r="F723" s="63"/>
      <c r="G723" s="63"/>
      <c r="H723" s="64"/>
      <c r="I723" s="65"/>
    </row>
    <row r="724" spans="1:9" x14ac:dyDescent="0.25">
      <c r="A724" s="248" t="s">
        <v>61</v>
      </c>
      <c r="B724" s="248"/>
      <c r="C724" s="248"/>
      <c r="D724" s="248"/>
      <c r="E724" s="248"/>
      <c r="F724" s="248"/>
      <c r="G724" s="248"/>
      <c r="H724" s="248"/>
      <c r="I724" s="248"/>
    </row>
    <row r="725" spans="1:9" ht="22.5" x14ac:dyDescent="0.25">
      <c r="A725" s="41" t="s">
        <v>20</v>
      </c>
      <c r="B725" s="250" t="s">
        <v>62</v>
      </c>
      <c r="C725" s="250"/>
      <c r="D725" s="250"/>
      <c r="E725" s="250"/>
      <c r="F725" s="250"/>
      <c r="G725" s="250"/>
      <c r="H725" s="41" t="s">
        <v>22</v>
      </c>
      <c r="I725" s="41" t="s">
        <v>23</v>
      </c>
    </row>
    <row r="726" spans="1:9" x14ac:dyDescent="0.25">
      <c r="A726" s="37">
        <v>1</v>
      </c>
      <c r="B726" s="209" t="s">
        <v>162</v>
      </c>
      <c r="C726" s="140"/>
      <c r="D726" s="140"/>
      <c r="E726" s="140"/>
      <c r="F726" s="140"/>
      <c r="G726" s="141"/>
      <c r="H726" s="42">
        <f>I726/I737</f>
        <v>0</v>
      </c>
      <c r="I726" s="43">
        <v>0</v>
      </c>
    </row>
    <row r="727" spans="1:9" x14ac:dyDescent="0.25">
      <c r="A727" s="37">
        <v>2</v>
      </c>
      <c r="B727" s="209" t="s">
        <v>163</v>
      </c>
      <c r="C727" s="198"/>
      <c r="D727" s="198"/>
      <c r="E727" s="198"/>
      <c r="F727" s="198"/>
      <c r="G727" s="199"/>
      <c r="H727" s="42">
        <f>I727/I737</f>
        <v>0</v>
      </c>
      <c r="I727" s="43">
        <v>0</v>
      </c>
    </row>
    <row r="728" spans="1:9" x14ac:dyDescent="0.25">
      <c r="A728" s="37">
        <v>3</v>
      </c>
      <c r="B728" s="239" t="s">
        <v>63</v>
      </c>
      <c r="C728" s="239"/>
      <c r="D728" s="239"/>
      <c r="E728" s="239"/>
      <c r="F728" s="239"/>
      <c r="G728" s="239"/>
      <c r="H728" s="42">
        <f>I728/I737</f>
        <v>0</v>
      </c>
      <c r="I728" s="43">
        <v>0</v>
      </c>
    </row>
    <row r="729" spans="1:9" x14ac:dyDescent="0.25">
      <c r="A729" s="37">
        <v>4</v>
      </c>
      <c r="B729" s="253" t="s">
        <v>64</v>
      </c>
      <c r="C729" s="253"/>
      <c r="D729" s="253"/>
      <c r="E729" s="253"/>
      <c r="F729" s="253"/>
      <c r="G729" s="253"/>
      <c r="H729" s="42">
        <f>I729/I737</f>
        <v>0</v>
      </c>
      <c r="I729" s="43">
        <v>0</v>
      </c>
    </row>
    <row r="730" spans="1:9" x14ac:dyDescent="0.25">
      <c r="A730" s="37">
        <v>5</v>
      </c>
      <c r="B730" s="209" t="s">
        <v>164</v>
      </c>
      <c r="C730" s="140"/>
      <c r="D730" s="140"/>
      <c r="E730" s="140"/>
      <c r="F730" s="140"/>
      <c r="G730" s="141"/>
      <c r="H730" s="42">
        <f>I730/I737</f>
        <v>0</v>
      </c>
      <c r="I730" s="43">
        <v>0</v>
      </c>
    </row>
    <row r="731" spans="1:9" x14ac:dyDescent="0.25">
      <c r="A731" s="37">
        <v>6</v>
      </c>
      <c r="B731" s="239" t="s">
        <v>65</v>
      </c>
      <c r="C731" s="239"/>
      <c r="D731" s="239"/>
      <c r="E731" s="239"/>
      <c r="F731" s="239"/>
      <c r="G731" s="239"/>
      <c r="H731" s="42">
        <f>I731/I737</f>
        <v>0</v>
      </c>
      <c r="I731" s="43"/>
    </row>
    <row r="732" spans="1:9" x14ac:dyDescent="0.25">
      <c r="A732" s="243" t="s">
        <v>66</v>
      </c>
      <c r="B732" s="243"/>
      <c r="C732" s="243"/>
      <c r="D732" s="243"/>
      <c r="E732" s="243"/>
      <c r="F732" s="243"/>
      <c r="G732" s="243"/>
      <c r="H732" s="45">
        <f>H726+H727+H728+H729+H730+H731</f>
        <v>0</v>
      </c>
      <c r="I732" s="66">
        <f>I726+I727+I728+I729+I730+I731</f>
        <v>0</v>
      </c>
    </row>
    <row r="733" spans="1:9" x14ac:dyDescent="0.25">
      <c r="B733" s="170" t="s">
        <v>165</v>
      </c>
      <c r="C733" s="170"/>
      <c r="D733" s="170"/>
      <c r="E733" s="170"/>
      <c r="F733" s="170"/>
      <c r="G733" s="170"/>
      <c r="H733" s="170"/>
      <c r="I733" s="170"/>
    </row>
    <row r="735" spans="1:9" x14ac:dyDescent="0.25">
      <c r="A735" s="267" t="s">
        <v>166</v>
      </c>
      <c r="B735" s="267"/>
      <c r="C735" s="267"/>
      <c r="D735" s="267"/>
      <c r="E735" s="267"/>
      <c r="F735" s="67">
        <v>0.2</v>
      </c>
      <c r="G735" s="68">
        <f>I737*F735</f>
        <v>774.47993866761601</v>
      </c>
      <c r="H735" s="69" t="s">
        <v>67</v>
      </c>
      <c r="I735" s="70">
        <f>I707</f>
        <v>113.96879999999999</v>
      </c>
    </row>
    <row r="736" spans="1:9" ht="16.5" x14ac:dyDescent="0.25">
      <c r="A736" s="245" t="s">
        <v>68</v>
      </c>
      <c r="B736" s="245"/>
      <c r="C736" s="69" t="s">
        <v>69</v>
      </c>
      <c r="D736" s="69" t="s">
        <v>70</v>
      </c>
      <c r="E736" s="69" t="s">
        <v>71</v>
      </c>
      <c r="F736" s="69" t="s">
        <v>72</v>
      </c>
      <c r="G736" s="69" t="s">
        <v>167</v>
      </c>
      <c r="H736" s="69" t="s">
        <v>73</v>
      </c>
      <c r="I736" s="71" t="s">
        <v>74</v>
      </c>
    </row>
    <row r="737" spans="1:9" x14ac:dyDescent="0.25">
      <c r="A737" s="246">
        <f>I668</f>
        <v>2264.5720000000001</v>
      </c>
      <c r="B737" s="246"/>
      <c r="C737" s="44">
        <f>I679</f>
        <v>763.16076399999997</v>
      </c>
      <c r="D737" s="44">
        <f>I690</f>
        <v>558.71520384000007</v>
      </c>
      <c r="E737" s="44">
        <f>I697</f>
        <v>84.144701804000007</v>
      </c>
      <c r="F737" s="44">
        <f>I701</f>
        <v>188.28702369408006</v>
      </c>
      <c r="G737" s="44">
        <f>I709</f>
        <v>127.48879999999998</v>
      </c>
      <c r="H737" s="44">
        <f>SUM(A737:G737)</f>
        <v>3986.36849333808</v>
      </c>
      <c r="I737" s="44">
        <f>H737-I735</f>
        <v>3872.3996933380799</v>
      </c>
    </row>
    <row r="738" spans="1:9" x14ac:dyDescent="0.25">
      <c r="A738" s="47"/>
      <c r="B738" s="273"/>
      <c r="C738" s="273"/>
      <c r="D738" s="273"/>
      <c r="E738" s="273"/>
      <c r="F738" s="273"/>
      <c r="G738" s="273"/>
      <c r="H738" s="273"/>
      <c r="I738" s="273"/>
    </row>
    <row r="739" spans="1:9" ht="22.5" x14ac:dyDescent="0.25">
      <c r="A739" s="41" t="s">
        <v>25</v>
      </c>
      <c r="B739" s="250" t="s">
        <v>75</v>
      </c>
      <c r="C739" s="250"/>
      <c r="D739" s="250"/>
      <c r="E739" s="250"/>
      <c r="F739" s="250"/>
      <c r="G739" s="250"/>
      <c r="H739" s="41" t="s">
        <v>22</v>
      </c>
      <c r="I739" s="41" t="s">
        <v>23</v>
      </c>
    </row>
    <row r="740" spans="1:9" x14ac:dyDescent="0.25">
      <c r="A740" s="37">
        <v>1</v>
      </c>
      <c r="B740" s="239" t="s">
        <v>76</v>
      </c>
      <c r="C740" s="239"/>
      <c r="D740" s="239"/>
      <c r="E740" s="239"/>
      <c r="F740" s="239"/>
      <c r="G740" s="239"/>
      <c r="H740" s="42">
        <f>I740/I750</f>
        <v>0</v>
      </c>
      <c r="I740" s="43">
        <v>0</v>
      </c>
    </row>
    <row r="741" spans="1:9" x14ac:dyDescent="0.25">
      <c r="A741" s="37">
        <v>2</v>
      </c>
      <c r="B741" s="239" t="s">
        <v>77</v>
      </c>
      <c r="C741" s="239"/>
      <c r="D741" s="239"/>
      <c r="E741" s="239"/>
      <c r="F741" s="239"/>
      <c r="G741" s="239"/>
      <c r="H741" s="42">
        <f>I741/I750</f>
        <v>0</v>
      </c>
      <c r="I741" s="43">
        <v>0</v>
      </c>
    </row>
    <row r="742" spans="1:9" x14ac:dyDescent="0.25">
      <c r="A742" s="243" t="s">
        <v>78</v>
      </c>
      <c r="B742" s="243"/>
      <c r="C742" s="243"/>
      <c r="D742" s="243"/>
      <c r="E742" s="243"/>
      <c r="F742" s="243"/>
      <c r="G742" s="243"/>
      <c r="H742" s="45">
        <f>H740+H741</f>
        <v>0</v>
      </c>
      <c r="I742" s="46">
        <f>I740+I741</f>
        <v>0</v>
      </c>
    </row>
    <row r="744" spans="1:9" ht="22.5" x14ac:dyDescent="0.25">
      <c r="A744" s="41" t="s">
        <v>29</v>
      </c>
      <c r="B744" s="250" t="s">
        <v>79</v>
      </c>
      <c r="C744" s="250"/>
      <c r="D744" s="250"/>
      <c r="E744" s="250"/>
      <c r="F744" s="250"/>
      <c r="G744" s="250"/>
      <c r="H744" s="41" t="s">
        <v>22</v>
      </c>
      <c r="I744" s="41" t="s">
        <v>23</v>
      </c>
    </row>
    <row r="745" spans="1:9" x14ac:dyDescent="0.25">
      <c r="A745" s="37">
        <v>1</v>
      </c>
      <c r="B745" s="239" t="s">
        <v>79</v>
      </c>
      <c r="C745" s="239"/>
      <c r="D745" s="239"/>
      <c r="E745" s="239"/>
      <c r="F745" s="239"/>
      <c r="G745" s="239"/>
      <c r="H745" s="42">
        <f>I745/I750</f>
        <v>0</v>
      </c>
      <c r="I745" s="43"/>
    </row>
    <row r="746" spans="1:9" x14ac:dyDescent="0.25">
      <c r="A746" s="243" t="s">
        <v>168</v>
      </c>
      <c r="B746" s="243"/>
      <c r="C746" s="243"/>
      <c r="D746" s="243"/>
      <c r="E746" s="243"/>
      <c r="F746" s="243"/>
      <c r="G746" s="243"/>
      <c r="H746" s="45">
        <f>H745</f>
        <v>0</v>
      </c>
      <c r="I746" s="97">
        <f>I745</f>
        <v>0</v>
      </c>
    </row>
    <row r="747" spans="1:9" x14ac:dyDescent="0.25">
      <c r="A747" s="50"/>
      <c r="B747" s="50"/>
      <c r="C747" s="50"/>
      <c r="D747" s="50"/>
      <c r="E747" s="50"/>
      <c r="F747" s="50"/>
      <c r="G747" s="50"/>
      <c r="H747" s="51"/>
      <c r="I747" s="52"/>
    </row>
    <row r="748" spans="1:9" x14ac:dyDescent="0.25">
      <c r="A748" s="244" t="s">
        <v>80</v>
      </c>
      <c r="B748" s="244"/>
      <c r="C748" s="244"/>
      <c r="D748" s="244"/>
      <c r="E748" s="244"/>
      <c r="F748" s="67">
        <v>0.18</v>
      </c>
      <c r="G748" s="68">
        <f>I750*F748</f>
        <v>697.03194480085438</v>
      </c>
      <c r="H748" s="69" t="s">
        <v>67</v>
      </c>
      <c r="I748" s="70">
        <f>I707</f>
        <v>113.96879999999999</v>
      </c>
    </row>
    <row r="749" spans="1:9" ht="16.5" x14ac:dyDescent="0.25">
      <c r="A749" s="245" t="s">
        <v>68</v>
      </c>
      <c r="B749" s="245"/>
      <c r="C749" s="69" t="s">
        <v>69</v>
      </c>
      <c r="D749" s="69" t="s">
        <v>70</v>
      </c>
      <c r="E749" s="69" t="s">
        <v>71</v>
      </c>
      <c r="F749" s="69" t="s">
        <v>72</v>
      </c>
      <c r="G749" s="69" t="s">
        <v>167</v>
      </c>
      <c r="H749" s="69" t="s">
        <v>73</v>
      </c>
      <c r="I749" s="71" t="s">
        <v>74</v>
      </c>
    </row>
    <row r="750" spans="1:9" x14ac:dyDescent="0.25">
      <c r="A750" s="246">
        <f>I668</f>
        <v>2264.5720000000001</v>
      </c>
      <c r="B750" s="246"/>
      <c r="C750" s="44">
        <f>I679</f>
        <v>763.16076399999997</v>
      </c>
      <c r="D750" s="44">
        <f>I690</f>
        <v>558.71520384000007</v>
      </c>
      <c r="E750" s="44">
        <f>I697</f>
        <v>84.144701804000007</v>
      </c>
      <c r="F750" s="44">
        <f>I701</f>
        <v>188.28702369408006</v>
      </c>
      <c r="G750" s="44">
        <f>I709</f>
        <v>127.48879999999998</v>
      </c>
      <c r="H750" s="44">
        <f>SUM(A750:G750)</f>
        <v>3986.36849333808</v>
      </c>
      <c r="I750" s="44">
        <f>H750-I748</f>
        <v>3872.3996933380799</v>
      </c>
    </row>
    <row r="752" spans="1:9" x14ac:dyDescent="0.25">
      <c r="A752" s="247" t="s">
        <v>81</v>
      </c>
      <c r="B752" s="247"/>
      <c r="C752" s="247"/>
      <c r="D752" s="247"/>
      <c r="E752" s="247"/>
      <c r="F752" s="247"/>
      <c r="G752" s="247"/>
      <c r="H752" s="61">
        <f>H732+H742+H746</f>
        <v>0</v>
      </c>
      <c r="I752" s="62">
        <f>I732+I742+I746</f>
        <v>0</v>
      </c>
    </row>
    <row r="754" spans="1:9" x14ac:dyDescent="0.25">
      <c r="A754" s="248" t="s">
        <v>82</v>
      </c>
      <c r="B754" s="248"/>
      <c r="C754" s="248"/>
      <c r="D754" s="248"/>
      <c r="E754" s="248"/>
      <c r="F754" s="248"/>
      <c r="G754" s="248"/>
      <c r="H754" s="248"/>
      <c r="I754" s="248"/>
    </row>
    <row r="755" spans="1:9" ht="22.5" x14ac:dyDescent="0.25">
      <c r="A755" s="41" t="s">
        <v>20</v>
      </c>
      <c r="B755" s="209" t="s">
        <v>169</v>
      </c>
      <c r="C755" s="189"/>
      <c r="D755" s="189"/>
      <c r="E755" s="189"/>
      <c r="F755" s="189"/>
      <c r="G755" s="190"/>
      <c r="H755" s="41" t="s">
        <v>22</v>
      </c>
      <c r="I755" s="41" t="s">
        <v>23</v>
      </c>
    </row>
    <row r="756" spans="1:9" x14ac:dyDescent="0.25">
      <c r="A756" s="37">
        <v>1</v>
      </c>
      <c r="B756" s="239" t="s">
        <v>83</v>
      </c>
      <c r="C756" s="239"/>
      <c r="D756" s="239"/>
      <c r="E756" s="239"/>
      <c r="F756" s="239"/>
      <c r="G756" s="239"/>
      <c r="H756" s="42">
        <f>I756/I722</f>
        <v>7.1154898741105635E-3</v>
      </c>
      <c r="I756" s="43">
        <f>(D766/E768)*H766</f>
        <v>28.364964648820497</v>
      </c>
    </row>
    <row r="757" spans="1:9" x14ac:dyDescent="0.25">
      <c r="A757" s="37">
        <v>2</v>
      </c>
      <c r="B757" s="239" t="s">
        <v>84</v>
      </c>
      <c r="C757" s="239"/>
      <c r="D757" s="239"/>
      <c r="E757" s="239"/>
      <c r="F757" s="239"/>
      <c r="G757" s="239"/>
      <c r="H757" s="42">
        <f>I757/I722</f>
        <v>3.2840722495894911E-2</v>
      </c>
      <c r="I757" s="43">
        <f>(D766/E768)*H767</f>
        <v>130.9152214560946</v>
      </c>
    </row>
    <row r="758" spans="1:9" x14ac:dyDescent="0.25">
      <c r="A758" s="37">
        <v>3</v>
      </c>
      <c r="B758" s="239" t="s">
        <v>8</v>
      </c>
      <c r="C758" s="239"/>
      <c r="D758" s="239"/>
      <c r="E758" s="239"/>
      <c r="F758" s="239"/>
      <c r="G758" s="239"/>
      <c r="H758" s="42">
        <f>I758/I722</f>
        <v>5.4734537493158181E-2</v>
      </c>
      <c r="I758" s="43">
        <f>(D766/E768)*H768</f>
        <v>218.19203576015767</v>
      </c>
    </row>
    <row r="759" spans="1:9" x14ac:dyDescent="0.25">
      <c r="A759" s="37">
        <v>4</v>
      </c>
      <c r="B759" s="209" t="s">
        <v>170</v>
      </c>
      <c r="C759" s="140"/>
      <c r="D759" s="140"/>
      <c r="E759" s="140"/>
      <c r="F759" s="140"/>
      <c r="G759" s="141"/>
      <c r="H759" s="42">
        <f>I759/I722</f>
        <v>0</v>
      </c>
      <c r="I759" s="43">
        <f>(D766/E767)*G769</f>
        <v>0</v>
      </c>
    </row>
    <row r="760" spans="1:9" x14ac:dyDescent="0.25">
      <c r="A760" s="37">
        <v>5</v>
      </c>
      <c r="B760" s="239" t="s">
        <v>65</v>
      </c>
      <c r="C760" s="239"/>
      <c r="D760" s="239"/>
      <c r="E760" s="239"/>
      <c r="F760" s="239"/>
      <c r="G760" s="239"/>
      <c r="H760" s="42">
        <f>I760/I722</f>
        <v>0</v>
      </c>
      <c r="I760" s="43">
        <v>0</v>
      </c>
    </row>
    <row r="761" spans="1:9" x14ac:dyDescent="0.25">
      <c r="A761" s="243" t="s">
        <v>85</v>
      </c>
      <c r="B761" s="243"/>
      <c r="C761" s="243"/>
      <c r="D761" s="243"/>
      <c r="E761" s="243"/>
      <c r="F761" s="243"/>
      <c r="G761" s="243"/>
      <c r="H761" s="45">
        <f>H756+H757+H758+H759+H760</f>
        <v>9.4690749863163656E-2</v>
      </c>
      <c r="I761" s="46">
        <f>I756+I757+I758+I759+I760</f>
        <v>377.47222186507275</v>
      </c>
    </row>
    <row r="762" spans="1:9" x14ac:dyDescent="0.25">
      <c r="A762" s="47" t="s">
        <v>86</v>
      </c>
      <c r="B762" s="170" t="s">
        <v>87</v>
      </c>
      <c r="C762" s="170"/>
      <c r="D762" s="170"/>
      <c r="E762" s="170"/>
      <c r="F762" s="170"/>
      <c r="G762" s="170"/>
      <c r="H762" s="170"/>
      <c r="I762" s="170"/>
    </row>
    <row r="763" spans="1:9" x14ac:dyDescent="0.25">
      <c r="A763" s="47" t="s">
        <v>88</v>
      </c>
      <c r="B763" s="263" t="s">
        <v>89</v>
      </c>
      <c r="C763" s="263"/>
      <c r="D763" s="263"/>
      <c r="E763" s="263"/>
      <c r="F763" s="263"/>
      <c r="G763" s="263"/>
      <c r="H763" s="263"/>
      <c r="I763" s="263"/>
    </row>
    <row r="764" spans="1:9" x14ac:dyDescent="0.25">
      <c r="A764" s="111" t="s">
        <v>90</v>
      </c>
      <c r="B764" s="111"/>
      <c r="C764" s="111"/>
      <c r="D764" s="111"/>
      <c r="E764" s="111"/>
      <c r="F764" s="111"/>
      <c r="G764" s="111"/>
      <c r="H764" s="111"/>
      <c r="I764" s="111"/>
    </row>
    <row r="765" spans="1:9" x14ac:dyDescent="0.25">
      <c r="A765" s="112" t="s">
        <v>91</v>
      </c>
      <c r="B765" s="112"/>
      <c r="C765" s="37" t="s">
        <v>92</v>
      </c>
      <c r="D765" s="148" t="s">
        <v>93</v>
      </c>
      <c r="E765" s="148"/>
      <c r="F765" s="37" t="s">
        <v>94</v>
      </c>
      <c r="G765" s="72" t="s">
        <v>95</v>
      </c>
      <c r="H765" s="262" t="s">
        <v>96</v>
      </c>
      <c r="I765" s="262"/>
    </row>
    <row r="766" spans="1:9" x14ac:dyDescent="0.25">
      <c r="A766" s="274">
        <f>I722</f>
        <v>3986.3684933380805</v>
      </c>
      <c r="B766" s="274"/>
      <c r="C766" s="43">
        <f>I752</f>
        <v>0</v>
      </c>
      <c r="D766" s="156">
        <f>A766+C766</f>
        <v>3986.3684933380805</v>
      </c>
      <c r="E766" s="156"/>
      <c r="F766" s="37" t="s">
        <v>83</v>
      </c>
      <c r="G766" s="74">
        <v>1.6500000000000001E-2</v>
      </c>
      <c r="H766" s="240">
        <v>6.5000000000000006E-3</v>
      </c>
      <c r="I766" s="240"/>
    </row>
    <row r="767" spans="1:9" x14ac:dyDescent="0.25">
      <c r="A767" s="241" t="s">
        <v>97</v>
      </c>
      <c r="B767" s="241"/>
      <c r="C767" s="72">
        <v>1</v>
      </c>
      <c r="D767" s="75">
        <f>G770/1</f>
        <v>0.14250000000000002</v>
      </c>
      <c r="E767" s="76">
        <f>C767-D767</f>
        <v>0.85749999999999993</v>
      </c>
      <c r="F767" s="37" t="s">
        <v>84</v>
      </c>
      <c r="G767" s="74">
        <v>7.5999999999999998E-2</v>
      </c>
      <c r="H767" s="240">
        <v>0.03</v>
      </c>
      <c r="I767" s="240"/>
    </row>
    <row r="768" spans="1:9" x14ac:dyDescent="0.25">
      <c r="A768" s="242" t="s">
        <v>98</v>
      </c>
      <c r="B768" s="242"/>
      <c r="C768" s="73">
        <v>1</v>
      </c>
      <c r="D768" s="77">
        <f>H770</f>
        <v>8.6499999999999994E-2</v>
      </c>
      <c r="E768" s="78">
        <f>C768-D768</f>
        <v>0.91349999999999998</v>
      </c>
      <c r="F768" s="37" t="s">
        <v>8</v>
      </c>
      <c r="G768" s="74">
        <f>I647</f>
        <v>0.05</v>
      </c>
      <c r="H768" s="240">
        <f>I647</f>
        <v>0.05</v>
      </c>
      <c r="I768" s="240"/>
    </row>
    <row r="769" spans="1:9" x14ac:dyDescent="0.25">
      <c r="A769" s="209" t="s">
        <v>171</v>
      </c>
      <c r="B769" s="257"/>
      <c r="C769" s="72">
        <v>1</v>
      </c>
      <c r="D769" s="72">
        <v>6.54E-2</v>
      </c>
      <c r="E769" s="76">
        <f>C769-D769</f>
        <v>0.93459999999999999</v>
      </c>
      <c r="F769" s="37" t="s">
        <v>99</v>
      </c>
      <c r="G769" s="74">
        <v>0</v>
      </c>
      <c r="H769" s="240">
        <v>0</v>
      </c>
      <c r="I769" s="240"/>
    </row>
    <row r="770" spans="1:9" x14ac:dyDescent="0.25">
      <c r="A770" s="79" t="s">
        <v>100</v>
      </c>
      <c r="B770" s="258" t="s">
        <v>101</v>
      </c>
      <c r="C770" s="258"/>
      <c r="D770" s="258"/>
      <c r="E770" s="258"/>
      <c r="F770" s="17" t="s">
        <v>102</v>
      </c>
      <c r="G770" s="80">
        <f>SUM(G766:G769)</f>
        <v>0.14250000000000002</v>
      </c>
      <c r="H770" s="259">
        <f>SUM(H766:I769)</f>
        <v>8.6499999999999994E-2</v>
      </c>
      <c r="I770" s="259"/>
    </row>
    <row r="771" spans="1:9" x14ac:dyDescent="0.25">
      <c r="A771" s="81"/>
      <c r="B771" s="260"/>
      <c r="C771" s="260"/>
      <c r="D771" s="260"/>
      <c r="E771" s="260"/>
      <c r="F771" s="260"/>
      <c r="G771" s="260"/>
      <c r="H771" s="260"/>
      <c r="I771" s="260"/>
    </row>
    <row r="772" spans="1:9" x14ac:dyDescent="0.25">
      <c r="A772" s="247" t="s">
        <v>103</v>
      </c>
      <c r="B772" s="247"/>
      <c r="C772" s="247"/>
      <c r="D772" s="247"/>
      <c r="E772" s="247"/>
      <c r="F772" s="247"/>
      <c r="G772" s="247"/>
      <c r="H772" s="61">
        <f>H761</f>
        <v>9.4690749863163656E-2</v>
      </c>
      <c r="I772" s="62">
        <f>I761</f>
        <v>377.47222186507275</v>
      </c>
    </row>
    <row r="774" spans="1:9" x14ac:dyDescent="0.25">
      <c r="A774" s="261" t="s">
        <v>104</v>
      </c>
      <c r="B774" s="261"/>
      <c r="C774" s="261"/>
      <c r="D774" s="261"/>
      <c r="E774" s="261"/>
      <c r="F774" s="261"/>
      <c r="G774" s="261"/>
      <c r="H774" s="261"/>
      <c r="I774" s="261"/>
    </row>
    <row r="775" spans="1:9" x14ac:dyDescent="0.25">
      <c r="A775" s="248" t="s">
        <v>19</v>
      </c>
      <c r="B775" s="248"/>
      <c r="C775" s="248"/>
      <c r="D775" s="248"/>
      <c r="E775" s="248"/>
      <c r="F775" s="248"/>
      <c r="G775" s="248"/>
      <c r="H775" s="248"/>
      <c r="I775" s="248"/>
    </row>
    <row r="776" spans="1:9" x14ac:dyDescent="0.25">
      <c r="A776" s="37">
        <v>1</v>
      </c>
      <c r="B776" s="239" t="s">
        <v>172</v>
      </c>
      <c r="C776" s="239"/>
      <c r="D776" s="239"/>
      <c r="E776" s="239"/>
      <c r="F776" s="239"/>
      <c r="G776" s="239"/>
      <c r="H776" s="42">
        <f>I776/G793</f>
        <v>0.51894011440666798</v>
      </c>
      <c r="I776" s="85">
        <f>I668</f>
        <v>2264.5720000000001</v>
      </c>
    </row>
    <row r="777" spans="1:9" x14ac:dyDescent="0.25">
      <c r="A777" s="37">
        <v>2</v>
      </c>
      <c r="B777" s="239" t="s">
        <v>105</v>
      </c>
      <c r="C777" s="239"/>
      <c r="D777" s="239"/>
      <c r="E777" s="239"/>
      <c r="F777" s="239"/>
      <c r="G777" s="239"/>
      <c r="H777" s="42">
        <f>I777/G793</f>
        <v>0.36534507040637004</v>
      </c>
      <c r="I777" s="85">
        <f>I679+I690+I697+I701</f>
        <v>1594.3076933380803</v>
      </c>
    </row>
    <row r="778" spans="1:9" x14ac:dyDescent="0.25">
      <c r="A778" s="37">
        <v>3</v>
      </c>
      <c r="B778" s="239" t="s">
        <v>173</v>
      </c>
      <c r="C778" s="239"/>
      <c r="D778" s="239"/>
      <c r="E778" s="239"/>
      <c r="F778" s="239"/>
      <c r="G778" s="239"/>
      <c r="H778" s="42">
        <f>I778/G793</f>
        <v>2.9214815186961951E-2</v>
      </c>
      <c r="I778" s="85">
        <f>I709</f>
        <v>127.48879999999998</v>
      </c>
    </row>
    <row r="779" spans="1:9" x14ac:dyDescent="0.25">
      <c r="A779" s="247" t="s">
        <v>106</v>
      </c>
      <c r="B779" s="247"/>
      <c r="C779" s="247"/>
      <c r="D779" s="247"/>
      <c r="E779" s="247"/>
      <c r="F779" s="247"/>
      <c r="G779" s="247"/>
      <c r="H779" s="61">
        <f>H776+H777+H778</f>
        <v>0.91349999999999998</v>
      </c>
      <c r="I779" s="62">
        <f>I776+I777+I778</f>
        <v>3986.3684933380805</v>
      </c>
    </row>
    <row r="781" spans="1:9" x14ac:dyDescent="0.25">
      <c r="A781" s="248" t="s">
        <v>61</v>
      </c>
      <c r="B781" s="248"/>
      <c r="C781" s="248"/>
      <c r="D781" s="248"/>
      <c r="E781" s="248"/>
      <c r="F781" s="248"/>
      <c r="G781" s="248"/>
      <c r="H781" s="248"/>
      <c r="I781" s="248"/>
    </row>
    <row r="782" spans="1:9" x14ac:dyDescent="0.25">
      <c r="A782" s="37">
        <v>1</v>
      </c>
      <c r="B782" s="239" t="s">
        <v>174</v>
      </c>
      <c r="C782" s="239"/>
      <c r="D782" s="239"/>
      <c r="E782" s="239"/>
      <c r="F782" s="239"/>
      <c r="G782" s="239"/>
      <c r="H782" s="42">
        <f>I782/G793</f>
        <v>0</v>
      </c>
      <c r="I782" s="43">
        <f>I732</f>
        <v>0</v>
      </c>
    </row>
    <row r="783" spans="1:9" x14ac:dyDescent="0.25">
      <c r="A783" s="37">
        <v>2</v>
      </c>
      <c r="B783" s="239" t="s">
        <v>175</v>
      </c>
      <c r="C783" s="239"/>
      <c r="D783" s="239"/>
      <c r="E783" s="239"/>
      <c r="F783" s="239"/>
      <c r="G783" s="239"/>
      <c r="H783" s="42">
        <f>I783/G793</f>
        <v>0</v>
      </c>
      <c r="I783" s="43">
        <f>I742</f>
        <v>0</v>
      </c>
    </row>
    <row r="784" spans="1:9" x14ac:dyDescent="0.25">
      <c r="A784" s="37">
        <v>3</v>
      </c>
      <c r="B784" s="239" t="s">
        <v>176</v>
      </c>
      <c r="C784" s="239"/>
      <c r="D784" s="239"/>
      <c r="E784" s="239"/>
      <c r="F784" s="239"/>
      <c r="G784" s="239"/>
      <c r="H784" s="42">
        <f>I784/G793</f>
        <v>0</v>
      </c>
      <c r="I784" s="43">
        <f>I746</f>
        <v>0</v>
      </c>
    </row>
    <row r="785" spans="1:9" x14ac:dyDescent="0.25">
      <c r="A785" s="247" t="s">
        <v>107</v>
      </c>
      <c r="B785" s="247"/>
      <c r="C785" s="247"/>
      <c r="D785" s="247"/>
      <c r="E785" s="247"/>
      <c r="F785" s="247"/>
      <c r="G785" s="247"/>
      <c r="H785" s="61">
        <f>H782+H783+H784</f>
        <v>0</v>
      </c>
      <c r="I785" s="62">
        <f>I782+I783+I784</f>
        <v>0</v>
      </c>
    </row>
    <row r="787" spans="1:9" x14ac:dyDescent="0.25">
      <c r="A787" s="248" t="s">
        <v>82</v>
      </c>
      <c r="B787" s="248"/>
      <c r="C787" s="248"/>
      <c r="D787" s="248"/>
      <c r="E787" s="248"/>
      <c r="F787" s="248"/>
      <c r="G787" s="248"/>
      <c r="H787" s="248"/>
      <c r="I787" s="248"/>
    </row>
    <row r="788" spans="1:9" x14ac:dyDescent="0.25">
      <c r="A788" s="37">
        <v>1</v>
      </c>
      <c r="B788" s="239" t="s">
        <v>177</v>
      </c>
      <c r="C788" s="239"/>
      <c r="D788" s="239"/>
      <c r="E788" s="239"/>
      <c r="F788" s="239"/>
      <c r="G788" s="239"/>
      <c r="H788" s="42">
        <f>I788/G793</f>
        <v>8.6500000000000007E-2</v>
      </c>
      <c r="I788" s="43">
        <f>I761</f>
        <v>377.47222186507275</v>
      </c>
    </row>
    <row r="789" spans="1:9" x14ac:dyDescent="0.25">
      <c r="A789" s="247" t="s">
        <v>108</v>
      </c>
      <c r="B789" s="247"/>
      <c r="C789" s="247"/>
      <c r="D789" s="247"/>
      <c r="E789" s="247"/>
      <c r="F789" s="247"/>
      <c r="G789" s="247"/>
      <c r="H789" s="61">
        <f>H788</f>
        <v>8.6500000000000007E-2</v>
      </c>
      <c r="I789" s="62">
        <f>I761</f>
        <v>377.47222186507275</v>
      </c>
    </row>
    <row r="791" spans="1:9" x14ac:dyDescent="0.25">
      <c r="A791" s="271" t="s">
        <v>104</v>
      </c>
      <c r="B791" s="271"/>
      <c r="C791" s="271"/>
      <c r="D791" s="271"/>
      <c r="E791" s="271"/>
      <c r="F791" s="271"/>
      <c r="G791" s="271"/>
      <c r="H791" s="271"/>
      <c r="I791" s="271"/>
    </row>
    <row r="792" spans="1:9" ht="33.75" x14ac:dyDescent="0.25">
      <c r="A792" s="272" t="s">
        <v>109</v>
      </c>
      <c r="B792" s="272"/>
      <c r="C792" s="272"/>
      <c r="D792" s="272"/>
      <c r="E792" s="272"/>
      <c r="F792" s="272"/>
      <c r="G792" s="82" t="s">
        <v>110</v>
      </c>
      <c r="H792" s="82" t="s">
        <v>111</v>
      </c>
      <c r="I792" s="82" t="s">
        <v>112</v>
      </c>
    </row>
    <row r="793" spans="1:9" x14ac:dyDescent="0.25">
      <c r="A793" s="270" t="s">
        <v>191</v>
      </c>
      <c r="B793" s="270"/>
      <c r="C793" s="270"/>
      <c r="D793" s="270"/>
      <c r="E793" s="270"/>
      <c r="F793" s="270"/>
      <c r="G793" s="83">
        <f>I779+I785+I789</f>
        <v>4363.8407152031532</v>
      </c>
      <c r="H793" s="82">
        <v>1</v>
      </c>
      <c r="I793" s="83">
        <f>G793*H793</f>
        <v>4363.8407152031532</v>
      </c>
    </row>
    <row r="794" spans="1:9" x14ac:dyDescent="0.25">
      <c r="A794" s="270"/>
      <c r="B794" s="270"/>
      <c r="C794" s="270"/>
      <c r="D794" s="270"/>
      <c r="E794" s="270"/>
      <c r="F794" s="270"/>
      <c r="G794" s="82"/>
      <c r="H794" s="82"/>
      <c r="I794" s="83"/>
    </row>
    <row r="795" spans="1:9" x14ac:dyDescent="0.25">
      <c r="A795" s="126" t="s">
        <v>179</v>
      </c>
      <c r="B795" s="126"/>
      <c r="C795" s="126"/>
      <c r="D795" s="126"/>
      <c r="E795" s="126"/>
      <c r="F795" s="126"/>
      <c r="G795" s="126"/>
      <c r="H795" s="126"/>
      <c r="I795" s="84">
        <f>I793+I794</f>
        <v>4363.8407152031532</v>
      </c>
    </row>
    <row r="796" spans="1:9" x14ac:dyDescent="0.25">
      <c r="A796" s="209" t="s">
        <v>127</v>
      </c>
      <c r="B796" s="254"/>
      <c r="C796" s="254"/>
      <c r="D796" s="254"/>
      <c r="E796" s="254"/>
      <c r="F796" s="254"/>
      <c r="G796" s="254"/>
      <c r="H796" s="254"/>
      <c r="I796" s="254"/>
    </row>
    <row r="797" spans="1:9" ht="18.75" x14ac:dyDescent="0.3">
      <c r="A797" s="254" t="s">
        <v>0</v>
      </c>
      <c r="B797" s="254"/>
      <c r="C797" s="255" t="str">
        <f>C2</f>
        <v>24/2000-0001006-9</v>
      </c>
      <c r="D797" s="255"/>
      <c r="E797" s="209" t="s">
        <v>128</v>
      </c>
      <c r="F797" s="256"/>
      <c r="G797" s="256"/>
      <c r="H797" s="256"/>
      <c r="I797" s="256"/>
    </row>
    <row r="798" spans="1:9" ht="15.75" x14ac:dyDescent="0.25">
      <c r="A798" s="254" t="s">
        <v>1</v>
      </c>
      <c r="B798" s="254"/>
      <c r="C798" s="18"/>
      <c r="D798" s="19"/>
      <c r="E798" s="20" t="s">
        <v>2</v>
      </c>
      <c r="F798" s="18"/>
      <c r="G798" s="19"/>
      <c r="H798" s="19"/>
      <c r="I798" s="19"/>
    </row>
    <row r="800" spans="1:9" ht="18.75" x14ac:dyDescent="0.25">
      <c r="A800" s="21" t="s">
        <v>129</v>
      </c>
      <c r="B800" s="22"/>
      <c r="C800" s="22"/>
      <c r="D800" s="86" t="s">
        <v>121</v>
      </c>
      <c r="E800" s="87"/>
      <c r="F800" s="88">
        <v>6220</v>
      </c>
      <c r="G800" s="249" t="s">
        <v>131</v>
      </c>
      <c r="H800" s="249"/>
      <c r="I800" s="27">
        <f>40*5</f>
        <v>200</v>
      </c>
    </row>
    <row r="801" spans="1:9" x14ac:dyDescent="0.25">
      <c r="A801" s="28" t="s">
        <v>132</v>
      </c>
      <c r="B801" s="29"/>
      <c r="C801" s="30"/>
      <c r="D801" s="89" t="s">
        <v>193</v>
      </c>
      <c r="E801" s="90"/>
      <c r="F801" s="91"/>
      <c r="G801" s="249" t="s">
        <v>3</v>
      </c>
      <c r="H801" s="26" t="s">
        <v>4</v>
      </c>
      <c r="I801" s="34">
        <v>0.2</v>
      </c>
    </row>
    <row r="802" spans="1:9" x14ac:dyDescent="0.25">
      <c r="A802" s="31" t="s">
        <v>134</v>
      </c>
      <c r="B802" s="35"/>
      <c r="C802" s="30"/>
      <c r="D802" s="31" t="s">
        <v>7</v>
      </c>
      <c r="E802" s="32"/>
      <c r="F802" s="33"/>
      <c r="G802" s="249"/>
      <c r="H802" s="26" t="s">
        <v>119</v>
      </c>
      <c r="I802" s="36">
        <v>1</v>
      </c>
    </row>
    <row r="803" spans="1:9" x14ac:dyDescent="0.25">
      <c r="A803" s="31" t="s">
        <v>135</v>
      </c>
      <c r="B803" s="35"/>
      <c r="C803" s="30"/>
      <c r="D803" s="31" t="s">
        <v>196</v>
      </c>
      <c r="E803" s="32"/>
      <c r="F803" s="33"/>
      <c r="G803" s="249"/>
      <c r="H803" s="26" t="s">
        <v>5</v>
      </c>
      <c r="I803" s="34">
        <v>0.4</v>
      </c>
    </row>
    <row r="804" spans="1:9" x14ac:dyDescent="0.25">
      <c r="A804" s="31" t="s">
        <v>137</v>
      </c>
      <c r="B804" s="35"/>
      <c r="C804" s="30"/>
      <c r="D804" s="23" t="s">
        <v>183</v>
      </c>
      <c r="E804" s="32"/>
      <c r="F804" s="33"/>
      <c r="G804" s="249"/>
      <c r="H804" s="26" t="s">
        <v>119</v>
      </c>
      <c r="I804" s="26">
        <v>0</v>
      </c>
    </row>
    <row r="805" spans="1:9" ht="22.5" x14ac:dyDescent="0.25">
      <c r="A805" s="112" t="s">
        <v>6</v>
      </c>
      <c r="B805" s="112"/>
      <c r="C805" s="112"/>
      <c r="D805" s="112"/>
      <c r="E805" s="112"/>
      <c r="F805" s="112"/>
      <c r="G805" s="26" t="s">
        <v>138</v>
      </c>
      <c r="H805" s="26">
        <v>220</v>
      </c>
      <c r="I805" s="94">
        <f>I165</f>
        <v>1540.51</v>
      </c>
    </row>
    <row r="806" spans="1:9" x14ac:dyDescent="0.25">
      <c r="A806" s="148" t="s">
        <v>8</v>
      </c>
      <c r="B806" s="148"/>
      <c r="C806" s="148"/>
      <c r="D806" s="148"/>
      <c r="E806" s="148"/>
      <c r="F806" s="148"/>
      <c r="G806" s="26" t="str">
        <f>D804</f>
        <v>Porto Alegre</v>
      </c>
      <c r="H806" s="26" t="s">
        <v>10</v>
      </c>
      <c r="I806" s="38">
        <v>0.05</v>
      </c>
    </row>
    <row r="807" spans="1:9" x14ac:dyDescent="0.25">
      <c r="A807" s="148" t="s">
        <v>214</v>
      </c>
      <c r="B807" s="148"/>
      <c r="C807" s="148"/>
      <c r="D807" s="148"/>
      <c r="E807" s="148"/>
      <c r="F807" s="148"/>
      <c r="G807" s="249" t="s">
        <v>15</v>
      </c>
      <c r="H807" s="26" t="s">
        <v>11</v>
      </c>
      <c r="I807" s="98">
        <f>I648</f>
        <v>4.8</v>
      </c>
    </row>
    <row r="808" spans="1:9" x14ac:dyDescent="0.25">
      <c r="A808" s="148"/>
      <c r="B808" s="148"/>
      <c r="C808" s="148"/>
      <c r="D808" s="148"/>
      <c r="E808" s="148"/>
      <c r="F808" s="148"/>
      <c r="G808" s="249"/>
      <c r="H808" s="26" t="s">
        <v>12</v>
      </c>
      <c r="I808" s="26">
        <v>22</v>
      </c>
    </row>
    <row r="809" spans="1:9" x14ac:dyDescent="0.25">
      <c r="A809" s="148"/>
      <c r="B809" s="148"/>
      <c r="C809" s="148"/>
      <c r="D809" s="148"/>
      <c r="E809" s="148"/>
      <c r="F809" s="148"/>
      <c r="G809" s="249"/>
      <c r="H809" s="26" t="s">
        <v>13</v>
      </c>
      <c r="I809" s="26">
        <v>2</v>
      </c>
    </row>
    <row r="810" spans="1:9" x14ac:dyDescent="0.25">
      <c r="A810" s="148"/>
      <c r="B810" s="148"/>
      <c r="C810" s="148"/>
      <c r="D810" s="148"/>
      <c r="E810" s="148"/>
      <c r="F810" s="148"/>
      <c r="G810" s="249"/>
      <c r="H810" s="26" t="s">
        <v>14</v>
      </c>
      <c r="I810" s="34">
        <v>0.06</v>
      </c>
    </row>
    <row r="811" spans="1:9" x14ac:dyDescent="0.25">
      <c r="A811" s="148" t="s">
        <v>223</v>
      </c>
      <c r="B811" s="148"/>
      <c r="C811" s="148"/>
      <c r="D811" s="148"/>
      <c r="E811" s="148"/>
      <c r="F811" s="148"/>
      <c r="G811" s="249" t="s">
        <v>15</v>
      </c>
      <c r="H811" s="26" t="s">
        <v>11</v>
      </c>
      <c r="I811" s="95">
        <f>I171</f>
        <v>23.68</v>
      </c>
    </row>
    <row r="812" spans="1:9" x14ac:dyDescent="0.25">
      <c r="A812" s="148"/>
      <c r="B812" s="148"/>
      <c r="C812" s="148"/>
      <c r="D812" s="148"/>
      <c r="E812" s="148"/>
      <c r="F812" s="148"/>
      <c r="G812" s="249"/>
      <c r="H812" s="26" t="s">
        <v>12</v>
      </c>
      <c r="I812" s="36">
        <f>I808</f>
        <v>22</v>
      </c>
    </row>
    <row r="813" spans="1:9" x14ac:dyDescent="0.25">
      <c r="A813" s="148"/>
      <c r="B813" s="148"/>
      <c r="C813" s="148"/>
      <c r="D813" s="148"/>
      <c r="E813" s="148"/>
      <c r="F813" s="148"/>
      <c r="G813" s="249"/>
      <c r="H813" s="26" t="s">
        <v>16</v>
      </c>
      <c r="I813" s="36">
        <v>1</v>
      </c>
    </row>
    <row r="814" spans="1:9" x14ac:dyDescent="0.25">
      <c r="A814" s="148"/>
      <c r="B814" s="148"/>
      <c r="C814" s="148"/>
      <c r="D814" s="148"/>
      <c r="E814" s="148"/>
      <c r="F814" s="148"/>
      <c r="G814" s="249"/>
      <c r="H814" s="26" t="s">
        <v>14</v>
      </c>
      <c r="I814" s="39">
        <v>0.19</v>
      </c>
    </row>
    <row r="815" spans="1:9" x14ac:dyDescent="0.25">
      <c r="A815" s="112" t="s">
        <v>219</v>
      </c>
      <c r="B815" s="112"/>
      <c r="C815" s="112"/>
      <c r="D815" s="112"/>
      <c r="E815" s="112"/>
      <c r="F815" s="112"/>
      <c r="G815" s="26" t="s">
        <v>15</v>
      </c>
      <c r="H815" s="40" t="s">
        <v>17</v>
      </c>
      <c r="I815" s="96">
        <f>I179</f>
        <v>19.420000000000002</v>
      </c>
    </row>
    <row r="816" spans="1:9" x14ac:dyDescent="0.25">
      <c r="A816" s="112" t="s">
        <v>18</v>
      </c>
      <c r="B816" s="112"/>
      <c r="C816" s="112"/>
      <c r="D816" s="112"/>
      <c r="E816" s="112"/>
      <c r="F816" s="112"/>
      <c r="G816" s="26"/>
      <c r="H816" s="26" t="s">
        <v>10</v>
      </c>
      <c r="I816" s="39">
        <v>0.2</v>
      </c>
    </row>
    <row r="818" spans="1:9" x14ac:dyDescent="0.25">
      <c r="A818" s="248" t="s">
        <v>19</v>
      </c>
      <c r="B818" s="248"/>
      <c r="C818" s="248"/>
      <c r="D818" s="248"/>
      <c r="E818" s="248"/>
      <c r="F818" s="248"/>
      <c r="G818" s="248"/>
      <c r="H818" s="248"/>
      <c r="I818" s="248"/>
    </row>
    <row r="819" spans="1:9" ht="22.5" x14ac:dyDescent="0.25">
      <c r="A819" s="41" t="s">
        <v>20</v>
      </c>
      <c r="B819" s="250" t="s">
        <v>21</v>
      </c>
      <c r="C819" s="250"/>
      <c r="D819" s="250"/>
      <c r="E819" s="250"/>
      <c r="F819" s="250"/>
      <c r="G819" s="250"/>
      <c r="H819" s="41" t="s">
        <v>22</v>
      </c>
      <c r="I819" s="41" t="s">
        <v>23</v>
      </c>
    </row>
    <row r="820" spans="1:9" x14ac:dyDescent="0.25">
      <c r="A820" s="37">
        <v>1</v>
      </c>
      <c r="B820" s="239" t="s">
        <v>120</v>
      </c>
      <c r="C820" s="239"/>
      <c r="D820" s="239"/>
      <c r="E820" s="239"/>
      <c r="F820" s="239"/>
      <c r="G820" s="239"/>
      <c r="H820" s="42">
        <f>I820/I826</f>
        <v>0.7142857142857143</v>
      </c>
      <c r="I820" s="43">
        <f>I805/H805*I800</f>
        <v>1400.4636363636364</v>
      </c>
    </row>
    <row r="821" spans="1:9" x14ac:dyDescent="0.25">
      <c r="A821" s="37">
        <v>2</v>
      </c>
      <c r="B821" s="209" t="s">
        <v>139</v>
      </c>
      <c r="C821" s="140"/>
      <c r="D821" s="140"/>
      <c r="E821" s="140"/>
      <c r="F821" s="140"/>
      <c r="G821" s="141"/>
      <c r="H821" s="42">
        <f>I821/I826</f>
        <v>0</v>
      </c>
      <c r="I821" s="44">
        <v>0</v>
      </c>
    </row>
    <row r="822" spans="1:9" x14ac:dyDescent="0.25">
      <c r="A822" s="37">
        <v>3</v>
      </c>
      <c r="B822" s="209" t="s">
        <v>140</v>
      </c>
      <c r="C822" s="140"/>
      <c r="D822" s="140"/>
      <c r="E822" s="140"/>
      <c r="F822" s="140"/>
      <c r="G822" s="141"/>
      <c r="H822" s="42">
        <f>I822/I826</f>
        <v>0</v>
      </c>
      <c r="I822" s="43">
        <v>0</v>
      </c>
    </row>
    <row r="823" spans="1:9" x14ac:dyDescent="0.25">
      <c r="A823" s="112">
        <v>4</v>
      </c>
      <c r="B823" s="209" t="s">
        <v>194</v>
      </c>
      <c r="C823" s="239"/>
      <c r="D823" s="239"/>
      <c r="E823" s="239"/>
      <c r="F823" s="239"/>
      <c r="G823" s="239"/>
      <c r="H823" s="42">
        <f>I823/I826</f>
        <v>0.28571428571428575</v>
      </c>
      <c r="I823" s="43">
        <f>I820*I803</f>
        <v>560.1854545454546</v>
      </c>
    </row>
    <row r="824" spans="1:9" x14ac:dyDescent="0.25">
      <c r="A824" s="112"/>
      <c r="B824" s="209" t="s">
        <v>141</v>
      </c>
      <c r="C824" s="251"/>
      <c r="D824" s="251"/>
      <c r="E824" s="251"/>
      <c r="F824" s="251"/>
      <c r="G824" s="252"/>
      <c r="H824" s="42">
        <f>I824/I826</f>
        <v>0</v>
      </c>
      <c r="I824" s="43">
        <f>(I803*I805*I804)</f>
        <v>0</v>
      </c>
    </row>
    <row r="825" spans="1:9" x14ac:dyDescent="0.25">
      <c r="A825" s="37">
        <v>5</v>
      </c>
      <c r="B825" s="239" t="s">
        <v>18</v>
      </c>
      <c r="C825" s="239"/>
      <c r="D825" s="239"/>
      <c r="E825" s="239"/>
      <c r="F825" s="239"/>
      <c r="G825" s="239"/>
      <c r="H825" s="42">
        <f>I825/I826</f>
        <v>0</v>
      </c>
      <c r="I825" s="43">
        <v>0</v>
      </c>
    </row>
    <row r="826" spans="1:9" x14ac:dyDescent="0.25">
      <c r="A826" s="243" t="s">
        <v>24</v>
      </c>
      <c r="B826" s="243"/>
      <c r="C826" s="243"/>
      <c r="D826" s="243"/>
      <c r="E826" s="243"/>
      <c r="F826" s="243"/>
      <c r="G826" s="243"/>
      <c r="H826" s="45">
        <f>SUM(H820:H825)</f>
        <v>1</v>
      </c>
      <c r="I826" s="46">
        <f>SUM(I820:I825)</f>
        <v>1960.649090909091</v>
      </c>
    </row>
    <row r="828" spans="1:9" ht="22.5" x14ac:dyDescent="0.25">
      <c r="A828" s="41" t="s">
        <v>25</v>
      </c>
      <c r="B828" s="250" t="s">
        <v>26</v>
      </c>
      <c r="C828" s="250"/>
      <c r="D828" s="250"/>
      <c r="E828" s="250"/>
      <c r="F828" s="250"/>
      <c r="G828" s="250"/>
      <c r="H828" s="41" t="s">
        <v>22</v>
      </c>
      <c r="I828" s="41" t="s">
        <v>23</v>
      </c>
    </row>
    <row r="829" spans="1:9" x14ac:dyDescent="0.25">
      <c r="A829" s="37">
        <v>1</v>
      </c>
      <c r="B829" s="209" t="s">
        <v>142</v>
      </c>
      <c r="C829" s="140"/>
      <c r="D829" s="140"/>
      <c r="E829" s="140"/>
      <c r="F829" s="140"/>
      <c r="G829" s="141"/>
      <c r="H829" s="42">
        <v>0.2</v>
      </c>
      <c r="I829" s="43">
        <f>I826*H829</f>
        <v>392.12981818181822</v>
      </c>
    </row>
    <row r="830" spans="1:9" x14ac:dyDescent="0.25">
      <c r="A830" s="37">
        <v>2</v>
      </c>
      <c r="B830" s="209" t="s">
        <v>143</v>
      </c>
      <c r="C830" s="140"/>
      <c r="D830" s="140"/>
      <c r="E830" s="140"/>
      <c r="F830" s="140"/>
      <c r="G830" s="141"/>
      <c r="H830" s="42">
        <v>1.4999999999999999E-2</v>
      </c>
      <c r="I830" s="43">
        <f>I826*H830</f>
        <v>29.409736363636362</v>
      </c>
    </row>
    <row r="831" spans="1:9" x14ac:dyDescent="0.25">
      <c r="A831" s="37">
        <v>3</v>
      </c>
      <c r="B831" s="209" t="s">
        <v>144</v>
      </c>
      <c r="C831" s="140"/>
      <c r="D831" s="140"/>
      <c r="E831" s="140"/>
      <c r="F831" s="140"/>
      <c r="G831" s="141"/>
      <c r="H831" s="42">
        <v>0.01</v>
      </c>
      <c r="I831" s="43">
        <f>I826*H831</f>
        <v>19.606490909090912</v>
      </c>
    </row>
    <row r="832" spans="1:9" x14ac:dyDescent="0.25">
      <c r="A832" s="37">
        <v>4</v>
      </c>
      <c r="B832" s="209" t="s">
        <v>145</v>
      </c>
      <c r="C832" s="140"/>
      <c r="D832" s="140"/>
      <c r="E832" s="140"/>
      <c r="F832" s="140"/>
      <c r="G832" s="141"/>
      <c r="H832" s="42">
        <v>2E-3</v>
      </c>
      <c r="I832" s="43">
        <f>I826*H832</f>
        <v>3.921298181818182</v>
      </c>
    </row>
    <row r="833" spans="1:9" x14ac:dyDescent="0.25">
      <c r="A833" s="37">
        <v>5</v>
      </c>
      <c r="B833" s="209" t="s">
        <v>146</v>
      </c>
      <c r="C833" s="140"/>
      <c r="D833" s="140"/>
      <c r="E833" s="140"/>
      <c r="F833" s="140"/>
      <c r="G833" s="141"/>
      <c r="H833" s="42">
        <v>2.5000000000000001E-2</v>
      </c>
      <c r="I833" s="43">
        <f>I826*H833</f>
        <v>49.016227272727278</v>
      </c>
    </row>
    <row r="834" spans="1:9" x14ac:dyDescent="0.25">
      <c r="A834" s="37">
        <v>6</v>
      </c>
      <c r="B834" s="209" t="s">
        <v>147</v>
      </c>
      <c r="C834" s="140"/>
      <c r="D834" s="140"/>
      <c r="E834" s="140"/>
      <c r="F834" s="140"/>
      <c r="G834" s="141"/>
      <c r="H834" s="42">
        <v>0.08</v>
      </c>
      <c r="I834" s="43">
        <f>I826*H834</f>
        <v>156.85192727272729</v>
      </c>
    </row>
    <row r="835" spans="1:9" x14ac:dyDescent="0.25">
      <c r="A835" s="37">
        <v>7</v>
      </c>
      <c r="B835" s="209" t="s">
        <v>148</v>
      </c>
      <c r="C835" s="140"/>
      <c r="D835" s="140"/>
      <c r="E835" s="140"/>
      <c r="F835" s="140"/>
      <c r="G835" s="141"/>
      <c r="H835" s="42">
        <v>5.0000000000000001E-3</v>
      </c>
      <c r="I835" s="43">
        <f>I826*H835</f>
        <v>9.8032454545454559</v>
      </c>
    </row>
    <row r="836" spans="1:9" x14ac:dyDescent="0.25">
      <c r="A836" s="37">
        <v>8</v>
      </c>
      <c r="B836" s="209" t="s">
        <v>149</v>
      </c>
      <c r="C836" s="140"/>
      <c r="D836" s="140"/>
      <c r="E836" s="140"/>
      <c r="F836" s="140"/>
      <c r="G836" s="141"/>
      <c r="H836" s="42">
        <v>6.0000000000000001E-3</v>
      </c>
      <c r="I836" s="43">
        <f>I826*H836</f>
        <v>11.763894545454546</v>
      </c>
    </row>
    <row r="837" spans="1:9" x14ac:dyDescent="0.25">
      <c r="A837" s="243" t="s">
        <v>27</v>
      </c>
      <c r="B837" s="243"/>
      <c r="C837" s="243"/>
      <c r="D837" s="243"/>
      <c r="E837" s="243"/>
      <c r="F837" s="243"/>
      <c r="G837" s="243"/>
      <c r="H837" s="45">
        <f>SUM(H829:H836)</f>
        <v>0.34300000000000008</v>
      </c>
      <c r="I837" s="46">
        <f>SUM(I829:I836)</f>
        <v>672.50263818181827</v>
      </c>
    </row>
    <row r="838" spans="1:9" x14ac:dyDescent="0.25">
      <c r="A838" s="207" t="s">
        <v>28</v>
      </c>
      <c r="B838" s="207"/>
      <c r="C838" s="207"/>
      <c r="D838" s="207"/>
      <c r="E838" s="207"/>
      <c r="F838" s="207"/>
      <c r="G838" s="207"/>
      <c r="H838" s="207"/>
      <c r="I838" s="207"/>
    </row>
    <row r="839" spans="1:9" ht="22.5" x14ac:dyDescent="0.25">
      <c r="A839" s="41" t="s">
        <v>29</v>
      </c>
      <c r="B839" s="250" t="s">
        <v>30</v>
      </c>
      <c r="C839" s="250"/>
      <c r="D839" s="250"/>
      <c r="E839" s="250"/>
      <c r="F839" s="250"/>
      <c r="G839" s="250"/>
      <c r="H839" s="41" t="s">
        <v>22</v>
      </c>
      <c r="I839" s="41" t="s">
        <v>23</v>
      </c>
    </row>
    <row r="840" spans="1:9" x14ac:dyDescent="0.25">
      <c r="A840" s="37">
        <v>1</v>
      </c>
      <c r="B840" s="239" t="s">
        <v>150</v>
      </c>
      <c r="C840" s="239"/>
      <c r="D840" s="239"/>
      <c r="E840" s="239"/>
      <c r="F840" s="239"/>
      <c r="G840" s="239"/>
      <c r="H840" s="42">
        <v>0.1111</v>
      </c>
      <c r="I840" s="43">
        <f>I826*H840</f>
        <v>217.82811400000003</v>
      </c>
    </row>
    <row r="841" spans="1:9" x14ac:dyDescent="0.25">
      <c r="A841" s="37">
        <v>2</v>
      </c>
      <c r="B841" s="209" t="s">
        <v>151</v>
      </c>
      <c r="C841" s="140"/>
      <c r="D841" s="140"/>
      <c r="E841" s="140"/>
      <c r="F841" s="140"/>
      <c r="G841" s="141"/>
      <c r="H841" s="42">
        <v>2.0469999999999999E-2</v>
      </c>
      <c r="I841" s="43">
        <f>I826*H841</f>
        <v>40.134486890909088</v>
      </c>
    </row>
    <row r="842" spans="1:9" x14ac:dyDescent="0.25">
      <c r="A842" s="37">
        <v>3</v>
      </c>
      <c r="B842" s="209" t="s">
        <v>152</v>
      </c>
      <c r="C842" s="140"/>
      <c r="D842" s="140"/>
      <c r="E842" s="140"/>
      <c r="F842" s="140"/>
      <c r="G842" s="141"/>
      <c r="H842" s="42">
        <v>1.2123E-2</v>
      </c>
      <c r="I842" s="43">
        <f>I826*H842</f>
        <v>23.768948929090911</v>
      </c>
    </row>
    <row r="843" spans="1:9" x14ac:dyDescent="0.25">
      <c r="A843" s="37">
        <v>4</v>
      </c>
      <c r="B843" s="239" t="s">
        <v>153</v>
      </c>
      <c r="C843" s="239"/>
      <c r="D843" s="239"/>
      <c r="E843" s="239"/>
      <c r="F843" s="239"/>
      <c r="G843" s="239"/>
      <c r="H843" s="42">
        <v>1.1436E-2</v>
      </c>
      <c r="I843" s="43">
        <f>I826*H843</f>
        <v>22.421983003636363</v>
      </c>
    </row>
    <row r="844" spans="1:9" x14ac:dyDescent="0.25">
      <c r="A844" s="37">
        <v>5</v>
      </c>
      <c r="B844" s="239" t="s">
        <v>154</v>
      </c>
      <c r="C844" s="239"/>
      <c r="D844" s="239"/>
      <c r="E844" s="239"/>
      <c r="F844" s="239"/>
      <c r="G844" s="239"/>
      <c r="H844" s="42">
        <v>1.74E-4</v>
      </c>
      <c r="I844" s="43">
        <f>I826*H844</f>
        <v>0.34115294181818184</v>
      </c>
    </row>
    <row r="845" spans="1:9" x14ac:dyDescent="0.25">
      <c r="A845" s="37">
        <v>6</v>
      </c>
      <c r="B845" s="239" t="s">
        <v>155</v>
      </c>
      <c r="C845" s="239"/>
      <c r="D845" s="239"/>
      <c r="E845" s="239"/>
      <c r="F845" s="239"/>
      <c r="G845" s="239"/>
      <c r="H845" s="42">
        <v>4.4200000000000001E-4</v>
      </c>
      <c r="I845" s="43">
        <f>I826*H845</f>
        <v>0.86660689818181824</v>
      </c>
    </row>
    <row r="846" spans="1:9" x14ac:dyDescent="0.25">
      <c r="A846" s="37">
        <v>7</v>
      </c>
      <c r="B846" s="239" t="s">
        <v>156</v>
      </c>
      <c r="C846" s="239"/>
      <c r="D846" s="239"/>
      <c r="E846" s="239"/>
      <c r="F846" s="239"/>
      <c r="G846" s="239"/>
      <c r="H846" s="42">
        <v>1.8500000000000002E-4</v>
      </c>
      <c r="I846" s="43">
        <f>I826*H846</f>
        <v>0.36272008181818188</v>
      </c>
    </row>
    <row r="847" spans="1:9" x14ac:dyDescent="0.25">
      <c r="A847" s="37">
        <v>8</v>
      </c>
      <c r="B847" s="239" t="s">
        <v>157</v>
      </c>
      <c r="C847" s="239"/>
      <c r="D847" s="239"/>
      <c r="E847" s="239"/>
      <c r="F847" s="239"/>
      <c r="G847" s="239"/>
      <c r="H847" s="42">
        <v>9.0789999999999996E-2</v>
      </c>
      <c r="I847" s="43">
        <f>I826*H847</f>
        <v>178.00733096363638</v>
      </c>
    </row>
    <row r="848" spans="1:9" x14ac:dyDescent="0.25">
      <c r="A848" s="243" t="s">
        <v>31</v>
      </c>
      <c r="B848" s="243"/>
      <c r="C848" s="243"/>
      <c r="D848" s="243"/>
      <c r="E848" s="243"/>
      <c r="F848" s="243"/>
      <c r="G848" s="243"/>
      <c r="H848" s="45">
        <f>SUM(H840:H847)</f>
        <v>0.24671999999999999</v>
      </c>
      <c r="I848" s="46">
        <f>SUM(I840:I847)</f>
        <v>483.73134370909094</v>
      </c>
    </row>
    <row r="849" spans="1:9" x14ac:dyDescent="0.25">
      <c r="A849" s="47" t="s">
        <v>32</v>
      </c>
      <c r="B849" s="170" t="s">
        <v>33</v>
      </c>
      <c r="C849" s="170"/>
      <c r="D849" s="170"/>
      <c r="E849" s="170"/>
      <c r="F849" s="170"/>
      <c r="G849" s="170"/>
      <c r="H849" s="170"/>
      <c r="I849" s="170"/>
    </row>
    <row r="850" spans="1:9" x14ac:dyDescent="0.25">
      <c r="A850" s="47" t="s">
        <v>34</v>
      </c>
      <c r="B850" s="171" t="s">
        <v>35</v>
      </c>
      <c r="C850" s="171"/>
      <c r="D850" s="171"/>
      <c r="E850" s="171"/>
      <c r="F850" s="171"/>
      <c r="G850" s="171"/>
      <c r="H850" s="171"/>
      <c r="I850" s="171"/>
    </row>
    <row r="851" spans="1:9" ht="22.5" x14ac:dyDescent="0.25">
      <c r="A851" s="41" t="s">
        <v>36</v>
      </c>
      <c r="B851" s="250" t="s">
        <v>37</v>
      </c>
      <c r="C851" s="250"/>
      <c r="D851" s="250"/>
      <c r="E851" s="250"/>
      <c r="F851" s="250"/>
      <c r="G851" s="250"/>
      <c r="H851" s="41" t="s">
        <v>22</v>
      </c>
      <c r="I851" s="41" t="s">
        <v>23</v>
      </c>
    </row>
    <row r="852" spans="1:9" x14ac:dyDescent="0.25">
      <c r="A852" s="37">
        <v>1</v>
      </c>
      <c r="B852" s="239" t="s">
        <v>38</v>
      </c>
      <c r="C852" s="239"/>
      <c r="D852" s="239"/>
      <c r="E852" s="239"/>
      <c r="F852" s="239"/>
      <c r="G852" s="239"/>
      <c r="H852" s="42">
        <v>2.3626999999999999E-2</v>
      </c>
      <c r="I852" s="43">
        <f>I826*H852</f>
        <v>46.324256070909094</v>
      </c>
    </row>
    <row r="853" spans="1:9" x14ac:dyDescent="0.25">
      <c r="A853" s="37">
        <v>2</v>
      </c>
      <c r="B853" s="239" t="s">
        <v>39</v>
      </c>
      <c r="C853" s="239"/>
      <c r="D853" s="239"/>
      <c r="E853" s="239"/>
      <c r="F853" s="239"/>
      <c r="G853" s="239"/>
      <c r="H853" s="42">
        <v>1.7170000000000002E-3</v>
      </c>
      <c r="I853" s="43">
        <f>I826*H853</f>
        <v>3.3664344890909095</v>
      </c>
    </row>
    <row r="854" spans="1:9" x14ac:dyDescent="0.25">
      <c r="A854" s="37">
        <v>3</v>
      </c>
      <c r="B854" s="239" t="s">
        <v>40</v>
      </c>
      <c r="C854" s="239"/>
      <c r="D854" s="239"/>
      <c r="E854" s="239"/>
      <c r="F854" s="239"/>
      <c r="G854" s="239"/>
      <c r="H854" s="42">
        <v>1.1813000000000001E-2</v>
      </c>
      <c r="I854" s="43">
        <f>I826*H854</f>
        <v>23.161147710909095</v>
      </c>
    </row>
    <row r="855" spans="1:9" x14ac:dyDescent="0.25">
      <c r="A855" s="243" t="s">
        <v>41</v>
      </c>
      <c r="B855" s="243"/>
      <c r="C855" s="243"/>
      <c r="D855" s="243"/>
      <c r="E855" s="243"/>
      <c r="F855" s="243"/>
      <c r="G855" s="243"/>
      <c r="H855" s="45">
        <f>SUM(H852:H854)</f>
        <v>3.7156999999999996E-2</v>
      </c>
      <c r="I855" s="46">
        <f>SUM(I852:I854)</f>
        <v>72.851838270909099</v>
      </c>
    </row>
    <row r="857" spans="1:9" ht="22.5" x14ac:dyDescent="0.25">
      <c r="A857" s="41" t="s">
        <v>42</v>
      </c>
      <c r="B857" s="250" t="s">
        <v>43</v>
      </c>
      <c r="C857" s="250"/>
      <c r="D857" s="250"/>
      <c r="E857" s="250"/>
      <c r="F857" s="250"/>
      <c r="G857" s="250"/>
      <c r="H857" s="41" t="s">
        <v>22</v>
      </c>
      <c r="I857" s="41" t="s">
        <v>23</v>
      </c>
    </row>
    <row r="858" spans="1:9" x14ac:dyDescent="0.25">
      <c r="A858" s="37">
        <v>1</v>
      </c>
      <c r="B858" s="239" t="s">
        <v>44</v>
      </c>
      <c r="C858" s="239"/>
      <c r="D858" s="239"/>
      <c r="E858" s="239"/>
      <c r="F858" s="239"/>
      <c r="G858" s="239"/>
      <c r="H858" s="42">
        <f>(H837*H848)</f>
        <v>8.4624960000000013E-2</v>
      </c>
      <c r="I858" s="43">
        <f>I826*H858</f>
        <v>165.91985089221822</v>
      </c>
    </row>
    <row r="859" spans="1:9" x14ac:dyDescent="0.25">
      <c r="A859" s="243" t="s">
        <v>45</v>
      </c>
      <c r="B859" s="243"/>
      <c r="C859" s="243"/>
      <c r="D859" s="243"/>
      <c r="E859" s="243"/>
      <c r="F859" s="243"/>
      <c r="G859" s="243"/>
      <c r="H859" s="45">
        <f>SUM(H858:H858)</f>
        <v>8.4624960000000013E-2</v>
      </c>
      <c r="I859" s="46">
        <f>I858</f>
        <v>165.91985089221822</v>
      </c>
    </row>
    <row r="861" spans="1:9" x14ac:dyDescent="0.25">
      <c r="A861" s="266" t="s">
        <v>46</v>
      </c>
      <c r="B861" s="266"/>
      <c r="C861" s="266"/>
      <c r="D861" s="266"/>
      <c r="E861" s="266"/>
      <c r="F861" s="266"/>
      <c r="G861" s="266"/>
      <c r="H861" s="48">
        <f>H837+H848+H855+H859</f>
        <v>0.71150195999999999</v>
      </c>
      <c r="I861" s="49">
        <f>I837+I848+I855+I859</f>
        <v>1395.0056710540366</v>
      </c>
    </row>
    <row r="863" spans="1:9" ht="22.5" x14ac:dyDescent="0.25">
      <c r="A863" s="41" t="s">
        <v>47</v>
      </c>
      <c r="B863" s="250" t="s">
        <v>48</v>
      </c>
      <c r="C863" s="250"/>
      <c r="D863" s="250"/>
      <c r="E863" s="250"/>
      <c r="F863" s="250"/>
      <c r="G863" s="250"/>
      <c r="H863" s="41" t="s">
        <v>22</v>
      </c>
      <c r="I863" s="41" t="s">
        <v>23</v>
      </c>
    </row>
    <row r="864" spans="1:9" x14ac:dyDescent="0.25">
      <c r="A864" s="17">
        <v>1</v>
      </c>
      <c r="B864" s="239" t="s">
        <v>158</v>
      </c>
      <c r="C864" s="239"/>
      <c r="D864" s="239"/>
      <c r="E864" s="239"/>
      <c r="F864" s="239"/>
      <c r="G864" s="239"/>
      <c r="H864" s="42">
        <f>I864/I826</f>
        <v>0.21522341858957655</v>
      </c>
      <c r="I864" s="43">
        <f>I875</f>
        <v>421.97760000000005</v>
      </c>
    </row>
    <row r="865" spans="1:9" x14ac:dyDescent="0.25">
      <c r="A865" s="17">
        <v>2</v>
      </c>
      <c r="B865" s="239" t="s">
        <v>159</v>
      </c>
      <c r="C865" s="239"/>
      <c r="D865" s="239"/>
      <c r="E865" s="239"/>
      <c r="F865" s="239"/>
      <c r="G865" s="239"/>
      <c r="H865" s="42">
        <f>I865/I826</f>
        <v>6.4862285866368927E-2</v>
      </c>
      <c r="I865" s="43">
        <f>I871</f>
        <v>127.17218181818181</v>
      </c>
    </row>
    <row r="866" spans="1:9" x14ac:dyDescent="0.25">
      <c r="A866" s="37">
        <v>3</v>
      </c>
      <c r="B866" s="239" t="s">
        <v>160</v>
      </c>
      <c r="C866" s="239"/>
      <c r="D866" s="239"/>
      <c r="E866" s="239"/>
      <c r="F866" s="239"/>
      <c r="G866" s="239"/>
      <c r="H866" s="42">
        <f>I866/I826</f>
        <v>9.9048830767547308E-3</v>
      </c>
      <c r="I866" s="43">
        <f>I815</f>
        <v>19.420000000000002</v>
      </c>
    </row>
    <row r="867" spans="1:9" x14ac:dyDescent="0.25">
      <c r="A867" s="243" t="s">
        <v>49</v>
      </c>
      <c r="B867" s="243"/>
      <c r="C867" s="243"/>
      <c r="D867" s="243"/>
      <c r="E867" s="243"/>
      <c r="F867" s="243"/>
      <c r="G867" s="243"/>
      <c r="H867" s="45">
        <f>H864+H865+H866</f>
        <v>0.28999058753270024</v>
      </c>
      <c r="I867" s="46">
        <f>SUM(I864:I866)</f>
        <v>568.56978181818181</v>
      </c>
    </row>
    <row r="868" spans="1:9" x14ac:dyDescent="0.25">
      <c r="A868" s="50"/>
      <c r="B868" s="50"/>
      <c r="C868" s="50"/>
      <c r="D868" s="50"/>
      <c r="E868" s="50"/>
      <c r="F868" s="50"/>
      <c r="G868" s="50"/>
      <c r="H868" s="51"/>
      <c r="I868" s="52"/>
    </row>
    <row r="869" spans="1:9" x14ac:dyDescent="0.25">
      <c r="A869" s="111" t="s">
        <v>50</v>
      </c>
      <c r="B869" s="111"/>
      <c r="C869" s="111"/>
      <c r="D869" s="111"/>
      <c r="E869" s="111"/>
      <c r="F869" s="111"/>
      <c r="G869" s="111"/>
      <c r="H869" s="111"/>
      <c r="I869" s="111"/>
    </row>
    <row r="870" spans="1:9" ht="22.5" x14ac:dyDescent="0.25">
      <c r="A870" s="112" t="s">
        <v>51</v>
      </c>
      <c r="B870" s="112"/>
      <c r="C870" s="37" t="s">
        <v>52</v>
      </c>
      <c r="D870" s="37" t="s">
        <v>53</v>
      </c>
      <c r="E870" s="37" t="s">
        <v>54</v>
      </c>
      <c r="F870" s="37" t="s">
        <v>55</v>
      </c>
      <c r="G870" s="37" t="s">
        <v>56</v>
      </c>
      <c r="H870" s="42" t="s">
        <v>57</v>
      </c>
      <c r="I870" s="43" t="s">
        <v>58</v>
      </c>
    </row>
    <row r="871" spans="1:9" x14ac:dyDescent="0.25">
      <c r="A871" s="265">
        <f>I807</f>
        <v>4.8</v>
      </c>
      <c r="B871" s="265"/>
      <c r="C871" s="37">
        <f>I808</f>
        <v>22</v>
      </c>
      <c r="D871" s="37">
        <f>I809</f>
        <v>2</v>
      </c>
      <c r="E871" s="53">
        <f>A871*C871*D871</f>
        <v>211.2</v>
      </c>
      <c r="F871" s="53">
        <f>I820</f>
        <v>1400.4636363636364</v>
      </c>
      <c r="G871" s="54">
        <f>I810</f>
        <v>0.06</v>
      </c>
      <c r="H871" s="53">
        <f>F871*G871</f>
        <v>84.027818181818176</v>
      </c>
      <c r="I871" s="43">
        <f>IF(E871&gt;H871,E871-H871,0)</f>
        <v>127.17218181818181</v>
      </c>
    </row>
    <row r="872" spans="1:9" x14ac:dyDescent="0.25">
      <c r="A872" s="55"/>
      <c r="B872" s="55"/>
      <c r="C872" s="55"/>
      <c r="D872" s="55"/>
      <c r="E872" s="56"/>
      <c r="F872" s="56"/>
      <c r="G872" s="57"/>
      <c r="H872" s="56"/>
      <c r="I872" s="58"/>
    </row>
    <row r="873" spans="1:9" x14ac:dyDescent="0.25">
      <c r="A873" s="111" t="s">
        <v>59</v>
      </c>
      <c r="B873" s="111"/>
      <c r="C873" s="111"/>
      <c r="D873" s="111"/>
      <c r="E873" s="111"/>
      <c r="F873" s="111"/>
      <c r="G873" s="111"/>
      <c r="H873" s="111"/>
      <c r="I873" s="111"/>
    </row>
    <row r="874" spans="1:9" ht="22.5" x14ac:dyDescent="0.25">
      <c r="A874" s="112" t="s">
        <v>51</v>
      </c>
      <c r="B874" s="112"/>
      <c r="C874" s="37" t="s">
        <v>60</v>
      </c>
      <c r="D874" s="37" t="s">
        <v>53</v>
      </c>
      <c r="E874" s="37" t="s">
        <v>54</v>
      </c>
      <c r="F874" s="37" t="s">
        <v>55</v>
      </c>
      <c r="G874" s="37" t="s">
        <v>56</v>
      </c>
      <c r="H874" s="42" t="str">
        <f>H870</f>
        <v>Valor desconto</v>
      </c>
      <c r="I874" s="43" t="s">
        <v>58</v>
      </c>
    </row>
    <row r="875" spans="1:9" x14ac:dyDescent="0.25">
      <c r="A875" s="113">
        <f>I811</f>
        <v>23.68</v>
      </c>
      <c r="B875" s="113"/>
      <c r="C875" s="59">
        <f>I812</f>
        <v>22</v>
      </c>
      <c r="D875" s="37">
        <f>I813</f>
        <v>1</v>
      </c>
      <c r="E875" s="53">
        <f>A875*C875*D875</f>
        <v>520.96</v>
      </c>
      <c r="F875" s="53">
        <f>E875</f>
        <v>520.96</v>
      </c>
      <c r="G875" s="60">
        <f>I814</f>
        <v>0.19</v>
      </c>
      <c r="H875" s="53">
        <f>F875*G875</f>
        <v>98.982400000000013</v>
      </c>
      <c r="I875" s="43">
        <f>IF(E875&gt;H875,E875-H875,0)</f>
        <v>421.97760000000005</v>
      </c>
    </row>
    <row r="877" spans="1:9" x14ac:dyDescent="0.25">
      <c r="A877" s="247" t="s">
        <v>161</v>
      </c>
      <c r="B877" s="247"/>
      <c r="C877" s="247"/>
      <c r="D877" s="247"/>
      <c r="E877" s="247"/>
      <c r="F877" s="247"/>
      <c r="G877" s="247"/>
      <c r="H877" s="61">
        <f>H826+H861+H867</f>
        <v>2.0014925475327003</v>
      </c>
      <c r="I877" s="62">
        <f>I826+I861+I867</f>
        <v>3924.224543781309</v>
      </c>
    </row>
    <row r="878" spans="1:9" x14ac:dyDescent="0.25">
      <c r="A878" s="63"/>
      <c r="B878" s="63"/>
      <c r="C878" s="63"/>
      <c r="D878" s="63"/>
      <c r="E878" s="63"/>
      <c r="F878" s="63"/>
      <c r="G878" s="63"/>
      <c r="H878" s="64"/>
      <c r="I878" s="65"/>
    </row>
    <row r="879" spans="1:9" x14ac:dyDescent="0.25">
      <c r="A879" s="248" t="s">
        <v>61</v>
      </c>
      <c r="B879" s="248"/>
      <c r="C879" s="248"/>
      <c r="D879" s="248"/>
      <c r="E879" s="248"/>
      <c r="F879" s="248"/>
      <c r="G879" s="248"/>
      <c r="H879" s="248"/>
      <c r="I879" s="248"/>
    </row>
    <row r="880" spans="1:9" ht="22.5" x14ac:dyDescent="0.25">
      <c r="A880" s="41" t="s">
        <v>20</v>
      </c>
      <c r="B880" s="250" t="s">
        <v>62</v>
      </c>
      <c r="C880" s="250"/>
      <c r="D880" s="250"/>
      <c r="E880" s="250"/>
      <c r="F880" s="250"/>
      <c r="G880" s="250"/>
      <c r="H880" s="41" t="s">
        <v>22</v>
      </c>
      <c r="I880" s="41" t="s">
        <v>23</v>
      </c>
    </row>
    <row r="881" spans="1:9" x14ac:dyDescent="0.25">
      <c r="A881" s="37">
        <v>1</v>
      </c>
      <c r="B881" s="209" t="s">
        <v>162</v>
      </c>
      <c r="C881" s="140"/>
      <c r="D881" s="140"/>
      <c r="E881" s="140"/>
      <c r="F881" s="140"/>
      <c r="G881" s="141"/>
      <c r="H881" s="42">
        <f>I881/I892</f>
        <v>0</v>
      </c>
      <c r="I881" s="43">
        <v>0</v>
      </c>
    </row>
    <row r="882" spans="1:9" x14ac:dyDescent="0.25">
      <c r="A882" s="37">
        <v>2</v>
      </c>
      <c r="B882" s="209" t="s">
        <v>163</v>
      </c>
      <c r="C882" s="198"/>
      <c r="D882" s="198"/>
      <c r="E882" s="198"/>
      <c r="F882" s="198"/>
      <c r="G882" s="199"/>
      <c r="H882" s="42">
        <f>I882/I892</f>
        <v>0</v>
      </c>
      <c r="I882" s="43">
        <v>0</v>
      </c>
    </row>
    <row r="883" spans="1:9" x14ac:dyDescent="0.25">
      <c r="A883" s="37">
        <v>3</v>
      </c>
      <c r="B883" s="239" t="s">
        <v>63</v>
      </c>
      <c r="C883" s="239"/>
      <c r="D883" s="239"/>
      <c r="E883" s="239"/>
      <c r="F883" s="239"/>
      <c r="G883" s="239"/>
      <c r="H883" s="42">
        <f>I883/I892</f>
        <v>0</v>
      </c>
      <c r="I883" s="43">
        <v>0</v>
      </c>
    </row>
    <row r="884" spans="1:9" x14ac:dyDescent="0.25">
      <c r="A884" s="37">
        <v>4</v>
      </c>
      <c r="B884" s="253" t="s">
        <v>64</v>
      </c>
      <c r="C884" s="253"/>
      <c r="D884" s="253"/>
      <c r="E884" s="253"/>
      <c r="F884" s="253"/>
      <c r="G884" s="253"/>
      <c r="H884" s="42">
        <f>I884/I892</f>
        <v>0</v>
      </c>
      <c r="I884" s="43">
        <v>0</v>
      </c>
    </row>
    <row r="885" spans="1:9" x14ac:dyDescent="0.25">
      <c r="A885" s="37">
        <v>5</v>
      </c>
      <c r="B885" s="209" t="s">
        <v>164</v>
      </c>
      <c r="C885" s="140"/>
      <c r="D885" s="140"/>
      <c r="E885" s="140"/>
      <c r="F885" s="140"/>
      <c r="G885" s="141"/>
      <c r="H885" s="42">
        <f>I885/I892</f>
        <v>0</v>
      </c>
      <c r="I885" s="43">
        <v>0</v>
      </c>
    </row>
    <row r="886" spans="1:9" x14ac:dyDescent="0.25">
      <c r="A886" s="37">
        <v>6</v>
      </c>
      <c r="B886" s="239" t="s">
        <v>65</v>
      </c>
      <c r="C886" s="239"/>
      <c r="D886" s="239"/>
      <c r="E886" s="239"/>
      <c r="F886" s="239"/>
      <c r="G886" s="239"/>
      <c r="H886" s="42">
        <f>I886/I892</f>
        <v>0</v>
      </c>
      <c r="I886" s="43"/>
    </row>
    <row r="887" spans="1:9" x14ac:dyDescent="0.25">
      <c r="A887" s="243" t="s">
        <v>66</v>
      </c>
      <c r="B887" s="243"/>
      <c r="C887" s="243"/>
      <c r="D887" s="243"/>
      <c r="E887" s="243"/>
      <c r="F887" s="243"/>
      <c r="G887" s="243"/>
      <c r="H887" s="45">
        <f>H881+H882+H883+H884+H885+H886</f>
        <v>0</v>
      </c>
      <c r="I887" s="66">
        <f>I881+I882+I883+I884+I885+I886</f>
        <v>0</v>
      </c>
    </row>
    <row r="888" spans="1:9" x14ac:dyDescent="0.25">
      <c r="B888" s="170" t="s">
        <v>165</v>
      </c>
      <c r="C888" s="170"/>
      <c r="D888" s="170"/>
      <c r="E888" s="170"/>
      <c r="F888" s="170"/>
      <c r="G888" s="170"/>
      <c r="H888" s="170"/>
      <c r="I888" s="170"/>
    </row>
    <row r="890" spans="1:9" x14ac:dyDescent="0.25">
      <c r="A890" s="267" t="s">
        <v>166</v>
      </c>
      <c r="B890" s="267"/>
      <c r="C890" s="267"/>
      <c r="D890" s="267"/>
      <c r="E890" s="267"/>
      <c r="F890" s="67">
        <v>0.2</v>
      </c>
      <c r="G890" s="68">
        <f>I892*F890</f>
        <v>759.41047239262548</v>
      </c>
      <c r="H890" s="69" t="s">
        <v>67</v>
      </c>
      <c r="I890" s="70">
        <f>I865</f>
        <v>127.17218181818181</v>
      </c>
    </row>
    <row r="891" spans="1:9" ht="16.5" x14ac:dyDescent="0.25">
      <c r="A891" s="245" t="s">
        <v>68</v>
      </c>
      <c r="B891" s="245"/>
      <c r="C891" s="69" t="s">
        <v>69</v>
      </c>
      <c r="D891" s="69" t="s">
        <v>70</v>
      </c>
      <c r="E891" s="69" t="s">
        <v>71</v>
      </c>
      <c r="F891" s="69" t="s">
        <v>72</v>
      </c>
      <c r="G891" s="69" t="s">
        <v>167</v>
      </c>
      <c r="H891" s="69" t="s">
        <v>73</v>
      </c>
      <c r="I891" s="71" t="s">
        <v>74</v>
      </c>
    </row>
    <row r="892" spans="1:9" x14ac:dyDescent="0.25">
      <c r="A892" s="246">
        <f>I826</f>
        <v>1960.649090909091</v>
      </c>
      <c r="B892" s="246"/>
      <c r="C892" s="44">
        <f>I837</f>
        <v>672.50263818181827</v>
      </c>
      <c r="D892" s="44">
        <f>I848</f>
        <v>483.73134370909094</v>
      </c>
      <c r="E892" s="44">
        <f>I855</f>
        <v>72.851838270909099</v>
      </c>
      <c r="F892" s="44">
        <f>I859</f>
        <v>165.91985089221822</v>
      </c>
      <c r="G892" s="44">
        <f>I867</f>
        <v>568.56978181818181</v>
      </c>
      <c r="H892" s="44">
        <f>SUM(A892:G892)</f>
        <v>3924.224543781309</v>
      </c>
      <c r="I892" s="44">
        <f>H892-I890</f>
        <v>3797.0523619631272</v>
      </c>
    </row>
    <row r="893" spans="1:9" x14ac:dyDescent="0.25">
      <c r="A893" s="47"/>
      <c r="B893" s="273"/>
      <c r="C893" s="273"/>
      <c r="D893" s="273"/>
      <c r="E893" s="273"/>
      <c r="F893" s="273"/>
      <c r="G893" s="273"/>
      <c r="H893" s="273"/>
      <c r="I893" s="273"/>
    </row>
    <row r="894" spans="1:9" ht="22.5" x14ac:dyDescent="0.25">
      <c r="A894" s="41" t="s">
        <v>25</v>
      </c>
      <c r="B894" s="250" t="s">
        <v>75</v>
      </c>
      <c r="C894" s="250"/>
      <c r="D894" s="250"/>
      <c r="E894" s="250"/>
      <c r="F894" s="250"/>
      <c r="G894" s="250"/>
      <c r="H894" s="41" t="s">
        <v>22</v>
      </c>
      <c r="I894" s="41" t="s">
        <v>23</v>
      </c>
    </row>
    <row r="895" spans="1:9" x14ac:dyDescent="0.25">
      <c r="A895" s="37">
        <v>1</v>
      </c>
      <c r="B895" s="239" t="s">
        <v>76</v>
      </c>
      <c r="C895" s="239"/>
      <c r="D895" s="239"/>
      <c r="E895" s="239"/>
      <c r="F895" s="239"/>
      <c r="G895" s="239"/>
      <c r="H895" s="42">
        <f>I895/I905</f>
        <v>0</v>
      </c>
      <c r="I895" s="43">
        <v>0</v>
      </c>
    </row>
    <row r="896" spans="1:9" x14ac:dyDescent="0.25">
      <c r="A896" s="37">
        <v>2</v>
      </c>
      <c r="B896" s="239" t="s">
        <v>77</v>
      </c>
      <c r="C896" s="239"/>
      <c r="D896" s="239"/>
      <c r="E896" s="239"/>
      <c r="F896" s="239"/>
      <c r="G896" s="239"/>
      <c r="H896" s="42">
        <f>I896/I905</f>
        <v>0</v>
      </c>
      <c r="I896" s="43">
        <v>0</v>
      </c>
    </row>
    <row r="897" spans="1:9" x14ac:dyDescent="0.25">
      <c r="A897" s="243" t="s">
        <v>78</v>
      </c>
      <c r="B897" s="243"/>
      <c r="C897" s="243"/>
      <c r="D897" s="243"/>
      <c r="E897" s="243"/>
      <c r="F897" s="243"/>
      <c r="G897" s="243"/>
      <c r="H897" s="45">
        <f>H895+H896</f>
        <v>0</v>
      </c>
      <c r="I897" s="46">
        <f>I895+I896</f>
        <v>0</v>
      </c>
    </row>
    <row r="899" spans="1:9" ht="22.5" x14ac:dyDescent="0.25">
      <c r="A899" s="41" t="s">
        <v>29</v>
      </c>
      <c r="B899" s="250" t="s">
        <v>79</v>
      </c>
      <c r="C899" s="250"/>
      <c r="D899" s="250"/>
      <c r="E899" s="250"/>
      <c r="F899" s="250"/>
      <c r="G899" s="250"/>
      <c r="H899" s="41" t="s">
        <v>22</v>
      </c>
      <c r="I899" s="41" t="s">
        <v>23</v>
      </c>
    </row>
    <row r="900" spans="1:9" x14ac:dyDescent="0.25">
      <c r="A900" s="37">
        <v>1</v>
      </c>
      <c r="B900" s="239" t="s">
        <v>79</v>
      </c>
      <c r="C900" s="239"/>
      <c r="D900" s="239"/>
      <c r="E900" s="239"/>
      <c r="F900" s="239"/>
      <c r="G900" s="239"/>
      <c r="H900" s="42">
        <f>I900/I905</f>
        <v>0</v>
      </c>
      <c r="I900" s="43"/>
    </row>
    <row r="901" spans="1:9" x14ac:dyDescent="0.25">
      <c r="A901" s="243" t="s">
        <v>168</v>
      </c>
      <c r="B901" s="243"/>
      <c r="C901" s="243"/>
      <c r="D901" s="243"/>
      <c r="E901" s="243"/>
      <c r="F901" s="243"/>
      <c r="G901" s="243"/>
      <c r="H901" s="45">
        <f>H900</f>
        <v>0</v>
      </c>
      <c r="I901" s="97">
        <f>I900</f>
        <v>0</v>
      </c>
    </row>
    <row r="902" spans="1:9" x14ac:dyDescent="0.25">
      <c r="A902" s="50"/>
      <c r="B902" s="50"/>
      <c r="C902" s="50"/>
      <c r="D902" s="50"/>
      <c r="E902" s="50"/>
      <c r="F902" s="50"/>
      <c r="G902" s="50"/>
      <c r="H902" s="51"/>
      <c r="I902" s="52"/>
    </row>
    <row r="903" spans="1:9" x14ac:dyDescent="0.25">
      <c r="A903" s="244" t="s">
        <v>80</v>
      </c>
      <c r="B903" s="244"/>
      <c r="C903" s="244"/>
      <c r="D903" s="244"/>
      <c r="E903" s="244"/>
      <c r="F903" s="67">
        <v>0.18</v>
      </c>
      <c r="G903" s="68">
        <f>I905*F903</f>
        <v>683.46942515336286</v>
      </c>
      <c r="H903" s="69" t="s">
        <v>67</v>
      </c>
      <c r="I903" s="70">
        <f>I865</f>
        <v>127.17218181818181</v>
      </c>
    </row>
    <row r="904" spans="1:9" ht="16.5" x14ac:dyDescent="0.25">
      <c r="A904" s="245" t="s">
        <v>68</v>
      </c>
      <c r="B904" s="245"/>
      <c r="C904" s="69" t="s">
        <v>69</v>
      </c>
      <c r="D904" s="69" t="s">
        <v>70</v>
      </c>
      <c r="E904" s="69" t="s">
        <v>71</v>
      </c>
      <c r="F904" s="69" t="s">
        <v>72</v>
      </c>
      <c r="G904" s="69" t="s">
        <v>167</v>
      </c>
      <c r="H904" s="69" t="s">
        <v>73</v>
      </c>
      <c r="I904" s="71" t="s">
        <v>74</v>
      </c>
    </row>
    <row r="905" spans="1:9" x14ac:dyDescent="0.25">
      <c r="A905" s="246">
        <f>I826</f>
        <v>1960.649090909091</v>
      </c>
      <c r="B905" s="246"/>
      <c r="C905" s="44">
        <f>I837</f>
        <v>672.50263818181827</v>
      </c>
      <c r="D905" s="44">
        <f>I848</f>
        <v>483.73134370909094</v>
      </c>
      <c r="E905" s="44">
        <f>I855</f>
        <v>72.851838270909099</v>
      </c>
      <c r="F905" s="44">
        <f>I859</f>
        <v>165.91985089221822</v>
      </c>
      <c r="G905" s="44">
        <f>I867</f>
        <v>568.56978181818181</v>
      </c>
      <c r="H905" s="44">
        <f>SUM(A905:G905)</f>
        <v>3924.224543781309</v>
      </c>
      <c r="I905" s="44">
        <f>H905-I903</f>
        <v>3797.0523619631272</v>
      </c>
    </row>
    <row r="907" spans="1:9" x14ac:dyDescent="0.25">
      <c r="A907" s="247" t="s">
        <v>81</v>
      </c>
      <c r="B907" s="247"/>
      <c r="C907" s="247"/>
      <c r="D907" s="247"/>
      <c r="E907" s="247"/>
      <c r="F907" s="247"/>
      <c r="G907" s="247"/>
      <c r="H907" s="61">
        <f>H887+H897+H901</f>
        <v>0</v>
      </c>
      <c r="I907" s="62">
        <f>I887+I897+I901</f>
        <v>0</v>
      </c>
    </row>
    <row r="909" spans="1:9" x14ac:dyDescent="0.25">
      <c r="A909" s="248" t="s">
        <v>82</v>
      </c>
      <c r="B909" s="248"/>
      <c r="C909" s="248"/>
      <c r="D909" s="248"/>
      <c r="E909" s="248"/>
      <c r="F909" s="248"/>
      <c r="G909" s="248"/>
      <c r="H909" s="248"/>
      <c r="I909" s="248"/>
    </row>
    <row r="910" spans="1:9" ht="22.5" x14ac:dyDescent="0.25">
      <c r="A910" s="41" t="s">
        <v>20</v>
      </c>
      <c r="B910" s="209" t="s">
        <v>169</v>
      </c>
      <c r="C910" s="189"/>
      <c r="D910" s="189"/>
      <c r="E910" s="189"/>
      <c r="F910" s="189"/>
      <c r="G910" s="190"/>
      <c r="H910" s="41" t="s">
        <v>22</v>
      </c>
      <c r="I910" s="41" t="s">
        <v>23</v>
      </c>
    </row>
    <row r="911" spans="1:9" x14ac:dyDescent="0.25">
      <c r="A911" s="37">
        <v>1</v>
      </c>
      <c r="B911" s="239" t="s">
        <v>83</v>
      </c>
      <c r="C911" s="239"/>
      <c r="D911" s="239"/>
      <c r="E911" s="239"/>
      <c r="F911" s="239"/>
      <c r="G911" s="239"/>
      <c r="H911" s="42">
        <f>I911/I877</f>
        <v>7.1154898741105643E-3</v>
      </c>
      <c r="I911" s="43">
        <f>(D921/E923)*H921</f>
        <v>27.922780005012054</v>
      </c>
    </row>
    <row r="912" spans="1:9" x14ac:dyDescent="0.25">
      <c r="A912" s="37">
        <v>2</v>
      </c>
      <c r="B912" s="239" t="s">
        <v>84</v>
      </c>
      <c r="C912" s="239"/>
      <c r="D912" s="239"/>
      <c r="E912" s="239"/>
      <c r="F912" s="239"/>
      <c r="G912" s="239"/>
      <c r="H912" s="42">
        <f>I912/I877</f>
        <v>3.2840722495894904E-2</v>
      </c>
      <c r="I912" s="43">
        <f>(D921/E923)*H922</f>
        <v>128.87436925390176</v>
      </c>
    </row>
    <row r="913" spans="1:9" x14ac:dyDescent="0.25">
      <c r="A913" s="37">
        <v>3</v>
      </c>
      <c r="B913" s="239" t="s">
        <v>8</v>
      </c>
      <c r="C913" s="239"/>
      <c r="D913" s="239"/>
      <c r="E913" s="239"/>
      <c r="F913" s="239"/>
      <c r="G913" s="239"/>
      <c r="H913" s="42">
        <f>I913/I877</f>
        <v>5.4734537493158188E-2</v>
      </c>
      <c r="I913" s="43">
        <f>(D921/E923)*H923</f>
        <v>214.79061542316964</v>
      </c>
    </row>
    <row r="914" spans="1:9" x14ac:dyDescent="0.25">
      <c r="A914" s="37">
        <v>4</v>
      </c>
      <c r="B914" s="209" t="s">
        <v>170</v>
      </c>
      <c r="C914" s="140"/>
      <c r="D914" s="140"/>
      <c r="E914" s="140"/>
      <c r="F914" s="140"/>
      <c r="G914" s="141"/>
      <c r="H914" s="42">
        <f>I914/I877</f>
        <v>0</v>
      </c>
      <c r="I914" s="43">
        <f>(D921/E922)*G924</f>
        <v>0</v>
      </c>
    </row>
    <row r="915" spans="1:9" x14ac:dyDescent="0.25">
      <c r="A915" s="37">
        <v>5</v>
      </c>
      <c r="B915" s="239" t="s">
        <v>65</v>
      </c>
      <c r="C915" s="239"/>
      <c r="D915" s="239"/>
      <c r="E915" s="239"/>
      <c r="F915" s="239"/>
      <c r="G915" s="239"/>
      <c r="H915" s="42">
        <f>I915/I877</f>
        <v>0</v>
      </c>
      <c r="I915" s="43">
        <v>0</v>
      </c>
    </row>
    <row r="916" spans="1:9" x14ac:dyDescent="0.25">
      <c r="A916" s="243" t="s">
        <v>85</v>
      </c>
      <c r="B916" s="243"/>
      <c r="C916" s="243"/>
      <c r="D916" s="243"/>
      <c r="E916" s="243"/>
      <c r="F916" s="243"/>
      <c r="G916" s="243"/>
      <c r="H916" s="45">
        <f>H911+H912+H913+H914+H915</f>
        <v>9.4690749863163656E-2</v>
      </c>
      <c r="I916" s="46">
        <f>I911+I912+I913+I914+I915</f>
        <v>371.58776468208345</v>
      </c>
    </row>
    <row r="917" spans="1:9" x14ac:dyDescent="0.25">
      <c r="A917" s="47" t="s">
        <v>86</v>
      </c>
      <c r="B917" s="170" t="s">
        <v>87</v>
      </c>
      <c r="C917" s="170"/>
      <c r="D917" s="170"/>
      <c r="E917" s="170"/>
      <c r="F917" s="170"/>
      <c r="G917" s="170"/>
      <c r="H917" s="170"/>
      <c r="I917" s="170"/>
    </row>
    <row r="918" spans="1:9" x14ac:dyDescent="0.25">
      <c r="A918" s="47" t="s">
        <v>88</v>
      </c>
      <c r="B918" s="263" t="s">
        <v>89</v>
      </c>
      <c r="C918" s="263"/>
      <c r="D918" s="263"/>
      <c r="E918" s="263"/>
      <c r="F918" s="263"/>
      <c r="G918" s="263"/>
      <c r="H918" s="263"/>
      <c r="I918" s="263"/>
    </row>
    <row r="919" spans="1:9" x14ac:dyDescent="0.25">
      <c r="A919" s="111" t="s">
        <v>90</v>
      </c>
      <c r="B919" s="111"/>
      <c r="C919" s="111"/>
      <c r="D919" s="111"/>
      <c r="E919" s="111"/>
      <c r="F919" s="111"/>
      <c r="G919" s="111"/>
      <c r="H919" s="111"/>
      <c r="I919" s="111"/>
    </row>
    <row r="920" spans="1:9" x14ac:dyDescent="0.25">
      <c r="A920" s="112" t="s">
        <v>91</v>
      </c>
      <c r="B920" s="112"/>
      <c r="C920" s="37" t="s">
        <v>92</v>
      </c>
      <c r="D920" s="148" t="s">
        <v>93</v>
      </c>
      <c r="E920" s="148"/>
      <c r="F920" s="37" t="s">
        <v>94</v>
      </c>
      <c r="G920" s="72" t="s">
        <v>95</v>
      </c>
      <c r="H920" s="262" t="s">
        <v>96</v>
      </c>
      <c r="I920" s="262"/>
    </row>
    <row r="921" spans="1:9" x14ac:dyDescent="0.25">
      <c r="A921" s="274">
        <f>I877</f>
        <v>3924.224543781309</v>
      </c>
      <c r="B921" s="274"/>
      <c r="C921" s="43">
        <f>I907</f>
        <v>0</v>
      </c>
      <c r="D921" s="156">
        <f>A921+C921</f>
        <v>3924.224543781309</v>
      </c>
      <c r="E921" s="156"/>
      <c r="F921" s="37" t="s">
        <v>83</v>
      </c>
      <c r="G921" s="74">
        <v>1.6500000000000001E-2</v>
      </c>
      <c r="H921" s="240">
        <v>6.5000000000000006E-3</v>
      </c>
      <c r="I921" s="240"/>
    </row>
    <row r="922" spans="1:9" x14ac:dyDescent="0.25">
      <c r="A922" s="241" t="s">
        <v>97</v>
      </c>
      <c r="B922" s="241"/>
      <c r="C922" s="72">
        <v>1</v>
      </c>
      <c r="D922" s="75">
        <f>G925/1</f>
        <v>0.14250000000000002</v>
      </c>
      <c r="E922" s="76">
        <f>C922-D922</f>
        <v>0.85749999999999993</v>
      </c>
      <c r="F922" s="37" t="s">
        <v>84</v>
      </c>
      <c r="G922" s="74">
        <v>7.5999999999999998E-2</v>
      </c>
      <c r="H922" s="240">
        <v>0.03</v>
      </c>
      <c r="I922" s="240"/>
    </row>
    <row r="923" spans="1:9" x14ac:dyDescent="0.25">
      <c r="A923" s="242" t="s">
        <v>98</v>
      </c>
      <c r="B923" s="242"/>
      <c r="C923" s="73">
        <v>1</v>
      </c>
      <c r="D923" s="77">
        <f>H925</f>
        <v>8.6499999999999994E-2</v>
      </c>
      <c r="E923" s="78">
        <f>C923-D923</f>
        <v>0.91349999999999998</v>
      </c>
      <c r="F923" s="37" t="s">
        <v>8</v>
      </c>
      <c r="G923" s="74">
        <f>I806</f>
        <v>0.05</v>
      </c>
      <c r="H923" s="240">
        <f>I806</f>
        <v>0.05</v>
      </c>
      <c r="I923" s="240"/>
    </row>
    <row r="924" spans="1:9" x14ac:dyDescent="0.25">
      <c r="A924" s="209" t="s">
        <v>171</v>
      </c>
      <c r="B924" s="257"/>
      <c r="C924" s="72">
        <v>1</v>
      </c>
      <c r="D924" s="72">
        <v>6.54E-2</v>
      </c>
      <c r="E924" s="76">
        <f>C924-D924</f>
        <v>0.93459999999999999</v>
      </c>
      <c r="F924" s="37" t="s">
        <v>99</v>
      </c>
      <c r="G924" s="74">
        <v>0</v>
      </c>
      <c r="H924" s="240">
        <v>0</v>
      </c>
      <c r="I924" s="240"/>
    </row>
    <row r="925" spans="1:9" x14ac:dyDescent="0.25">
      <c r="A925" s="79" t="s">
        <v>100</v>
      </c>
      <c r="B925" s="258" t="s">
        <v>101</v>
      </c>
      <c r="C925" s="258"/>
      <c r="D925" s="258"/>
      <c r="E925" s="258"/>
      <c r="F925" s="17" t="s">
        <v>102</v>
      </c>
      <c r="G925" s="80">
        <f>SUM(G921:G924)</f>
        <v>0.14250000000000002</v>
      </c>
      <c r="H925" s="259">
        <f>SUM(H921:I924)</f>
        <v>8.6499999999999994E-2</v>
      </c>
      <c r="I925" s="259"/>
    </row>
    <row r="926" spans="1:9" x14ac:dyDescent="0.25">
      <c r="A926" s="81"/>
      <c r="B926" s="260"/>
      <c r="C926" s="260"/>
      <c r="D926" s="260"/>
      <c r="E926" s="260"/>
      <c r="F926" s="260"/>
      <c r="G926" s="260"/>
      <c r="H926" s="260"/>
      <c r="I926" s="260"/>
    </row>
    <row r="927" spans="1:9" x14ac:dyDescent="0.25">
      <c r="A927" s="247" t="s">
        <v>103</v>
      </c>
      <c r="B927" s="247"/>
      <c r="C927" s="247"/>
      <c r="D927" s="247"/>
      <c r="E927" s="247"/>
      <c r="F927" s="247"/>
      <c r="G927" s="247"/>
      <c r="H927" s="61">
        <f>H916</f>
        <v>9.4690749863163656E-2</v>
      </c>
      <c r="I927" s="62">
        <f>I916</f>
        <v>371.58776468208345</v>
      </c>
    </row>
    <row r="929" spans="1:9" x14ac:dyDescent="0.25">
      <c r="A929" s="261" t="s">
        <v>104</v>
      </c>
      <c r="B929" s="261"/>
      <c r="C929" s="261"/>
      <c r="D929" s="261"/>
      <c r="E929" s="261"/>
      <c r="F929" s="261"/>
      <c r="G929" s="261"/>
      <c r="H929" s="261"/>
      <c r="I929" s="261"/>
    </row>
    <row r="930" spans="1:9" x14ac:dyDescent="0.25">
      <c r="A930" s="248" t="s">
        <v>19</v>
      </c>
      <c r="B930" s="248"/>
      <c r="C930" s="248"/>
      <c r="D930" s="248"/>
      <c r="E930" s="248"/>
      <c r="F930" s="248"/>
      <c r="G930" s="248"/>
      <c r="H930" s="248"/>
      <c r="I930" s="248"/>
    </row>
    <row r="931" spans="1:9" x14ac:dyDescent="0.25">
      <c r="A931" s="37">
        <v>1</v>
      </c>
      <c r="B931" s="239" t="s">
        <v>172</v>
      </c>
      <c r="C931" s="239"/>
      <c r="D931" s="239"/>
      <c r="E931" s="239"/>
      <c r="F931" s="239"/>
      <c r="G931" s="239"/>
      <c r="H931" s="42">
        <f>I931/G948</f>
        <v>0.45640939364280864</v>
      </c>
      <c r="I931" s="85">
        <f>I826</f>
        <v>1960.649090909091</v>
      </c>
    </row>
    <row r="932" spans="1:9" x14ac:dyDescent="0.25">
      <c r="A932" s="37">
        <v>2</v>
      </c>
      <c r="B932" s="239" t="s">
        <v>105</v>
      </c>
      <c r="C932" s="239"/>
      <c r="D932" s="239"/>
      <c r="E932" s="239"/>
      <c r="F932" s="239"/>
      <c r="G932" s="239"/>
      <c r="H932" s="42">
        <f>I932/G948</f>
        <v>0.32473617813926992</v>
      </c>
      <c r="I932" s="85">
        <f>I837+I848+I855+I859</f>
        <v>1395.0056710540366</v>
      </c>
    </row>
    <row r="933" spans="1:9" x14ac:dyDescent="0.25">
      <c r="A933" s="37">
        <v>3</v>
      </c>
      <c r="B933" s="239" t="s">
        <v>173</v>
      </c>
      <c r="C933" s="239"/>
      <c r="D933" s="239"/>
      <c r="E933" s="239"/>
      <c r="F933" s="239"/>
      <c r="G933" s="239"/>
      <c r="H933" s="42">
        <f>I933/G948</f>
        <v>0.13235442821792151</v>
      </c>
      <c r="I933" s="85">
        <f>I867</f>
        <v>568.56978181818181</v>
      </c>
    </row>
    <row r="934" spans="1:9" x14ac:dyDescent="0.25">
      <c r="A934" s="247" t="s">
        <v>106</v>
      </c>
      <c r="B934" s="247"/>
      <c r="C934" s="247"/>
      <c r="D934" s="247"/>
      <c r="E934" s="247"/>
      <c r="F934" s="247"/>
      <c r="G934" s="247"/>
      <c r="H934" s="61">
        <f>H931+H932+H933</f>
        <v>0.91350000000000009</v>
      </c>
      <c r="I934" s="62">
        <f>SUM(I931:I933)</f>
        <v>3924.224543781309</v>
      </c>
    </row>
    <row r="936" spans="1:9" x14ac:dyDescent="0.25">
      <c r="A936" s="248" t="s">
        <v>61</v>
      </c>
      <c r="B936" s="248"/>
      <c r="C936" s="248"/>
      <c r="D936" s="248"/>
      <c r="E936" s="248"/>
      <c r="F936" s="248"/>
      <c r="G936" s="248"/>
      <c r="H936" s="248"/>
      <c r="I936" s="248"/>
    </row>
    <row r="937" spans="1:9" x14ac:dyDescent="0.25">
      <c r="A937" s="37">
        <v>1</v>
      </c>
      <c r="B937" s="239" t="s">
        <v>174</v>
      </c>
      <c r="C937" s="239"/>
      <c r="D937" s="239"/>
      <c r="E937" s="239"/>
      <c r="F937" s="239"/>
      <c r="G937" s="239"/>
      <c r="H937" s="42">
        <f>I937/G948</f>
        <v>0</v>
      </c>
      <c r="I937" s="43">
        <f>I887</f>
        <v>0</v>
      </c>
    </row>
    <row r="938" spans="1:9" x14ac:dyDescent="0.25">
      <c r="A938" s="37">
        <v>2</v>
      </c>
      <c r="B938" s="239" t="s">
        <v>175</v>
      </c>
      <c r="C938" s="239"/>
      <c r="D938" s="239"/>
      <c r="E938" s="239"/>
      <c r="F938" s="239"/>
      <c r="G938" s="239"/>
      <c r="H938" s="42">
        <f>I938/G948</f>
        <v>0</v>
      </c>
      <c r="I938" s="43">
        <f>I897</f>
        <v>0</v>
      </c>
    </row>
    <row r="939" spans="1:9" x14ac:dyDescent="0.25">
      <c r="A939" s="37">
        <v>3</v>
      </c>
      <c r="B939" s="239" t="s">
        <v>176</v>
      </c>
      <c r="C939" s="239"/>
      <c r="D939" s="239"/>
      <c r="E939" s="239"/>
      <c r="F939" s="239"/>
      <c r="G939" s="239"/>
      <c r="H939" s="42">
        <f>I939/G948</f>
        <v>0</v>
      </c>
      <c r="I939" s="43">
        <f>I901</f>
        <v>0</v>
      </c>
    </row>
    <row r="940" spans="1:9" x14ac:dyDescent="0.25">
      <c r="A940" s="247" t="s">
        <v>107</v>
      </c>
      <c r="B940" s="247"/>
      <c r="C940" s="247"/>
      <c r="D940" s="247"/>
      <c r="E940" s="247"/>
      <c r="F940" s="247"/>
      <c r="G940" s="247"/>
      <c r="H940" s="61">
        <f>H937+H938+H939</f>
        <v>0</v>
      </c>
      <c r="I940" s="62">
        <f>I937+I938+I939</f>
        <v>0</v>
      </c>
    </row>
    <row r="942" spans="1:9" x14ac:dyDescent="0.25">
      <c r="A942" s="248" t="s">
        <v>82</v>
      </c>
      <c r="B942" s="248"/>
      <c r="C942" s="248"/>
      <c r="D942" s="248"/>
      <c r="E942" s="248"/>
      <c r="F942" s="248"/>
      <c r="G942" s="248"/>
      <c r="H942" s="248"/>
      <c r="I942" s="248"/>
    </row>
    <row r="943" spans="1:9" x14ac:dyDescent="0.25">
      <c r="A943" s="37">
        <v>1</v>
      </c>
      <c r="B943" s="239" t="s">
        <v>177</v>
      </c>
      <c r="C943" s="239"/>
      <c r="D943" s="239"/>
      <c r="E943" s="239"/>
      <c r="F943" s="239"/>
      <c r="G943" s="239"/>
      <c r="H943" s="42">
        <f>I943/G948</f>
        <v>8.6499999999999994E-2</v>
      </c>
      <c r="I943" s="43">
        <f>I916</f>
        <v>371.58776468208345</v>
      </c>
    </row>
    <row r="944" spans="1:9" x14ac:dyDescent="0.25">
      <c r="A944" s="247" t="s">
        <v>108</v>
      </c>
      <c r="B944" s="247"/>
      <c r="C944" s="247"/>
      <c r="D944" s="247"/>
      <c r="E944" s="247"/>
      <c r="F944" s="247"/>
      <c r="G944" s="247"/>
      <c r="H944" s="61">
        <f>H943</f>
        <v>8.6499999999999994E-2</v>
      </c>
      <c r="I944" s="62">
        <f>I916</f>
        <v>371.58776468208345</v>
      </c>
    </row>
    <row r="946" spans="1:9" x14ac:dyDescent="0.25">
      <c r="A946" s="271" t="s">
        <v>104</v>
      </c>
      <c r="B946" s="271"/>
      <c r="C946" s="271"/>
      <c r="D946" s="271"/>
      <c r="E946" s="271"/>
      <c r="F946" s="271"/>
      <c r="G946" s="271"/>
      <c r="H946" s="271"/>
      <c r="I946" s="271"/>
    </row>
    <row r="947" spans="1:9" ht="33.75" x14ac:dyDescent="0.25">
      <c r="A947" s="272" t="s">
        <v>109</v>
      </c>
      <c r="B947" s="272"/>
      <c r="C947" s="272"/>
      <c r="D947" s="272"/>
      <c r="E947" s="272"/>
      <c r="F947" s="272"/>
      <c r="G947" s="82" t="s">
        <v>110</v>
      </c>
      <c r="H947" s="82" t="s">
        <v>111</v>
      </c>
      <c r="I947" s="82" t="s">
        <v>112</v>
      </c>
    </row>
    <row r="948" spans="1:9" x14ac:dyDescent="0.25">
      <c r="A948" s="270" t="s">
        <v>195</v>
      </c>
      <c r="B948" s="270"/>
      <c r="C948" s="270"/>
      <c r="D948" s="270"/>
      <c r="E948" s="270"/>
      <c r="F948" s="270"/>
      <c r="G948" s="83">
        <f>I934+I940+I944</f>
        <v>4295.8123084633926</v>
      </c>
      <c r="H948" s="82">
        <v>1</v>
      </c>
      <c r="I948" s="83">
        <f>G948*H948</f>
        <v>4295.8123084633926</v>
      </c>
    </row>
    <row r="949" spans="1:9" x14ac:dyDescent="0.25">
      <c r="A949" s="270"/>
      <c r="B949" s="270"/>
      <c r="C949" s="270"/>
      <c r="D949" s="270"/>
      <c r="E949" s="270"/>
      <c r="F949" s="270"/>
      <c r="G949" s="82"/>
      <c r="H949" s="82"/>
      <c r="I949" s="83"/>
    </row>
    <row r="950" spans="1:9" x14ac:dyDescent="0.25">
      <c r="A950" s="126" t="s">
        <v>179</v>
      </c>
      <c r="B950" s="126"/>
      <c r="C950" s="126"/>
      <c r="D950" s="126"/>
      <c r="E950" s="126"/>
      <c r="F950" s="126"/>
      <c r="G950" s="126"/>
      <c r="H950" s="126"/>
      <c r="I950" s="84">
        <f>I948+I949</f>
        <v>4295.8123084633926</v>
      </c>
    </row>
    <row r="951" spans="1:9" x14ac:dyDescent="0.25">
      <c r="A951" s="209" t="s">
        <v>127</v>
      </c>
      <c r="B951" s="254"/>
      <c r="C951" s="254"/>
      <c r="D951" s="254"/>
      <c r="E951" s="254"/>
      <c r="F951" s="254"/>
      <c r="G951" s="254"/>
      <c r="H951" s="254"/>
      <c r="I951" s="254"/>
    </row>
    <row r="952" spans="1:9" ht="18.75" x14ac:dyDescent="0.3">
      <c r="A952" s="254" t="s">
        <v>0</v>
      </c>
      <c r="B952" s="254"/>
      <c r="C952" s="255" t="str">
        <f>C2</f>
        <v>24/2000-0001006-9</v>
      </c>
      <c r="D952" s="255"/>
      <c r="E952" s="209" t="s">
        <v>128</v>
      </c>
      <c r="F952" s="256"/>
      <c r="G952" s="256"/>
      <c r="H952" s="256"/>
      <c r="I952" s="256"/>
    </row>
    <row r="953" spans="1:9" ht="15.75" x14ac:dyDescent="0.25">
      <c r="A953" s="254" t="s">
        <v>1</v>
      </c>
      <c r="B953" s="254"/>
      <c r="C953" s="18"/>
      <c r="D953" s="19"/>
      <c r="E953" s="20" t="s">
        <v>2</v>
      </c>
      <c r="F953" s="18"/>
      <c r="G953" s="19"/>
      <c r="H953" s="19"/>
      <c r="I953" s="19"/>
    </row>
    <row r="955" spans="1:9" ht="18.75" x14ac:dyDescent="0.25">
      <c r="A955" s="21" t="s">
        <v>129</v>
      </c>
      <c r="B955" s="22"/>
      <c r="C955" s="22"/>
      <c r="D955" s="86" t="s">
        <v>197</v>
      </c>
      <c r="E955" s="87"/>
      <c r="F955" s="88"/>
      <c r="G955" s="249" t="s">
        <v>131</v>
      </c>
      <c r="H955" s="249"/>
      <c r="I955" s="27">
        <f>8*5*5</f>
        <v>200</v>
      </c>
    </row>
    <row r="956" spans="1:9" x14ac:dyDescent="0.25">
      <c r="A956" s="28" t="s">
        <v>132</v>
      </c>
      <c r="B956" s="29"/>
      <c r="C956" s="30"/>
      <c r="D956" s="89" t="s">
        <v>193</v>
      </c>
      <c r="E956" s="90"/>
      <c r="F956" s="91"/>
      <c r="G956" s="249" t="s">
        <v>3</v>
      </c>
      <c r="H956" s="26" t="s">
        <v>4</v>
      </c>
      <c r="I956" s="34">
        <v>0.2</v>
      </c>
    </row>
    <row r="957" spans="1:9" x14ac:dyDescent="0.25">
      <c r="A957" s="31" t="s">
        <v>134</v>
      </c>
      <c r="B957" s="35"/>
      <c r="C957" s="30"/>
      <c r="D957" s="31" t="s">
        <v>7</v>
      </c>
      <c r="E957" s="32"/>
      <c r="F957" s="33"/>
      <c r="G957" s="249"/>
      <c r="H957" s="26" t="s">
        <v>119</v>
      </c>
      <c r="I957" s="36">
        <v>0</v>
      </c>
    </row>
    <row r="958" spans="1:9" x14ac:dyDescent="0.25">
      <c r="A958" s="31" t="s">
        <v>135</v>
      </c>
      <c r="B958" s="35"/>
      <c r="C958" s="30"/>
      <c r="D958" s="31" t="s">
        <v>136</v>
      </c>
      <c r="E958" s="32"/>
      <c r="F958" s="33"/>
      <c r="G958" s="249"/>
      <c r="H958" s="26" t="s">
        <v>5</v>
      </c>
      <c r="I958" s="34">
        <v>0.4</v>
      </c>
    </row>
    <row r="959" spans="1:9" x14ac:dyDescent="0.25">
      <c r="A959" s="31" t="s">
        <v>137</v>
      </c>
      <c r="B959" s="35"/>
      <c r="C959" s="30"/>
      <c r="D959" s="23" t="s">
        <v>183</v>
      </c>
      <c r="E959" s="32"/>
      <c r="F959" s="33"/>
      <c r="G959" s="249"/>
      <c r="H959" s="26" t="s">
        <v>119</v>
      </c>
      <c r="I959" s="26">
        <v>0</v>
      </c>
    </row>
    <row r="960" spans="1:9" ht="22.5" x14ac:dyDescent="0.25">
      <c r="A960" s="112" t="s">
        <v>6</v>
      </c>
      <c r="B960" s="112"/>
      <c r="C960" s="112"/>
      <c r="D960" s="112"/>
      <c r="E960" s="112"/>
      <c r="F960" s="112"/>
      <c r="G960" s="26" t="s">
        <v>138</v>
      </c>
      <c r="H960" s="26">
        <v>220</v>
      </c>
      <c r="I960" s="94">
        <f>I805</f>
        <v>1540.51</v>
      </c>
    </row>
    <row r="961" spans="1:9" x14ac:dyDescent="0.25">
      <c r="A961" s="148" t="s">
        <v>8</v>
      </c>
      <c r="B961" s="148"/>
      <c r="C961" s="148"/>
      <c r="D961" s="148"/>
      <c r="E961" s="148"/>
      <c r="F961" s="148"/>
      <c r="G961" s="26" t="str">
        <f>D959</f>
        <v>Porto Alegre</v>
      </c>
      <c r="H961" s="26" t="s">
        <v>10</v>
      </c>
      <c r="I961" s="38">
        <v>2.5000000000000001E-2</v>
      </c>
    </row>
    <row r="962" spans="1:9" x14ac:dyDescent="0.25">
      <c r="A962" s="148" t="s">
        <v>198</v>
      </c>
      <c r="B962" s="148"/>
      <c r="C962" s="148"/>
      <c r="D962" s="148"/>
      <c r="E962" s="148"/>
      <c r="F962" s="148"/>
      <c r="G962" s="26"/>
      <c r="H962" s="26"/>
      <c r="I962" s="34">
        <v>0.37</v>
      </c>
    </row>
    <row r="963" spans="1:9" x14ac:dyDescent="0.25">
      <c r="A963" s="148" t="s">
        <v>214</v>
      </c>
      <c r="B963" s="148"/>
      <c r="C963" s="148"/>
      <c r="D963" s="148"/>
      <c r="E963" s="148"/>
      <c r="F963" s="148"/>
      <c r="G963" s="249" t="s">
        <v>15</v>
      </c>
      <c r="H963" s="26" t="s">
        <v>11</v>
      </c>
      <c r="I963" s="98">
        <f>I807</f>
        <v>4.8</v>
      </c>
    </row>
    <row r="964" spans="1:9" x14ac:dyDescent="0.25">
      <c r="A964" s="148"/>
      <c r="B964" s="148"/>
      <c r="C964" s="148"/>
      <c r="D964" s="148"/>
      <c r="E964" s="148"/>
      <c r="F964" s="148"/>
      <c r="G964" s="249"/>
      <c r="H964" s="26" t="s">
        <v>12</v>
      </c>
      <c r="I964" s="26">
        <v>22</v>
      </c>
    </row>
    <row r="965" spans="1:9" x14ac:dyDescent="0.25">
      <c r="A965" s="148"/>
      <c r="B965" s="148"/>
      <c r="C965" s="148"/>
      <c r="D965" s="148"/>
      <c r="E965" s="148"/>
      <c r="F965" s="148"/>
      <c r="G965" s="249"/>
      <c r="H965" s="26" t="s">
        <v>13</v>
      </c>
      <c r="I965" s="26">
        <v>2</v>
      </c>
    </row>
    <row r="966" spans="1:9" x14ac:dyDescent="0.25">
      <c r="A966" s="148"/>
      <c r="B966" s="148"/>
      <c r="C966" s="148"/>
      <c r="D966" s="148"/>
      <c r="E966" s="148"/>
      <c r="F966" s="148"/>
      <c r="G966" s="249"/>
      <c r="H966" s="26" t="s">
        <v>14</v>
      </c>
      <c r="I966" s="34">
        <v>0.06</v>
      </c>
    </row>
    <row r="967" spans="1:9" x14ac:dyDescent="0.25">
      <c r="A967" s="148" t="s">
        <v>223</v>
      </c>
      <c r="B967" s="148"/>
      <c r="C967" s="148"/>
      <c r="D967" s="148"/>
      <c r="E967" s="148"/>
      <c r="F967" s="148"/>
      <c r="G967" s="249" t="s">
        <v>15</v>
      </c>
      <c r="H967" s="26" t="s">
        <v>11</v>
      </c>
      <c r="I967" s="95">
        <f>I811</f>
        <v>23.68</v>
      </c>
    </row>
    <row r="968" spans="1:9" x14ac:dyDescent="0.25">
      <c r="A968" s="148"/>
      <c r="B968" s="148"/>
      <c r="C968" s="148"/>
      <c r="D968" s="148"/>
      <c r="E968" s="148"/>
      <c r="F968" s="148"/>
      <c r="G968" s="249"/>
      <c r="H968" s="26" t="s">
        <v>12</v>
      </c>
      <c r="I968" s="36">
        <f>I964</f>
        <v>22</v>
      </c>
    </row>
    <row r="969" spans="1:9" x14ac:dyDescent="0.25">
      <c r="A969" s="148"/>
      <c r="B969" s="148"/>
      <c r="C969" s="148"/>
      <c r="D969" s="148"/>
      <c r="E969" s="148"/>
      <c r="F969" s="148"/>
      <c r="G969" s="249"/>
      <c r="H969" s="26" t="s">
        <v>16</v>
      </c>
      <c r="I969" s="36">
        <v>1</v>
      </c>
    </row>
    <row r="970" spans="1:9" x14ac:dyDescent="0.25">
      <c r="A970" s="148"/>
      <c r="B970" s="148"/>
      <c r="C970" s="148"/>
      <c r="D970" s="148"/>
      <c r="E970" s="148"/>
      <c r="F970" s="148"/>
      <c r="G970" s="249"/>
      <c r="H970" s="26" t="s">
        <v>14</v>
      </c>
      <c r="I970" s="39">
        <v>0.19</v>
      </c>
    </row>
    <row r="971" spans="1:9" x14ac:dyDescent="0.25">
      <c r="A971" s="112" t="s">
        <v>219</v>
      </c>
      <c r="B971" s="112"/>
      <c r="C971" s="112"/>
      <c r="D971" s="112"/>
      <c r="E971" s="112"/>
      <c r="F971" s="112"/>
      <c r="G971" s="26" t="s">
        <v>15</v>
      </c>
      <c r="H971" s="40" t="s">
        <v>17</v>
      </c>
      <c r="I971" s="96">
        <f>I815</f>
        <v>19.420000000000002</v>
      </c>
    </row>
    <row r="972" spans="1:9" x14ac:dyDescent="0.25">
      <c r="A972" s="112" t="s">
        <v>18</v>
      </c>
      <c r="B972" s="112"/>
      <c r="C972" s="112"/>
      <c r="D972" s="112"/>
      <c r="E972" s="112"/>
      <c r="F972" s="112"/>
      <c r="G972" s="26"/>
      <c r="H972" s="26" t="s">
        <v>10</v>
      </c>
      <c r="I972" s="39">
        <v>0.2</v>
      </c>
    </row>
    <row r="974" spans="1:9" x14ac:dyDescent="0.25">
      <c r="A974" s="248" t="s">
        <v>19</v>
      </c>
      <c r="B974" s="248"/>
      <c r="C974" s="248"/>
      <c r="D974" s="248"/>
      <c r="E974" s="248"/>
      <c r="F974" s="248"/>
      <c r="G974" s="248"/>
      <c r="H974" s="248"/>
      <c r="I974" s="248"/>
    </row>
    <row r="975" spans="1:9" ht="22.5" x14ac:dyDescent="0.25">
      <c r="A975" s="41" t="s">
        <v>20</v>
      </c>
      <c r="B975" s="250" t="s">
        <v>21</v>
      </c>
      <c r="C975" s="250"/>
      <c r="D975" s="250"/>
      <c r="E975" s="250"/>
      <c r="F975" s="250"/>
      <c r="G975" s="250"/>
      <c r="H975" s="41" t="s">
        <v>22</v>
      </c>
      <c r="I975" s="41" t="s">
        <v>23</v>
      </c>
    </row>
    <row r="976" spans="1:9" x14ac:dyDescent="0.25">
      <c r="A976" s="37">
        <v>1</v>
      </c>
      <c r="B976" s="239" t="s">
        <v>120</v>
      </c>
      <c r="C976" s="239"/>
      <c r="D976" s="239"/>
      <c r="E976" s="239"/>
      <c r="F976" s="239"/>
      <c r="G976" s="239"/>
      <c r="H976" s="42">
        <f>I976/I983</f>
        <v>0.56497175141242939</v>
      </c>
      <c r="I976" s="43">
        <f>I960/H960*I955</f>
        <v>1400.4636363636364</v>
      </c>
    </row>
    <row r="977" spans="1:9" x14ac:dyDescent="0.25">
      <c r="A977" s="37">
        <v>2</v>
      </c>
      <c r="B977" s="209" t="s">
        <v>139</v>
      </c>
      <c r="C977" s="140"/>
      <c r="D977" s="140"/>
      <c r="E977" s="140"/>
      <c r="F977" s="140"/>
      <c r="G977" s="141"/>
      <c r="H977" s="42">
        <f>I977/I983</f>
        <v>0</v>
      </c>
      <c r="I977" s="44">
        <v>0</v>
      </c>
    </row>
    <row r="978" spans="1:9" x14ac:dyDescent="0.25">
      <c r="A978" s="37">
        <v>3</v>
      </c>
      <c r="B978" s="209" t="s">
        <v>140</v>
      </c>
      <c r="C978" s="140"/>
      <c r="D978" s="140"/>
      <c r="E978" s="140"/>
      <c r="F978" s="140"/>
      <c r="G978" s="141"/>
      <c r="H978" s="42">
        <f>I978/I983</f>
        <v>0</v>
      </c>
      <c r="I978" s="43">
        <v>0</v>
      </c>
    </row>
    <row r="979" spans="1:9" x14ac:dyDescent="0.25">
      <c r="A979" s="112">
        <v>4</v>
      </c>
      <c r="B979" s="209" t="s">
        <v>194</v>
      </c>
      <c r="C979" s="239"/>
      <c r="D979" s="239"/>
      <c r="E979" s="239"/>
      <c r="F979" s="239"/>
      <c r="G979" s="239"/>
      <c r="H979" s="42">
        <f>I979/I983</f>
        <v>0</v>
      </c>
      <c r="I979" s="43">
        <f>I956*I957*I960</f>
        <v>0</v>
      </c>
    </row>
    <row r="980" spans="1:9" x14ac:dyDescent="0.25">
      <c r="A980" s="112"/>
      <c r="B980" s="209" t="s">
        <v>199</v>
      </c>
      <c r="C980" s="251"/>
      <c r="D980" s="251"/>
      <c r="E980" s="251"/>
      <c r="F980" s="251"/>
      <c r="G980" s="252"/>
      <c r="H980" s="42">
        <f>I980/I983</f>
        <v>0.22598870056497178</v>
      </c>
      <c r="I980" s="43">
        <f>I976*I958</f>
        <v>560.1854545454546</v>
      </c>
    </row>
    <row r="981" spans="1:9" x14ac:dyDescent="0.25">
      <c r="A981" s="37">
        <v>5</v>
      </c>
      <c r="B981" s="239" t="s">
        <v>18</v>
      </c>
      <c r="C981" s="239"/>
      <c r="D981" s="239"/>
      <c r="E981" s="239"/>
      <c r="F981" s="239"/>
      <c r="G981" s="239"/>
      <c r="H981" s="42">
        <f>I981/I983</f>
        <v>0</v>
      </c>
      <c r="I981" s="43">
        <v>0</v>
      </c>
    </row>
    <row r="982" spans="1:9" x14ac:dyDescent="0.25">
      <c r="A982" s="37">
        <v>6</v>
      </c>
      <c r="B982" s="239" t="s">
        <v>200</v>
      </c>
      <c r="C982" s="239"/>
      <c r="D982" s="239"/>
      <c r="E982" s="239"/>
      <c r="F982" s="239"/>
      <c r="G982" s="239"/>
      <c r="H982" s="42">
        <f>I982/I983</f>
        <v>0.20903954802259889</v>
      </c>
      <c r="I982" s="44">
        <f>I976*I962</f>
        <v>518.17154545454548</v>
      </c>
    </row>
    <row r="983" spans="1:9" x14ac:dyDescent="0.25">
      <c r="A983" s="243" t="s">
        <v>24</v>
      </c>
      <c r="B983" s="243"/>
      <c r="C983" s="243"/>
      <c r="D983" s="243"/>
      <c r="E983" s="243"/>
      <c r="F983" s="243"/>
      <c r="G983" s="243"/>
      <c r="H983" s="45">
        <f>SUM(H976:H982)</f>
        <v>1</v>
      </c>
      <c r="I983" s="46">
        <f>SUM(I976:I982)</f>
        <v>2478.8206363636364</v>
      </c>
    </row>
    <row r="985" spans="1:9" ht="22.5" x14ac:dyDescent="0.25">
      <c r="A985" s="41" t="s">
        <v>25</v>
      </c>
      <c r="B985" s="250" t="s">
        <v>26</v>
      </c>
      <c r="C985" s="250"/>
      <c r="D985" s="250"/>
      <c r="E985" s="250"/>
      <c r="F985" s="250"/>
      <c r="G985" s="250"/>
      <c r="H985" s="41" t="s">
        <v>22</v>
      </c>
      <c r="I985" s="41" t="s">
        <v>23</v>
      </c>
    </row>
    <row r="986" spans="1:9" x14ac:dyDescent="0.25">
      <c r="A986" s="37">
        <v>1</v>
      </c>
      <c r="B986" s="209" t="s">
        <v>142</v>
      </c>
      <c r="C986" s="140"/>
      <c r="D986" s="140"/>
      <c r="E986" s="140"/>
      <c r="F986" s="140"/>
      <c r="G986" s="141"/>
      <c r="H986" s="42">
        <v>0.2</v>
      </c>
      <c r="I986" s="43">
        <f>I983*H986</f>
        <v>495.76412727272731</v>
      </c>
    </row>
    <row r="987" spans="1:9" x14ac:dyDescent="0.25">
      <c r="A987" s="37">
        <v>2</v>
      </c>
      <c r="B987" s="209" t="s">
        <v>143</v>
      </c>
      <c r="C987" s="140"/>
      <c r="D987" s="140"/>
      <c r="E987" s="140"/>
      <c r="F987" s="140"/>
      <c r="G987" s="141"/>
      <c r="H987" s="42">
        <v>1.4999999999999999E-2</v>
      </c>
      <c r="I987" s="43">
        <f>I983*H987</f>
        <v>37.182309545454544</v>
      </c>
    </row>
    <row r="988" spans="1:9" x14ac:dyDescent="0.25">
      <c r="A988" s="37">
        <v>3</v>
      </c>
      <c r="B988" s="209" t="s">
        <v>144</v>
      </c>
      <c r="C988" s="140"/>
      <c r="D988" s="140"/>
      <c r="E988" s="140"/>
      <c r="F988" s="140"/>
      <c r="G988" s="141"/>
      <c r="H988" s="42">
        <v>0.01</v>
      </c>
      <c r="I988" s="43">
        <f>I983*H988</f>
        <v>24.788206363636363</v>
      </c>
    </row>
    <row r="989" spans="1:9" x14ac:dyDescent="0.25">
      <c r="A989" s="37">
        <v>4</v>
      </c>
      <c r="B989" s="209" t="s">
        <v>145</v>
      </c>
      <c r="C989" s="140"/>
      <c r="D989" s="140"/>
      <c r="E989" s="140"/>
      <c r="F989" s="140"/>
      <c r="G989" s="141"/>
      <c r="H989" s="42">
        <v>2E-3</v>
      </c>
      <c r="I989" s="43">
        <f>I983*H989</f>
        <v>4.9576412727272725</v>
      </c>
    </row>
    <row r="990" spans="1:9" x14ac:dyDescent="0.25">
      <c r="A990" s="37">
        <v>5</v>
      </c>
      <c r="B990" s="209" t="s">
        <v>146</v>
      </c>
      <c r="C990" s="140"/>
      <c r="D990" s="140"/>
      <c r="E990" s="140"/>
      <c r="F990" s="140"/>
      <c r="G990" s="141"/>
      <c r="H990" s="42">
        <v>2.5000000000000001E-2</v>
      </c>
      <c r="I990" s="43">
        <f>I983*H990</f>
        <v>61.970515909090913</v>
      </c>
    </row>
    <row r="991" spans="1:9" x14ac:dyDescent="0.25">
      <c r="A991" s="37">
        <v>6</v>
      </c>
      <c r="B991" s="209" t="s">
        <v>147</v>
      </c>
      <c r="C991" s="140"/>
      <c r="D991" s="140"/>
      <c r="E991" s="140"/>
      <c r="F991" s="140"/>
      <c r="G991" s="141"/>
      <c r="H991" s="42">
        <v>0.08</v>
      </c>
      <c r="I991" s="43">
        <f>I983*H991</f>
        <v>198.3056509090909</v>
      </c>
    </row>
    <row r="992" spans="1:9" x14ac:dyDescent="0.25">
      <c r="A992" s="37">
        <v>7</v>
      </c>
      <c r="B992" s="209" t="s">
        <v>148</v>
      </c>
      <c r="C992" s="140"/>
      <c r="D992" s="140"/>
      <c r="E992" s="140"/>
      <c r="F992" s="140"/>
      <c r="G992" s="141"/>
      <c r="H992" s="42">
        <v>5.0000000000000001E-3</v>
      </c>
      <c r="I992" s="43">
        <f>I983*H992</f>
        <v>12.394103181818181</v>
      </c>
    </row>
    <row r="993" spans="1:9" x14ac:dyDescent="0.25">
      <c r="A993" s="37">
        <v>8</v>
      </c>
      <c r="B993" s="209" t="s">
        <v>149</v>
      </c>
      <c r="C993" s="140"/>
      <c r="D993" s="140"/>
      <c r="E993" s="140"/>
      <c r="F993" s="140"/>
      <c r="G993" s="141"/>
      <c r="H993" s="42">
        <v>6.0000000000000001E-3</v>
      </c>
      <c r="I993" s="43">
        <f>I983*H993</f>
        <v>14.872923818181819</v>
      </c>
    </row>
    <row r="994" spans="1:9" x14ac:dyDescent="0.25">
      <c r="A994" s="243" t="s">
        <v>27</v>
      </c>
      <c r="B994" s="243"/>
      <c r="C994" s="243"/>
      <c r="D994" s="243"/>
      <c r="E994" s="243"/>
      <c r="F994" s="243"/>
      <c r="G994" s="243"/>
      <c r="H994" s="45">
        <f>SUM(H986:H993)</f>
        <v>0.34300000000000008</v>
      </c>
      <c r="I994" s="46">
        <f>I986+I987+I988+I989+I990+I991+I992+I993</f>
        <v>850.23547827272728</v>
      </c>
    </row>
    <row r="995" spans="1:9" x14ac:dyDescent="0.25">
      <c r="A995" s="207" t="s">
        <v>28</v>
      </c>
      <c r="B995" s="207"/>
      <c r="C995" s="207"/>
      <c r="D995" s="207"/>
      <c r="E995" s="207"/>
      <c r="F995" s="207"/>
      <c r="G995" s="207"/>
      <c r="H995" s="207"/>
      <c r="I995" s="207"/>
    </row>
    <row r="996" spans="1:9" ht="22.5" x14ac:dyDescent="0.25">
      <c r="A996" s="41" t="s">
        <v>29</v>
      </c>
      <c r="B996" s="250" t="s">
        <v>30</v>
      </c>
      <c r="C996" s="250"/>
      <c r="D996" s="250"/>
      <c r="E996" s="250"/>
      <c r="F996" s="250"/>
      <c r="G996" s="250"/>
      <c r="H996" s="41" t="s">
        <v>22</v>
      </c>
      <c r="I996" s="41" t="s">
        <v>23</v>
      </c>
    </row>
    <row r="997" spans="1:9" x14ac:dyDescent="0.25">
      <c r="A997" s="37">
        <v>1</v>
      </c>
      <c r="B997" s="239" t="s">
        <v>150</v>
      </c>
      <c r="C997" s="239"/>
      <c r="D997" s="239"/>
      <c r="E997" s="239"/>
      <c r="F997" s="239"/>
      <c r="G997" s="239"/>
      <c r="H997" s="42">
        <v>0.1111</v>
      </c>
      <c r="I997" s="43">
        <f>I983*H997</f>
        <v>275.39697269999999</v>
      </c>
    </row>
    <row r="998" spans="1:9" x14ac:dyDescent="0.25">
      <c r="A998" s="37">
        <v>2</v>
      </c>
      <c r="B998" s="209" t="s">
        <v>151</v>
      </c>
      <c r="C998" s="140"/>
      <c r="D998" s="140"/>
      <c r="E998" s="140"/>
      <c r="F998" s="140"/>
      <c r="G998" s="141"/>
      <c r="H998" s="42">
        <v>2.0469999999999999E-2</v>
      </c>
      <c r="I998" s="43">
        <f>I983*H998</f>
        <v>50.741458426363636</v>
      </c>
    </row>
    <row r="999" spans="1:9" x14ac:dyDescent="0.25">
      <c r="A999" s="37">
        <v>3</v>
      </c>
      <c r="B999" s="209" t="s">
        <v>152</v>
      </c>
      <c r="C999" s="140"/>
      <c r="D999" s="140"/>
      <c r="E999" s="140"/>
      <c r="F999" s="140"/>
      <c r="G999" s="141"/>
      <c r="H999" s="42">
        <v>1.2123E-2</v>
      </c>
      <c r="I999" s="43">
        <f>I983*H999</f>
        <v>30.050742574636363</v>
      </c>
    </row>
    <row r="1000" spans="1:9" x14ac:dyDescent="0.25">
      <c r="A1000" s="37">
        <v>4</v>
      </c>
      <c r="B1000" s="239" t="s">
        <v>153</v>
      </c>
      <c r="C1000" s="239"/>
      <c r="D1000" s="239"/>
      <c r="E1000" s="239"/>
      <c r="F1000" s="239"/>
      <c r="G1000" s="239"/>
      <c r="H1000" s="42">
        <v>1.1436E-2</v>
      </c>
      <c r="I1000" s="43">
        <f>I983*H1000</f>
        <v>28.347792797454545</v>
      </c>
    </row>
    <row r="1001" spans="1:9" x14ac:dyDescent="0.25">
      <c r="A1001" s="37">
        <v>5</v>
      </c>
      <c r="B1001" s="239" t="s">
        <v>154</v>
      </c>
      <c r="C1001" s="239"/>
      <c r="D1001" s="239"/>
      <c r="E1001" s="239"/>
      <c r="F1001" s="239"/>
      <c r="G1001" s="239"/>
      <c r="H1001" s="42">
        <v>1.74E-4</v>
      </c>
      <c r="I1001" s="43">
        <f>I983*H1001</f>
        <v>0.43131479072727275</v>
      </c>
    </row>
    <row r="1002" spans="1:9" x14ac:dyDescent="0.25">
      <c r="A1002" s="37">
        <v>6</v>
      </c>
      <c r="B1002" s="239" t="s">
        <v>155</v>
      </c>
      <c r="C1002" s="239"/>
      <c r="D1002" s="239"/>
      <c r="E1002" s="239"/>
      <c r="F1002" s="239"/>
      <c r="G1002" s="239"/>
      <c r="H1002" s="42">
        <v>4.4200000000000001E-4</v>
      </c>
      <c r="I1002" s="43">
        <f>I983*H1002</f>
        <v>1.0956387212727272</v>
      </c>
    </row>
    <row r="1003" spans="1:9" x14ac:dyDescent="0.25">
      <c r="A1003" s="37">
        <v>7</v>
      </c>
      <c r="B1003" s="239" t="s">
        <v>156</v>
      </c>
      <c r="C1003" s="239"/>
      <c r="D1003" s="239"/>
      <c r="E1003" s="239"/>
      <c r="F1003" s="239"/>
      <c r="G1003" s="239"/>
      <c r="H1003" s="42">
        <v>1.8500000000000002E-4</v>
      </c>
      <c r="I1003" s="43">
        <f>I983*H1003</f>
        <v>0.4585818177272728</v>
      </c>
    </row>
    <row r="1004" spans="1:9" x14ac:dyDescent="0.25">
      <c r="A1004" s="37">
        <v>8</v>
      </c>
      <c r="B1004" s="239" t="s">
        <v>157</v>
      </c>
      <c r="C1004" s="239"/>
      <c r="D1004" s="239"/>
      <c r="E1004" s="239"/>
      <c r="F1004" s="239"/>
      <c r="G1004" s="239"/>
      <c r="H1004" s="42">
        <v>9.0789999999999996E-2</v>
      </c>
      <c r="I1004" s="43">
        <f>I983*H1004</f>
        <v>225.05212557545454</v>
      </c>
    </row>
    <row r="1005" spans="1:9" x14ac:dyDescent="0.25">
      <c r="A1005" s="243" t="s">
        <v>31</v>
      </c>
      <c r="B1005" s="243"/>
      <c r="C1005" s="243"/>
      <c r="D1005" s="243"/>
      <c r="E1005" s="243"/>
      <c r="F1005" s="243"/>
      <c r="G1005" s="243"/>
      <c r="H1005" s="45">
        <f>SUM(H997:H1004)</f>
        <v>0.24671999999999999</v>
      </c>
      <c r="I1005" s="46">
        <f>I997+I998+I999+I1000+I1001+I1002+I1003+I1004</f>
        <v>611.57462740363644</v>
      </c>
    </row>
    <row r="1006" spans="1:9" x14ac:dyDescent="0.25">
      <c r="A1006" s="47" t="s">
        <v>32</v>
      </c>
      <c r="B1006" s="170" t="s">
        <v>33</v>
      </c>
      <c r="C1006" s="170"/>
      <c r="D1006" s="170"/>
      <c r="E1006" s="170"/>
      <c r="F1006" s="170"/>
      <c r="G1006" s="170"/>
      <c r="H1006" s="170"/>
      <c r="I1006" s="170"/>
    </row>
    <row r="1007" spans="1:9" x14ac:dyDescent="0.25">
      <c r="A1007" s="47" t="s">
        <v>34</v>
      </c>
      <c r="B1007" s="171" t="s">
        <v>35</v>
      </c>
      <c r="C1007" s="171"/>
      <c r="D1007" s="171"/>
      <c r="E1007" s="171"/>
      <c r="F1007" s="171"/>
      <c r="G1007" s="171"/>
      <c r="H1007" s="171"/>
      <c r="I1007" s="171"/>
    </row>
    <row r="1008" spans="1:9" ht="22.5" x14ac:dyDescent="0.25">
      <c r="A1008" s="41" t="s">
        <v>36</v>
      </c>
      <c r="B1008" s="250" t="s">
        <v>37</v>
      </c>
      <c r="C1008" s="250"/>
      <c r="D1008" s="250"/>
      <c r="E1008" s="250"/>
      <c r="F1008" s="250"/>
      <c r="G1008" s="250"/>
      <c r="H1008" s="41" t="s">
        <v>22</v>
      </c>
      <c r="I1008" s="41" t="s">
        <v>23</v>
      </c>
    </row>
    <row r="1009" spans="1:9" x14ac:dyDescent="0.25">
      <c r="A1009" s="37">
        <v>1</v>
      </c>
      <c r="B1009" s="239" t="s">
        <v>38</v>
      </c>
      <c r="C1009" s="239"/>
      <c r="D1009" s="239"/>
      <c r="E1009" s="239"/>
      <c r="F1009" s="239"/>
      <c r="G1009" s="239"/>
      <c r="H1009" s="42">
        <v>2.3626999999999999E-2</v>
      </c>
      <c r="I1009" s="43">
        <f>I983*H1009</f>
        <v>58.567095175363633</v>
      </c>
    </row>
    <row r="1010" spans="1:9" x14ac:dyDescent="0.25">
      <c r="A1010" s="37">
        <v>2</v>
      </c>
      <c r="B1010" s="239" t="s">
        <v>39</v>
      </c>
      <c r="C1010" s="239"/>
      <c r="D1010" s="239"/>
      <c r="E1010" s="239"/>
      <c r="F1010" s="239"/>
      <c r="G1010" s="239"/>
      <c r="H1010" s="42">
        <v>1.7170000000000002E-3</v>
      </c>
      <c r="I1010" s="43">
        <f>I983*H1010</f>
        <v>4.2561350326363643</v>
      </c>
    </row>
    <row r="1011" spans="1:9" x14ac:dyDescent="0.25">
      <c r="A1011" s="37">
        <v>3</v>
      </c>
      <c r="B1011" s="239" t="s">
        <v>40</v>
      </c>
      <c r="C1011" s="239"/>
      <c r="D1011" s="239"/>
      <c r="E1011" s="239"/>
      <c r="F1011" s="239"/>
      <c r="G1011" s="239"/>
      <c r="H1011" s="42">
        <v>1.1813000000000001E-2</v>
      </c>
      <c r="I1011" s="43">
        <f>I983*H1011</f>
        <v>29.282308177363639</v>
      </c>
    </row>
    <row r="1012" spans="1:9" x14ac:dyDescent="0.25">
      <c r="A1012" s="243" t="s">
        <v>41</v>
      </c>
      <c r="B1012" s="243"/>
      <c r="C1012" s="243"/>
      <c r="D1012" s="243"/>
      <c r="E1012" s="243"/>
      <c r="F1012" s="243"/>
      <c r="G1012" s="243"/>
      <c r="H1012" s="45">
        <f>SUM(H1009:H1011)</f>
        <v>3.7156999999999996E-2</v>
      </c>
      <c r="I1012" s="46">
        <f>I1009+I1010+I1011</f>
        <v>92.105538385363644</v>
      </c>
    </row>
    <row r="1014" spans="1:9" ht="22.5" x14ac:dyDescent="0.25">
      <c r="A1014" s="41" t="s">
        <v>42</v>
      </c>
      <c r="B1014" s="250" t="s">
        <v>43</v>
      </c>
      <c r="C1014" s="250"/>
      <c r="D1014" s="250"/>
      <c r="E1014" s="250"/>
      <c r="F1014" s="250"/>
      <c r="G1014" s="250"/>
      <c r="H1014" s="41" t="s">
        <v>22</v>
      </c>
      <c r="I1014" s="41" t="s">
        <v>23</v>
      </c>
    </row>
    <row r="1015" spans="1:9" x14ac:dyDescent="0.25">
      <c r="A1015" s="37">
        <v>1</v>
      </c>
      <c r="B1015" s="239" t="s">
        <v>44</v>
      </c>
      <c r="C1015" s="239"/>
      <c r="D1015" s="239"/>
      <c r="E1015" s="239"/>
      <c r="F1015" s="239"/>
      <c r="G1015" s="239"/>
      <c r="H1015" s="42">
        <f>(H994*H1005)</f>
        <v>8.4624960000000013E-2</v>
      </c>
      <c r="I1015" s="43">
        <f>I983*H1015</f>
        <v>209.77009719944729</v>
      </c>
    </row>
    <row r="1016" spans="1:9" x14ac:dyDescent="0.25">
      <c r="A1016" s="243" t="s">
        <v>45</v>
      </c>
      <c r="B1016" s="243"/>
      <c r="C1016" s="243"/>
      <c r="D1016" s="243"/>
      <c r="E1016" s="243"/>
      <c r="F1016" s="243"/>
      <c r="G1016" s="243"/>
      <c r="H1016" s="45">
        <f>SUM(H1015:H1015)</f>
        <v>8.4624960000000013E-2</v>
      </c>
      <c r="I1016" s="46">
        <f>I1015</f>
        <v>209.77009719944729</v>
      </c>
    </row>
    <row r="1018" spans="1:9" x14ac:dyDescent="0.25">
      <c r="A1018" s="266" t="s">
        <v>46</v>
      </c>
      <c r="B1018" s="266"/>
      <c r="C1018" s="266"/>
      <c r="D1018" s="266"/>
      <c r="E1018" s="266"/>
      <c r="F1018" s="266"/>
      <c r="G1018" s="266"/>
      <c r="H1018" s="48">
        <f>H994+H1005+H1012+H1016</f>
        <v>0.71150195999999999</v>
      </c>
      <c r="I1018" s="49">
        <f>I994+I1005+I1012+I1016</f>
        <v>1763.6857412611746</v>
      </c>
    </row>
    <row r="1020" spans="1:9" ht="22.5" x14ac:dyDescent="0.25">
      <c r="A1020" s="41" t="s">
        <v>47</v>
      </c>
      <c r="B1020" s="250" t="s">
        <v>48</v>
      </c>
      <c r="C1020" s="250"/>
      <c r="D1020" s="250"/>
      <c r="E1020" s="250"/>
      <c r="F1020" s="250"/>
      <c r="G1020" s="250"/>
      <c r="H1020" s="41" t="s">
        <v>22</v>
      </c>
      <c r="I1020" s="41" t="s">
        <v>23</v>
      </c>
    </row>
    <row r="1021" spans="1:9" x14ac:dyDescent="0.25">
      <c r="A1021" s="17">
        <v>1</v>
      </c>
      <c r="B1021" s="239" t="s">
        <v>158</v>
      </c>
      <c r="C1021" s="239"/>
      <c r="D1021" s="239"/>
      <c r="E1021" s="239"/>
      <c r="F1021" s="239"/>
      <c r="G1021" s="239"/>
      <c r="H1021" s="42">
        <f>I1021/I983</f>
        <v>0.17023321244373288</v>
      </c>
      <c r="I1021" s="43">
        <f>I1032</f>
        <v>421.97760000000005</v>
      </c>
    </row>
    <row r="1022" spans="1:9" x14ac:dyDescent="0.25">
      <c r="A1022" s="17">
        <v>2</v>
      </c>
      <c r="B1022" s="239" t="s">
        <v>159</v>
      </c>
      <c r="C1022" s="239"/>
      <c r="D1022" s="239"/>
      <c r="E1022" s="239"/>
      <c r="F1022" s="239"/>
      <c r="G1022" s="239"/>
      <c r="H1022" s="42">
        <f>I1022/I983</f>
        <v>5.1303502945150563E-2</v>
      </c>
      <c r="I1022" s="43">
        <f>I1028</f>
        <v>127.17218181818181</v>
      </c>
    </row>
    <row r="1023" spans="1:9" x14ac:dyDescent="0.25">
      <c r="A1023" s="37">
        <v>3</v>
      </c>
      <c r="B1023" s="239" t="s">
        <v>201</v>
      </c>
      <c r="C1023" s="239"/>
      <c r="D1023" s="239"/>
      <c r="E1023" s="239"/>
      <c r="F1023" s="239"/>
      <c r="G1023" s="239"/>
      <c r="H1023" s="42">
        <f>I1023/I983</f>
        <v>7.834370795173233E-3</v>
      </c>
      <c r="I1023" s="43">
        <f>I971</f>
        <v>19.420000000000002</v>
      </c>
    </row>
    <row r="1024" spans="1:9" x14ac:dyDescent="0.25">
      <c r="A1024" s="243" t="s">
        <v>49</v>
      </c>
      <c r="B1024" s="243"/>
      <c r="C1024" s="243"/>
      <c r="D1024" s="243"/>
      <c r="E1024" s="243"/>
      <c r="F1024" s="243"/>
      <c r="G1024" s="243"/>
      <c r="H1024" s="45">
        <f>H1021+H1022+H1023</f>
        <v>0.22937108618405669</v>
      </c>
      <c r="I1024" s="46">
        <f>I1021+I1022+I1023</f>
        <v>568.56978181818181</v>
      </c>
    </row>
    <row r="1025" spans="1:9" x14ac:dyDescent="0.25">
      <c r="A1025" s="50"/>
      <c r="B1025" s="50"/>
      <c r="C1025" s="50"/>
      <c r="D1025" s="50"/>
      <c r="E1025" s="50"/>
      <c r="F1025" s="50"/>
      <c r="G1025" s="50"/>
      <c r="H1025" s="51"/>
      <c r="I1025" s="52"/>
    </row>
    <row r="1026" spans="1:9" x14ac:dyDescent="0.25">
      <c r="A1026" s="111" t="s">
        <v>50</v>
      </c>
      <c r="B1026" s="111"/>
      <c r="C1026" s="111"/>
      <c r="D1026" s="111"/>
      <c r="E1026" s="111"/>
      <c r="F1026" s="111"/>
      <c r="G1026" s="111"/>
      <c r="H1026" s="111"/>
      <c r="I1026" s="111"/>
    </row>
    <row r="1027" spans="1:9" ht="22.5" x14ac:dyDescent="0.25">
      <c r="A1027" s="112" t="s">
        <v>51</v>
      </c>
      <c r="B1027" s="112"/>
      <c r="C1027" s="37" t="s">
        <v>52</v>
      </c>
      <c r="D1027" s="37" t="s">
        <v>53</v>
      </c>
      <c r="E1027" s="37" t="s">
        <v>54</v>
      </c>
      <c r="F1027" s="37" t="s">
        <v>55</v>
      </c>
      <c r="G1027" s="37" t="s">
        <v>56</v>
      </c>
      <c r="H1027" s="42" t="s">
        <v>57</v>
      </c>
      <c r="I1027" s="43" t="s">
        <v>58</v>
      </c>
    </row>
    <row r="1028" spans="1:9" x14ac:dyDescent="0.25">
      <c r="A1028" s="265">
        <f>I963</f>
        <v>4.8</v>
      </c>
      <c r="B1028" s="265"/>
      <c r="C1028" s="37">
        <f>I964</f>
        <v>22</v>
      </c>
      <c r="D1028" s="37">
        <f>I965</f>
        <v>2</v>
      </c>
      <c r="E1028" s="53">
        <f>A1028*C1028*D1028</f>
        <v>211.2</v>
      </c>
      <c r="F1028" s="53">
        <f>I976</f>
        <v>1400.4636363636364</v>
      </c>
      <c r="G1028" s="54">
        <f>I966</f>
        <v>0.06</v>
      </c>
      <c r="H1028" s="53">
        <f>F1028*G1028</f>
        <v>84.027818181818176</v>
      </c>
      <c r="I1028" s="43">
        <f>IF(E1028&gt;H1028,E1028-H1028,0)</f>
        <v>127.17218181818181</v>
      </c>
    </row>
    <row r="1029" spans="1:9" x14ac:dyDescent="0.25">
      <c r="A1029" s="55"/>
      <c r="B1029" s="55"/>
      <c r="C1029" s="55"/>
      <c r="D1029" s="55"/>
      <c r="E1029" s="56"/>
      <c r="F1029" s="56"/>
      <c r="G1029" s="57"/>
      <c r="H1029" s="56"/>
      <c r="I1029" s="58"/>
    </row>
    <row r="1030" spans="1:9" x14ac:dyDescent="0.25">
      <c r="A1030" s="111" t="s">
        <v>59</v>
      </c>
      <c r="B1030" s="111"/>
      <c r="C1030" s="111"/>
      <c r="D1030" s="111"/>
      <c r="E1030" s="111"/>
      <c r="F1030" s="111"/>
      <c r="G1030" s="111"/>
      <c r="H1030" s="111"/>
      <c r="I1030" s="111"/>
    </row>
    <row r="1031" spans="1:9" ht="22.5" x14ac:dyDescent="0.25">
      <c r="A1031" s="112" t="s">
        <v>51</v>
      </c>
      <c r="B1031" s="112"/>
      <c r="C1031" s="37" t="s">
        <v>60</v>
      </c>
      <c r="D1031" s="37" t="s">
        <v>53</v>
      </c>
      <c r="E1031" s="37" t="s">
        <v>54</v>
      </c>
      <c r="F1031" s="37" t="s">
        <v>55</v>
      </c>
      <c r="G1031" s="37" t="s">
        <v>56</v>
      </c>
      <c r="H1031" s="42" t="str">
        <f>H1027</f>
        <v>Valor desconto</v>
      </c>
      <c r="I1031" s="43" t="s">
        <v>58</v>
      </c>
    </row>
    <row r="1032" spans="1:9" x14ac:dyDescent="0.25">
      <c r="A1032" s="113">
        <f>I967</f>
        <v>23.68</v>
      </c>
      <c r="B1032" s="113"/>
      <c r="C1032" s="59">
        <f>I968</f>
        <v>22</v>
      </c>
      <c r="D1032" s="37">
        <f>I969</f>
        <v>1</v>
      </c>
      <c r="E1032" s="53">
        <f>A1032*C1032*D1032</f>
        <v>520.96</v>
      </c>
      <c r="F1032" s="53">
        <f>E1032</f>
        <v>520.96</v>
      </c>
      <c r="G1032" s="60">
        <f>I970</f>
        <v>0.19</v>
      </c>
      <c r="H1032" s="53">
        <f>F1032*G1032</f>
        <v>98.982400000000013</v>
      </c>
      <c r="I1032" s="43">
        <f>IF(E1032&gt;H1032,E1032-H1032,0)</f>
        <v>421.97760000000005</v>
      </c>
    </row>
    <row r="1034" spans="1:9" x14ac:dyDescent="0.25">
      <c r="A1034" s="247" t="s">
        <v>161</v>
      </c>
      <c r="B1034" s="247"/>
      <c r="C1034" s="247"/>
      <c r="D1034" s="247"/>
      <c r="E1034" s="247"/>
      <c r="F1034" s="247"/>
      <c r="G1034" s="247"/>
      <c r="H1034" s="61">
        <f>H983+H1018+H1024</f>
        <v>1.9408730461840569</v>
      </c>
      <c r="I1034" s="62">
        <f>I983+I1018+I1024</f>
        <v>4811.0761594429923</v>
      </c>
    </row>
    <row r="1035" spans="1:9" x14ac:dyDescent="0.25">
      <c r="A1035" s="63"/>
      <c r="B1035" s="63"/>
      <c r="C1035" s="63"/>
      <c r="D1035" s="63"/>
      <c r="E1035" s="63"/>
      <c r="F1035" s="63"/>
      <c r="G1035" s="63"/>
      <c r="H1035" s="64"/>
      <c r="I1035" s="65"/>
    </row>
    <row r="1036" spans="1:9" x14ac:dyDescent="0.25">
      <c r="A1036" s="248" t="s">
        <v>61</v>
      </c>
      <c r="B1036" s="248"/>
      <c r="C1036" s="248"/>
      <c r="D1036" s="248"/>
      <c r="E1036" s="248"/>
      <c r="F1036" s="248"/>
      <c r="G1036" s="248"/>
      <c r="H1036" s="248"/>
      <c r="I1036" s="248"/>
    </row>
    <row r="1037" spans="1:9" ht="22.5" x14ac:dyDescent="0.25">
      <c r="A1037" s="41" t="s">
        <v>20</v>
      </c>
      <c r="B1037" s="250" t="s">
        <v>62</v>
      </c>
      <c r="C1037" s="250"/>
      <c r="D1037" s="250"/>
      <c r="E1037" s="250"/>
      <c r="F1037" s="250"/>
      <c r="G1037" s="250"/>
      <c r="H1037" s="41" t="s">
        <v>22</v>
      </c>
      <c r="I1037" s="41" t="s">
        <v>23</v>
      </c>
    </row>
    <row r="1038" spans="1:9" x14ac:dyDescent="0.25">
      <c r="A1038" s="37">
        <v>1</v>
      </c>
      <c r="B1038" s="209" t="s">
        <v>162</v>
      </c>
      <c r="C1038" s="140"/>
      <c r="D1038" s="140"/>
      <c r="E1038" s="140"/>
      <c r="F1038" s="140"/>
      <c r="G1038" s="141"/>
      <c r="H1038" s="42">
        <f>I1038/I1049</f>
        <v>0</v>
      </c>
      <c r="I1038" s="43">
        <v>0</v>
      </c>
    </row>
    <row r="1039" spans="1:9" x14ac:dyDescent="0.25">
      <c r="A1039" s="37">
        <v>2</v>
      </c>
      <c r="B1039" s="209" t="s">
        <v>163</v>
      </c>
      <c r="C1039" s="198"/>
      <c r="D1039" s="198"/>
      <c r="E1039" s="198"/>
      <c r="F1039" s="198"/>
      <c r="G1039" s="199"/>
      <c r="H1039" s="42">
        <f>I1039/I1049</f>
        <v>0</v>
      </c>
      <c r="I1039" s="43">
        <v>0</v>
      </c>
    </row>
    <row r="1040" spans="1:9" x14ac:dyDescent="0.25">
      <c r="A1040" s="37">
        <v>3</v>
      </c>
      <c r="B1040" s="239" t="s">
        <v>63</v>
      </c>
      <c r="C1040" s="239"/>
      <c r="D1040" s="239"/>
      <c r="E1040" s="239"/>
      <c r="F1040" s="239"/>
      <c r="G1040" s="239"/>
      <c r="H1040" s="42">
        <f>I1040/I1049</f>
        <v>0</v>
      </c>
      <c r="I1040" s="43">
        <v>0</v>
      </c>
    </row>
    <row r="1041" spans="1:9" x14ac:dyDescent="0.25">
      <c r="A1041" s="37">
        <v>4</v>
      </c>
      <c r="B1041" s="253" t="s">
        <v>202</v>
      </c>
      <c r="C1041" s="253"/>
      <c r="D1041" s="253"/>
      <c r="E1041" s="253"/>
      <c r="F1041" s="253"/>
      <c r="G1041" s="253"/>
      <c r="H1041" s="42">
        <f>I1041/I1049</f>
        <v>0</v>
      </c>
      <c r="I1041" s="43">
        <v>0</v>
      </c>
    </row>
    <row r="1042" spans="1:9" x14ac:dyDescent="0.25">
      <c r="A1042" s="37">
        <v>5</v>
      </c>
      <c r="B1042" s="209" t="s">
        <v>164</v>
      </c>
      <c r="C1042" s="140"/>
      <c r="D1042" s="140"/>
      <c r="E1042" s="140"/>
      <c r="F1042" s="140"/>
      <c r="G1042" s="141"/>
      <c r="H1042" s="42">
        <f>I1042/I1049</f>
        <v>0</v>
      </c>
      <c r="I1042" s="43">
        <v>0</v>
      </c>
    </row>
    <row r="1043" spans="1:9" x14ac:dyDescent="0.25">
      <c r="A1043" s="37">
        <v>6</v>
      </c>
      <c r="B1043" s="239" t="s">
        <v>65</v>
      </c>
      <c r="C1043" s="239"/>
      <c r="D1043" s="239"/>
      <c r="E1043" s="239"/>
      <c r="F1043" s="239"/>
      <c r="G1043" s="239"/>
      <c r="H1043" s="42">
        <f>I1043/I1049</f>
        <v>0</v>
      </c>
      <c r="I1043" s="43">
        <v>0</v>
      </c>
    </row>
    <row r="1044" spans="1:9" x14ac:dyDescent="0.25">
      <c r="A1044" s="243" t="s">
        <v>66</v>
      </c>
      <c r="B1044" s="243"/>
      <c r="C1044" s="243"/>
      <c r="D1044" s="243"/>
      <c r="E1044" s="243"/>
      <c r="F1044" s="243"/>
      <c r="G1044" s="243"/>
      <c r="H1044" s="45">
        <f>H1038+H1039+H1040+H1041+H1042+H1043</f>
        <v>0</v>
      </c>
      <c r="I1044" s="66">
        <f>I1038+I1039+I1040+I1041+I1042+I1043</f>
        <v>0</v>
      </c>
    </row>
    <row r="1045" spans="1:9" x14ac:dyDescent="0.25">
      <c r="B1045" s="170" t="s">
        <v>165</v>
      </c>
      <c r="C1045" s="170"/>
      <c r="D1045" s="170"/>
      <c r="E1045" s="170"/>
      <c r="F1045" s="170"/>
      <c r="G1045" s="170"/>
      <c r="H1045" s="170"/>
      <c r="I1045" s="170"/>
    </row>
    <row r="1047" spans="1:9" x14ac:dyDescent="0.25">
      <c r="A1047" s="267" t="s">
        <v>166</v>
      </c>
      <c r="B1047" s="267"/>
      <c r="C1047" s="267"/>
      <c r="D1047" s="267"/>
      <c r="E1047" s="267"/>
      <c r="F1047" s="67">
        <v>0.2</v>
      </c>
      <c r="G1047" s="68">
        <f>I1049*F1047</f>
        <v>936.78079552496206</v>
      </c>
      <c r="H1047" s="69" t="s">
        <v>67</v>
      </c>
      <c r="I1047" s="70">
        <f>I1022</f>
        <v>127.17218181818181</v>
      </c>
    </row>
    <row r="1048" spans="1:9" ht="16.5" x14ac:dyDescent="0.25">
      <c r="A1048" s="245" t="s">
        <v>68</v>
      </c>
      <c r="B1048" s="245"/>
      <c r="C1048" s="69" t="s">
        <v>69</v>
      </c>
      <c r="D1048" s="69" t="s">
        <v>70</v>
      </c>
      <c r="E1048" s="69" t="s">
        <v>71</v>
      </c>
      <c r="F1048" s="69" t="s">
        <v>72</v>
      </c>
      <c r="G1048" s="69" t="s">
        <v>167</v>
      </c>
      <c r="H1048" s="69" t="s">
        <v>73</v>
      </c>
      <c r="I1048" s="71" t="s">
        <v>74</v>
      </c>
    </row>
    <row r="1049" spans="1:9" x14ac:dyDescent="0.25">
      <c r="A1049" s="246">
        <f>I983</f>
        <v>2478.8206363636364</v>
      </c>
      <c r="B1049" s="246"/>
      <c r="C1049" s="44">
        <f>I994</f>
        <v>850.23547827272728</v>
      </c>
      <c r="D1049" s="44">
        <f>I1005</f>
        <v>611.57462740363644</v>
      </c>
      <c r="E1049" s="44">
        <f>I1012</f>
        <v>92.105538385363644</v>
      </c>
      <c r="F1049" s="44">
        <f>I1016</f>
        <v>209.77009719944729</v>
      </c>
      <c r="G1049" s="44">
        <f>I1024</f>
        <v>568.56978181818181</v>
      </c>
      <c r="H1049" s="44">
        <f>A1049+C1049+D1049+E1049+F1049+G1049</f>
        <v>4811.0761594429923</v>
      </c>
      <c r="I1049" s="44">
        <f>H1049-I1047</f>
        <v>4683.9039776248101</v>
      </c>
    </row>
    <row r="1050" spans="1:9" x14ac:dyDescent="0.25">
      <c r="A1050" s="47"/>
      <c r="B1050" s="273"/>
      <c r="C1050" s="273"/>
      <c r="D1050" s="273"/>
      <c r="E1050" s="273"/>
      <c r="F1050" s="273"/>
      <c r="G1050" s="273"/>
      <c r="H1050" s="273"/>
      <c r="I1050" s="273"/>
    </row>
    <row r="1051" spans="1:9" ht="22.5" x14ac:dyDescent="0.25">
      <c r="A1051" s="41" t="s">
        <v>25</v>
      </c>
      <c r="B1051" s="250" t="s">
        <v>75</v>
      </c>
      <c r="C1051" s="250"/>
      <c r="D1051" s="250"/>
      <c r="E1051" s="250"/>
      <c r="F1051" s="250"/>
      <c r="G1051" s="250"/>
      <c r="H1051" s="41" t="s">
        <v>22</v>
      </c>
      <c r="I1051" s="41" t="s">
        <v>23</v>
      </c>
    </row>
    <row r="1052" spans="1:9" x14ac:dyDescent="0.25">
      <c r="A1052" s="37">
        <v>1</v>
      </c>
      <c r="B1052" s="239" t="s">
        <v>76</v>
      </c>
      <c r="C1052" s="239"/>
      <c r="D1052" s="239"/>
      <c r="E1052" s="239"/>
      <c r="F1052" s="239"/>
      <c r="G1052" s="239"/>
      <c r="H1052" s="42">
        <f>I1052/I1062</f>
        <v>0</v>
      </c>
      <c r="I1052" s="43">
        <v>0</v>
      </c>
    </row>
    <row r="1053" spans="1:9" x14ac:dyDescent="0.25">
      <c r="A1053" s="37">
        <v>2</v>
      </c>
      <c r="B1053" s="239" t="s">
        <v>77</v>
      </c>
      <c r="C1053" s="239"/>
      <c r="D1053" s="239"/>
      <c r="E1053" s="239"/>
      <c r="F1053" s="239"/>
      <c r="G1053" s="239"/>
      <c r="H1053" s="42">
        <f>I1053/I1062</f>
        <v>0</v>
      </c>
      <c r="I1053" s="43">
        <v>0</v>
      </c>
    </row>
    <row r="1054" spans="1:9" x14ac:dyDescent="0.25">
      <c r="A1054" s="243" t="s">
        <v>78</v>
      </c>
      <c r="B1054" s="243"/>
      <c r="C1054" s="243"/>
      <c r="D1054" s="243"/>
      <c r="E1054" s="243"/>
      <c r="F1054" s="243"/>
      <c r="G1054" s="243"/>
      <c r="H1054" s="45">
        <f>H1052+H1053</f>
        <v>0</v>
      </c>
      <c r="I1054" s="46">
        <f>I1052+I1053</f>
        <v>0</v>
      </c>
    </row>
    <row r="1056" spans="1:9" ht="22.5" x14ac:dyDescent="0.25">
      <c r="A1056" s="41" t="s">
        <v>29</v>
      </c>
      <c r="B1056" s="250" t="s">
        <v>79</v>
      </c>
      <c r="C1056" s="250"/>
      <c r="D1056" s="250"/>
      <c r="E1056" s="250"/>
      <c r="F1056" s="250"/>
      <c r="G1056" s="250"/>
      <c r="H1056" s="41" t="s">
        <v>22</v>
      </c>
      <c r="I1056" s="41" t="s">
        <v>23</v>
      </c>
    </row>
    <row r="1057" spans="1:9" x14ac:dyDescent="0.25">
      <c r="A1057" s="37">
        <v>1</v>
      </c>
      <c r="B1057" s="239" t="s">
        <v>79</v>
      </c>
      <c r="C1057" s="239"/>
      <c r="D1057" s="239"/>
      <c r="E1057" s="239"/>
      <c r="F1057" s="239"/>
      <c r="G1057" s="239"/>
      <c r="H1057" s="42">
        <f>I1057/I1062</f>
        <v>0</v>
      </c>
      <c r="I1057" s="43">
        <v>0</v>
      </c>
    </row>
    <row r="1058" spans="1:9" x14ac:dyDescent="0.25">
      <c r="A1058" s="243" t="s">
        <v>168</v>
      </c>
      <c r="B1058" s="243"/>
      <c r="C1058" s="243"/>
      <c r="D1058" s="243"/>
      <c r="E1058" s="243"/>
      <c r="F1058" s="243"/>
      <c r="G1058" s="243"/>
      <c r="H1058" s="45">
        <f>H1057</f>
        <v>0</v>
      </c>
      <c r="I1058" s="97">
        <f>I1057</f>
        <v>0</v>
      </c>
    </row>
    <row r="1059" spans="1:9" x14ac:dyDescent="0.25">
      <c r="A1059" s="50"/>
      <c r="B1059" s="50"/>
      <c r="C1059" s="50"/>
      <c r="D1059" s="50"/>
      <c r="E1059" s="50"/>
      <c r="F1059" s="50"/>
      <c r="G1059" s="50"/>
      <c r="H1059" s="51"/>
      <c r="I1059" s="52"/>
    </row>
    <row r="1060" spans="1:9" ht="27.75" customHeight="1" x14ac:dyDescent="0.25">
      <c r="A1060" s="244" t="s">
        <v>80</v>
      </c>
      <c r="B1060" s="244"/>
      <c r="C1060" s="244"/>
      <c r="D1060" s="244"/>
      <c r="E1060" s="244"/>
      <c r="F1060" s="67">
        <v>0.18</v>
      </c>
      <c r="G1060" s="68">
        <f>I1062*F1060</f>
        <v>843.10271597246583</v>
      </c>
      <c r="H1060" s="69" t="s">
        <v>67</v>
      </c>
      <c r="I1060" s="70">
        <f>I1022</f>
        <v>127.17218181818181</v>
      </c>
    </row>
    <row r="1061" spans="1:9" ht="16.5" x14ac:dyDescent="0.25">
      <c r="A1061" s="245" t="s">
        <v>68</v>
      </c>
      <c r="B1061" s="245"/>
      <c r="C1061" s="69" t="s">
        <v>69</v>
      </c>
      <c r="D1061" s="69" t="s">
        <v>70</v>
      </c>
      <c r="E1061" s="69" t="s">
        <v>71</v>
      </c>
      <c r="F1061" s="69" t="s">
        <v>72</v>
      </c>
      <c r="G1061" s="69" t="s">
        <v>167</v>
      </c>
      <c r="H1061" s="69" t="s">
        <v>73</v>
      </c>
      <c r="I1061" s="71" t="s">
        <v>74</v>
      </c>
    </row>
    <row r="1062" spans="1:9" x14ac:dyDescent="0.25">
      <c r="A1062" s="246">
        <f>I983</f>
        <v>2478.8206363636364</v>
      </c>
      <c r="B1062" s="246"/>
      <c r="C1062" s="44">
        <f>I994</f>
        <v>850.23547827272728</v>
      </c>
      <c r="D1062" s="44">
        <f>I1005</f>
        <v>611.57462740363644</v>
      </c>
      <c r="E1062" s="44">
        <f>I1012</f>
        <v>92.105538385363644</v>
      </c>
      <c r="F1062" s="44">
        <f>I1016</f>
        <v>209.77009719944729</v>
      </c>
      <c r="G1062" s="44">
        <f>I1024</f>
        <v>568.56978181818181</v>
      </c>
      <c r="H1062" s="44">
        <f>A1062+C1062+D1062+E1062+F1062+G1062</f>
        <v>4811.0761594429923</v>
      </c>
      <c r="I1062" s="44">
        <f>H1062-I1060</f>
        <v>4683.9039776248101</v>
      </c>
    </row>
    <row r="1064" spans="1:9" x14ac:dyDescent="0.25">
      <c r="A1064" s="247" t="s">
        <v>81</v>
      </c>
      <c r="B1064" s="247"/>
      <c r="C1064" s="247"/>
      <c r="D1064" s="247"/>
      <c r="E1064" s="247"/>
      <c r="F1064" s="247"/>
      <c r="G1064" s="247"/>
      <c r="H1064" s="61">
        <f>H1044+H1054+H1058</f>
        <v>0</v>
      </c>
      <c r="I1064" s="62">
        <f>I1044+I1054+I1058</f>
        <v>0</v>
      </c>
    </row>
    <row r="1066" spans="1:9" x14ac:dyDescent="0.25">
      <c r="A1066" s="248" t="s">
        <v>82</v>
      </c>
      <c r="B1066" s="248"/>
      <c r="C1066" s="248"/>
      <c r="D1066" s="248"/>
      <c r="E1066" s="248"/>
      <c r="F1066" s="248"/>
      <c r="G1066" s="248"/>
      <c r="H1066" s="248"/>
      <c r="I1066" s="248"/>
    </row>
    <row r="1067" spans="1:9" ht="22.5" x14ac:dyDescent="0.25">
      <c r="A1067" s="41" t="s">
        <v>20</v>
      </c>
      <c r="B1067" s="209" t="s">
        <v>169</v>
      </c>
      <c r="C1067" s="189"/>
      <c r="D1067" s="189"/>
      <c r="E1067" s="189"/>
      <c r="F1067" s="189"/>
      <c r="G1067" s="190"/>
      <c r="H1067" s="41" t="s">
        <v>22</v>
      </c>
      <c r="I1067" s="41" t="s">
        <v>23</v>
      </c>
    </row>
    <row r="1068" spans="1:9" x14ac:dyDescent="0.25">
      <c r="A1068" s="37">
        <v>1</v>
      </c>
      <c r="B1068" s="239" t="s">
        <v>83</v>
      </c>
      <c r="C1068" s="239"/>
      <c r="D1068" s="239"/>
      <c r="E1068" s="239"/>
      <c r="F1068" s="239"/>
      <c r="G1068" s="239"/>
      <c r="H1068" s="42">
        <f>I1068/I1034</f>
        <v>6.9259456579648373E-3</v>
      </c>
      <c r="I1068" s="43">
        <f>(D1078/E1080)*H1078</f>
        <v>33.321252036632337</v>
      </c>
    </row>
    <row r="1069" spans="1:9" x14ac:dyDescent="0.25">
      <c r="A1069" s="37">
        <v>2</v>
      </c>
      <c r="B1069" s="239" t="s">
        <v>84</v>
      </c>
      <c r="C1069" s="239"/>
      <c r="D1069" s="239"/>
      <c r="E1069" s="239"/>
      <c r="F1069" s="239"/>
      <c r="G1069" s="239"/>
      <c r="H1069" s="42">
        <f>I1069/I1034</f>
        <v>3.1965903036760786E-2</v>
      </c>
      <c r="I1069" s="43">
        <f>(D1078/E1080)*H1079</f>
        <v>153.79039401522616</v>
      </c>
    </row>
    <row r="1070" spans="1:9" x14ac:dyDescent="0.25">
      <c r="A1070" s="37">
        <v>3</v>
      </c>
      <c r="B1070" s="239" t="s">
        <v>8</v>
      </c>
      <c r="C1070" s="239"/>
      <c r="D1070" s="239"/>
      <c r="E1070" s="239"/>
      <c r="F1070" s="239"/>
      <c r="G1070" s="239"/>
      <c r="H1070" s="42">
        <f>I1070/I1034</f>
        <v>2.6638252530633993E-2</v>
      </c>
      <c r="I1070" s="43">
        <f>(D1078/E1080)*H1080</f>
        <v>128.15866167935516</v>
      </c>
    </row>
    <row r="1071" spans="1:9" x14ac:dyDescent="0.25">
      <c r="A1071" s="37">
        <v>4</v>
      </c>
      <c r="B1071" s="209" t="s">
        <v>170</v>
      </c>
      <c r="C1071" s="140"/>
      <c r="D1071" s="140"/>
      <c r="E1071" s="140"/>
      <c r="F1071" s="140"/>
      <c r="G1071" s="141"/>
      <c r="H1071" s="42">
        <f>I1071/I1034</f>
        <v>0</v>
      </c>
      <c r="I1071" s="43">
        <f>(D1078/E1079)*G1081</f>
        <v>0</v>
      </c>
    </row>
    <row r="1072" spans="1:9" x14ac:dyDescent="0.25">
      <c r="A1072" s="37">
        <v>5</v>
      </c>
      <c r="B1072" s="239" t="s">
        <v>65</v>
      </c>
      <c r="C1072" s="239"/>
      <c r="D1072" s="239"/>
      <c r="E1072" s="239"/>
      <c r="F1072" s="239"/>
      <c r="G1072" s="239"/>
      <c r="H1072" s="42">
        <f>I1072/I1034</f>
        <v>0</v>
      </c>
      <c r="I1072" s="43">
        <v>0</v>
      </c>
    </row>
    <row r="1073" spans="1:9" x14ac:dyDescent="0.25">
      <c r="A1073" s="243" t="s">
        <v>85</v>
      </c>
      <c r="B1073" s="243"/>
      <c r="C1073" s="243"/>
      <c r="D1073" s="243"/>
      <c r="E1073" s="243"/>
      <c r="F1073" s="243"/>
      <c r="G1073" s="243"/>
      <c r="H1073" s="45">
        <f>H1068+H1069+H1070+H1071+H1072</f>
        <v>6.5530101225359613E-2</v>
      </c>
      <c r="I1073" s="46">
        <f>SUM(I1068:I1072)</f>
        <v>315.27030773121362</v>
      </c>
    </row>
    <row r="1074" spans="1:9" x14ac:dyDescent="0.25">
      <c r="A1074" s="47" t="s">
        <v>86</v>
      </c>
      <c r="B1074" s="170" t="s">
        <v>87</v>
      </c>
      <c r="C1074" s="170"/>
      <c r="D1074" s="170"/>
      <c r="E1074" s="170"/>
      <c r="F1074" s="170"/>
      <c r="G1074" s="170"/>
      <c r="H1074" s="170"/>
      <c r="I1074" s="170"/>
    </row>
    <row r="1075" spans="1:9" x14ac:dyDescent="0.25">
      <c r="A1075" s="47" t="s">
        <v>88</v>
      </c>
      <c r="B1075" s="263" t="s">
        <v>89</v>
      </c>
      <c r="C1075" s="263"/>
      <c r="D1075" s="263"/>
      <c r="E1075" s="263"/>
      <c r="F1075" s="263"/>
      <c r="G1075" s="263"/>
      <c r="H1075" s="263"/>
      <c r="I1075" s="263"/>
    </row>
    <row r="1076" spans="1:9" x14ac:dyDescent="0.25">
      <c r="A1076" s="111" t="s">
        <v>90</v>
      </c>
      <c r="B1076" s="111"/>
      <c r="C1076" s="111"/>
      <c r="D1076" s="111"/>
      <c r="E1076" s="111"/>
      <c r="F1076" s="111"/>
      <c r="G1076" s="111"/>
      <c r="H1076" s="111"/>
      <c r="I1076" s="111"/>
    </row>
    <row r="1077" spans="1:9" x14ac:dyDescent="0.25">
      <c r="A1077" s="112" t="s">
        <v>91</v>
      </c>
      <c r="B1077" s="112"/>
      <c r="C1077" s="37" t="s">
        <v>92</v>
      </c>
      <c r="D1077" s="148" t="s">
        <v>93</v>
      </c>
      <c r="E1077" s="148"/>
      <c r="F1077" s="37" t="s">
        <v>94</v>
      </c>
      <c r="G1077" s="72" t="s">
        <v>95</v>
      </c>
      <c r="H1077" s="262" t="s">
        <v>96</v>
      </c>
      <c r="I1077" s="262"/>
    </row>
    <row r="1078" spans="1:9" x14ac:dyDescent="0.25">
      <c r="A1078" s="274">
        <f>I1034</f>
        <v>4811.0761594429923</v>
      </c>
      <c r="B1078" s="274"/>
      <c r="C1078" s="43">
        <f>I1064</f>
        <v>0</v>
      </c>
      <c r="D1078" s="156">
        <f>A1078+C1078</f>
        <v>4811.0761594429923</v>
      </c>
      <c r="E1078" s="156"/>
      <c r="F1078" s="37" t="s">
        <v>83</v>
      </c>
      <c r="G1078" s="74">
        <v>1.6500000000000001E-2</v>
      </c>
      <c r="H1078" s="240">
        <v>6.5000000000000006E-3</v>
      </c>
      <c r="I1078" s="240"/>
    </row>
    <row r="1079" spans="1:9" x14ac:dyDescent="0.25">
      <c r="A1079" s="241" t="s">
        <v>97</v>
      </c>
      <c r="B1079" s="241"/>
      <c r="C1079" s="72">
        <v>1</v>
      </c>
      <c r="D1079" s="75">
        <f>G1082/1</f>
        <v>0.11749999999999999</v>
      </c>
      <c r="E1079" s="76">
        <f>C1079-D1079</f>
        <v>0.88250000000000006</v>
      </c>
      <c r="F1079" s="37" t="s">
        <v>84</v>
      </c>
      <c r="G1079" s="74">
        <v>7.5999999999999998E-2</v>
      </c>
      <c r="H1079" s="240">
        <v>0.03</v>
      </c>
      <c r="I1079" s="240"/>
    </row>
    <row r="1080" spans="1:9" x14ac:dyDescent="0.25">
      <c r="A1080" s="242" t="s">
        <v>98</v>
      </c>
      <c r="B1080" s="242"/>
      <c r="C1080" s="73">
        <v>1</v>
      </c>
      <c r="D1080" s="77">
        <f>H1082</f>
        <v>6.1499999999999999E-2</v>
      </c>
      <c r="E1080" s="78">
        <f>C1080-D1080</f>
        <v>0.9385</v>
      </c>
      <c r="F1080" s="37" t="s">
        <v>8</v>
      </c>
      <c r="G1080" s="74">
        <f>I961</f>
        <v>2.5000000000000001E-2</v>
      </c>
      <c r="H1080" s="240">
        <f>I961</f>
        <v>2.5000000000000001E-2</v>
      </c>
      <c r="I1080" s="240"/>
    </row>
    <row r="1081" spans="1:9" x14ac:dyDescent="0.25">
      <c r="A1081" s="209" t="s">
        <v>171</v>
      </c>
      <c r="B1081" s="257"/>
      <c r="C1081" s="72">
        <v>1</v>
      </c>
      <c r="D1081" s="72">
        <v>6.54E-2</v>
      </c>
      <c r="E1081" s="76">
        <f>C1081-D1081</f>
        <v>0.93459999999999999</v>
      </c>
      <c r="F1081" s="37" t="s">
        <v>99</v>
      </c>
      <c r="G1081" s="74">
        <v>0</v>
      </c>
      <c r="H1081" s="240">
        <v>0</v>
      </c>
      <c r="I1081" s="240"/>
    </row>
    <row r="1082" spans="1:9" x14ac:dyDescent="0.25">
      <c r="A1082" s="79" t="s">
        <v>100</v>
      </c>
      <c r="B1082" s="258" t="s">
        <v>101</v>
      </c>
      <c r="C1082" s="258"/>
      <c r="D1082" s="258"/>
      <c r="E1082" s="258"/>
      <c r="F1082" s="17" t="s">
        <v>102</v>
      </c>
      <c r="G1082" s="80">
        <f>SUM(G1078:G1081)</f>
        <v>0.11749999999999999</v>
      </c>
      <c r="H1082" s="259">
        <f>SUM(H1078:I1081)</f>
        <v>6.1499999999999999E-2</v>
      </c>
      <c r="I1082" s="259"/>
    </row>
    <row r="1083" spans="1:9" x14ac:dyDescent="0.25">
      <c r="A1083" s="81"/>
      <c r="B1083" s="260"/>
      <c r="C1083" s="260"/>
      <c r="D1083" s="260"/>
      <c r="E1083" s="260"/>
      <c r="F1083" s="260"/>
      <c r="G1083" s="260"/>
      <c r="H1083" s="260"/>
      <c r="I1083" s="260"/>
    </row>
    <row r="1084" spans="1:9" x14ac:dyDescent="0.25">
      <c r="A1084" s="247" t="s">
        <v>103</v>
      </c>
      <c r="B1084" s="247"/>
      <c r="C1084" s="247"/>
      <c r="D1084" s="247"/>
      <c r="E1084" s="247"/>
      <c r="F1084" s="247"/>
      <c r="G1084" s="247"/>
      <c r="H1084" s="61">
        <f>H1073</f>
        <v>6.5530101225359613E-2</v>
      </c>
      <c r="I1084" s="62">
        <f>I1073</f>
        <v>315.27030773121362</v>
      </c>
    </row>
    <row r="1086" spans="1:9" x14ac:dyDescent="0.25">
      <c r="A1086" s="261" t="s">
        <v>104</v>
      </c>
      <c r="B1086" s="261"/>
      <c r="C1086" s="261"/>
      <c r="D1086" s="261"/>
      <c r="E1086" s="261"/>
      <c r="F1086" s="261"/>
      <c r="G1086" s="261"/>
      <c r="H1086" s="261"/>
      <c r="I1086" s="261"/>
    </row>
    <row r="1087" spans="1:9" x14ac:dyDescent="0.25">
      <c r="A1087" s="248" t="s">
        <v>19</v>
      </c>
      <c r="B1087" s="248"/>
      <c r="C1087" s="248"/>
      <c r="D1087" s="248"/>
      <c r="E1087" s="248"/>
      <c r="F1087" s="248"/>
      <c r="G1087" s="248"/>
      <c r="H1087" s="248"/>
      <c r="I1087" s="248"/>
    </row>
    <row r="1088" spans="1:9" x14ac:dyDescent="0.25">
      <c r="A1088" s="37">
        <v>1</v>
      </c>
      <c r="B1088" s="239" t="s">
        <v>172</v>
      </c>
      <c r="C1088" s="239"/>
      <c r="D1088" s="239"/>
      <c r="E1088" s="239"/>
      <c r="F1088" s="239"/>
      <c r="G1088" s="239"/>
      <c r="H1088" s="42">
        <f>I1088/G1105</f>
        <v>0.4835449464752965</v>
      </c>
      <c r="I1088" s="85">
        <f>I983</f>
        <v>2478.8206363636364</v>
      </c>
    </row>
    <row r="1089" spans="1:9" x14ac:dyDescent="0.25">
      <c r="A1089" s="37">
        <v>2</v>
      </c>
      <c r="B1089" s="239" t="s">
        <v>105</v>
      </c>
      <c r="C1089" s="239"/>
      <c r="D1089" s="239"/>
      <c r="E1089" s="239"/>
      <c r="F1089" s="239"/>
      <c r="G1089" s="239"/>
      <c r="H1089" s="42">
        <f>I1089/G1105</f>
        <v>0.34404317716526855</v>
      </c>
      <c r="I1089" s="85">
        <f>I994+I1005+I1012+I1016</f>
        <v>1763.6857412611746</v>
      </c>
    </row>
    <row r="1090" spans="1:9" x14ac:dyDescent="0.25">
      <c r="A1090" s="37">
        <v>3</v>
      </c>
      <c r="B1090" s="239" t="s">
        <v>173</v>
      </c>
      <c r="C1090" s="239"/>
      <c r="D1090" s="239"/>
      <c r="E1090" s="239"/>
      <c r="F1090" s="239"/>
      <c r="G1090" s="239"/>
      <c r="H1090" s="42">
        <f>I1090/G1105</f>
        <v>0.11091122959185029</v>
      </c>
      <c r="I1090" s="85">
        <f>I1024</f>
        <v>568.56978181818181</v>
      </c>
    </row>
    <row r="1091" spans="1:9" x14ac:dyDescent="0.25">
      <c r="A1091" s="247" t="s">
        <v>106</v>
      </c>
      <c r="B1091" s="247"/>
      <c r="C1091" s="247"/>
      <c r="D1091" s="247"/>
      <c r="E1091" s="247"/>
      <c r="F1091" s="247"/>
      <c r="G1091" s="247"/>
      <c r="H1091" s="61">
        <f>H1088+H1089+H1090</f>
        <v>0.9384993532324154</v>
      </c>
      <c r="I1091" s="62">
        <f>ROUND(I1088+I1089+I1090,2)</f>
        <v>4811.08</v>
      </c>
    </row>
    <row r="1093" spans="1:9" x14ac:dyDescent="0.25">
      <c r="A1093" s="248" t="s">
        <v>61</v>
      </c>
      <c r="B1093" s="248"/>
      <c r="C1093" s="248"/>
      <c r="D1093" s="248"/>
      <c r="E1093" s="248"/>
      <c r="F1093" s="248"/>
      <c r="G1093" s="248"/>
      <c r="H1093" s="248"/>
      <c r="I1093" s="248"/>
    </row>
    <row r="1094" spans="1:9" x14ac:dyDescent="0.25">
      <c r="A1094" s="37">
        <v>1</v>
      </c>
      <c r="B1094" s="239" t="s">
        <v>174</v>
      </c>
      <c r="C1094" s="239"/>
      <c r="D1094" s="239"/>
      <c r="E1094" s="239"/>
      <c r="F1094" s="239"/>
      <c r="G1094" s="239"/>
      <c r="H1094" s="42">
        <f>I1094/G1105</f>
        <v>0</v>
      </c>
      <c r="I1094" s="43">
        <f>I1044</f>
        <v>0</v>
      </c>
    </row>
    <row r="1095" spans="1:9" x14ac:dyDescent="0.25">
      <c r="A1095" s="37">
        <v>2</v>
      </c>
      <c r="B1095" s="239" t="s">
        <v>175</v>
      </c>
      <c r="C1095" s="239"/>
      <c r="D1095" s="239"/>
      <c r="E1095" s="239"/>
      <c r="F1095" s="239"/>
      <c r="G1095" s="239"/>
      <c r="H1095" s="42">
        <f>I1095/G1105</f>
        <v>0</v>
      </c>
      <c r="I1095" s="43">
        <f>I1054</f>
        <v>0</v>
      </c>
    </row>
    <row r="1096" spans="1:9" x14ac:dyDescent="0.25">
      <c r="A1096" s="37">
        <v>3</v>
      </c>
      <c r="B1096" s="239" t="s">
        <v>176</v>
      </c>
      <c r="C1096" s="239"/>
      <c r="D1096" s="239"/>
      <c r="E1096" s="239"/>
      <c r="F1096" s="239"/>
      <c r="G1096" s="239"/>
      <c r="H1096" s="42">
        <f>I1096/G1105</f>
        <v>0</v>
      </c>
      <c r="I1096" s="43">
        <f>I1058</f>
        <v>0</v>
      </c>
    </row>
    <row r="1097" spans="1:9" x14ac:dyDescent="0.25">
      <c r="A1097" s="247" t="s">
        <v>107</v>
      </c>
      <c r="B1097" s="247"/>
      <c r="C1097" s="247"/>
      <c r="D1097" s="247"/>
      <c r="E1097" s="247"/>
      <c r="F1097" s="247"/>
      <c r="G1097" s="247"/>
      <c r="H1097" s="61">
        <f>H1094+H1095+H1096</f>
        <v>0</v>
      </c>
      <c r="I1097" s="62">
        <f>ROUND(I1094+I1095+I1096,2)</f>
        <v>0</v>
      </c>
    </row>
    <row r="1099" spans="1:9" x14ac:dyDescent="0.25">
      <c r="A1099" s="248" t="s">
        <v>82</v>
      </c>
      <c r="B1099" s="248"/>
      <c r="C1099" s="248"/>
      <c r="D1099" s="248"/>
      <c r="E1099" s="248"/>
      <c r="F1099" s="248"/>
      <c r="G1099" s="248"/>
      <c r="H1099" s="248"/>
      <c r="I1099" s="248"/>
    </row>
    <row r="1100" spans="1:9" x14ac:dyDescent="0.25">
      <c r="A1100" s="37">
        <v>1</v>
      </c>
      <c r="B1100" s="239" t="s">
        <v>177</v>
      </c>
      <c r="C1100" s="239"/>
      <c r="D1100" s="239"/>
      <c r="E1100" s="239"/>
      <c r="F1100" s="239"/>
      <c r="G1100" s="239"/>
      <c r="H1100" s="42">
        <f>I1100/G1105</f>
        <v>6.1499957617254693E-2</v>
      </c>
      <c r="I1100" s="43">
        <f>I1073</f>
        <v>315.27030773121362</v>
      </c>
    </row>
    <row r="1101" spans="1:9" x14ac:dyDescent="0.25">
      <c r="A1101" s="247" t="s">
        <v>108</v>
      </c>
      <c r="B1101" s="247"/>
      <c r="C1101" s="247"/>
      <c r="D1101" s="247"/>
      <c r="E1101" s="247"/>
      <c r="F1101" s="247"/>
      <c r="G1101" s="247"/>
      <c r="H1101" s="61">
        <f>H1100</f>
        <v>6.1499957617254693E-2</v>
      </c>
      <c r="I1101" s="62">
        <f>ROUND(I1073,2)</f>
        <v>315.27</v>
      </c>
    </row>
    <row r="1103" spans="1:9" x14ac:dyDescent="0.25">
      <c r="A1103" s="271" t="s">
        <v>104</v>
      </c>
      <c r="B1103" s="271"/>
      <c r="C1103" s="271"/>
      <c r="D1103" s="271"/>
      <c r="E1103" s="271"/>
      <c r="F1103" s="271"/>
      <c r="G1103" s="271"/>
      <c r="H1103" s="271"/>
      <c r="I1103" s="271"/>
    </row>
    <row r="1104" spans="1:9" ht="33.75" x14ac:dyDescent="0.25">
      <c r="A1104" s="272" t="s">
        <v>109</v>
      </c>
      <c r="B1104" s="272"/>
      <c r="C1104" s="272"/>
      <c r="D1104" s="272"/>
      <c r="E1104" s="272"/>
      <c r="F1104" s="272"/>
      <c r="G1104" s="82" t="s">
        <v>110</v>
      </c>
      <c r="H1104" s="82" t="s">
        <v>111</v>
      </c>
      <c r="I1104" s="82" t="s">
        <v>112</v>
      </c>
    </row>
    <row r="1105" spans="1:12" x14ac:dyDescent="0.25">
      <c r="A1105" s="270" t="s">
        <v>203</v>
      </c>
      <c r="B1105" s="270"/>
      <c r="C1105" s="270"/>
      <c r="D1105" s="270"/>
      <c r="E1105" s="270"/>
      <c r="F1105" s="270"/>
      <c r="G1105" s="83">
        <f>I1091+I1097+I1101</f>
        <v>5126.3500000000004</v>
      </c>
      <c r="H1105" s="82">
        <v>1</v>
      </c>
      <c r="I1105" s="83">
        <f>G1105*H1105</f>
        <v>5126.3500000000004</v>
      </c>
    </row>
    <row r="1106" spans="1:12" x14ac:dyDescent="0.25">
      <c r="A1106" s="270"/>
      <c r="B1106" s="270"/>
      <c r="C1106" s="270"/>
      <c r="D1106" s="270"/>
      <c r="E1106" s="270"/>
      <c r="F1106" s="270"/>
      <c r="G1106" s="82"/>
      <c r="H1106" s="82"/>
      <c r="I1106" s="83"/>
      <c r="L1106" s="108"/>
    </row>
    <row r="1107" spans="1:12" x14ac:dyDescent="0.25">
      <c r="A1107" s="126" t="s">
        <v>179</v>
      </c>
      <c r="B1107" s="126"/>
      <c r="C1107" s="126"/>
      <c r="D1107" s="126"/>
      <c r="E1107" s="126"/>
      <c r="F1107" s="126"/>
      <c r="G1107" s="126"/>
      <c r="H1107" s="126"/>
      <c r="I1107" s="84">
        <f>I1105+I1106</f>
        <v>5126.3500000000004</v>
      </c>
    </row>
    <row r="1109" spans="1:12" x14ac:dyDescent="0.25">
      <c r="A1109" s="269" t="s">
        <v>123</v>
      </c>
      <c r="B1109" s="269"/>
      <c r="C1109" s="269"/>
      <c r="D1109" s="269"/>
      <c r="E1109" s="269"/>
      <c r="F1109" s="269"/>
      <c r="G1109" s="269"/>
      <c r="H1109" s="269"/>
      <c r="I1109" s="269"/>
    </row>
    <row r="1110" spans="1:12" ht="22.5" x14ac:dyDescent="0.25">
      <c r="A1110" s="2" t="s">
        <v>124</v>
      </c>
      <c r="B1110" s="1" t="s">
        <v>225</v>
      </c>
      <c r="C1110" s="1" t="s">
        <v>113</v>
      </c>
      <c r="D1110" s="1" t="s">
        <v>114</v>
      </c>
      <c r="E1110" s="1" t="s">
        <v>115</v>
      </c>
      <c r="F1110" s="1" t="s">
        <v>116</v>
      </c>
      <c r="G1110" s="1" t="s">
        <v>117</v>
      </c>
      <c r="H1110" s="1" t="s">
        <v>118</v>
      </c>
      <c r="I1110" s="1" t="s">
        <v>125</v>
      </c>
    </row>
    <row r="1111" spans="1:12" ht="33.75" x14ac:dyDescent="0.25">
      <c r="A1111" s="3" t="s">
        <v>204</v>
      </c>
      <c r="B1111" s="92">
        <v>16</v>
      </c>
      <c r="C1111" s="5">
        <f>I139</f>
        <v>4076.5735541619961</v>
      </c>
      <c r="D1111" s="5">
        <f>I145</f>
        <v>789.8802744687631</v>
      </c>
      <c r="E1111" s="5">
        <f>I149</f>
        <v>190.4173718291392</v>
      </c>
      <c r="F1111" s="6">
        <f t="shared" ref="F1111:F1117" si="2">B1111*C1111</f>
        <v>65225.176866591937</v>
      </c>
      <c r="G1111" s="7">
        <f t="shared" ref="G1111:G1117" si="3">B1111*D1111</f>
        <v>12638.08439150021</v>
      </c>
      <c r="H1111" s="6">
        <f t="shared" ref="H1111:H1117" si="4">B1111*E1111</f>
        <v>3046.6779492662272</v>
      </c>
      <c r="I1111" s="6">
        <f t="shared" ref="I1111:I1117" si="5">H1111+G1111+F1111</f>
        <v>80909.939207358373</v>
      </c>
    </row>
    <row r="1112" spans="1:12" ht="33.75" x14ac:dyDescent="0.25">
      <c r="A1112" s="3" t="s">
        <v>205</v>
      </c>
      <c r="B1112" s="92">
        <v>11</v>
      </c>
      <c r="C1112" s="5">
        <f>I301</f>
        <v>4346.8723270265864</v>
      </c>
      <c r="D1112" s="5">
        <f>I307</f>
        <v>1592.0871122701026</v>
      </c>
      <c r="E1112" s="5">
        <f>I311</f>
        <v>389.18061323041707</v>
      </c>
      <c r="F1112" s="6">
        <f t="shared" si="2"/>
        <v>47815.595597292449</v>
      </c>
      <c r="G1112" s="7">
        <f t="shared" si="3"/>
        <v>17512.958234971127</v>
      </c>
      <c r="H1112" s="6">
        <f t="shared" si="4"/>
        <v>4280.9867455345875</v>
      </c>
      <c r="I1112" s="6">
        <f t="shared" si="5"/>
        <v>69609.540577798165</v>
      </c>
    </row>
    <row r="1113" spans="1:12" ht="56.25" x14ac:dyDescent="0.25">
      <c r="A1113" s="3" t="s">
        <v>238</v>
      </c>
      <c r="B1113" s="92">
        <v>14</v>
      </c>
      <c r="C1113" s="5">
        <f>I456</f>
        <v>4217.5055495781962</v>
      </c>
      <c r="D1113" s="5">
        <f>I429</f>
        <v>1583.055736839714</v>
      </c>
      <c r="E1113" s="5">
        <f>I466</f>
        <v>380.11136826286781</v>
      </c>
      <c r="F1113" s="6">
        <f>C1113*B1113*2</f>
        <v>118090.15538818949</v>
      </c>
      <c r="G1113" s="7">
        <f>B1113*D1113*2</f>
        <v>44325.560631511995</v>
      </c>
      <c r="H1113" s="6">
        <f>B1113*E1113*2</f>
        <v>10643.118311360298</v>
      </c>
      <c r="I1113" s="6">
        <f t="shared" si="5"/>
        <v>173058.83433106178</v>
      </c>
    </row>
    <row r="1114" spans="1:12" ht="56.25" x14ac:dyDescent="0.25">
      <c r="A1114" s="3" t="s">
        <v>240</v>
      </c>
      <c r="B1114" s="92">
        <v>2</v>
      </c>
      <c r="C1114" s="5">
        <f>I619</f>
        <v>4740.7712957541307</v>
      </c>
      <c r="D1114" s="5">
        <f>I625</f>
        <v>0</v>
      </c>
      <c r="E1114" s="5">
        <f>I629</f>
        <v>310.66322289704749</v>
      </c>
      <c r="F1114" s="6">
        <f>C1114*B1114*2</f>
        <v>18963.085183016523</v>
      </c>
      <c r="G1114" s="7">
        <f>B1114*D1114*2</f>
        <v>0</v>
      </c>
      <c r="H1114" s="6">
        <f>B1114*E1114*2</f>
        <v>1242.65289158819</v>
      </c>
      <c r="I1114" s="6">
        <f t="shared" ref="I1114" si="6">H1114+G1114+F1114</f>
        <v>20205.738074604713</v>
      </c>
    </row>
    <row r="1115" spans="1:12" x14ac:dyDescent="0.25">
      <c r="A1115" s="3" t="s">
        <v>191</v>
      </c>
      <c r="B1115" s="4">
        <v>1</v>
      </c>
      <c r="C1115" s="5">
        <f>I779</f>
        <v>3986.3684933380805</v>
      </c>
      <c r="D1115" s="5">
        <f>I785</f>
        <v>0</v>
      </c>
      <c r="E1115" s="5">
        <f>I789</f>
        <v>377.47222186507275</v>
      </c>
      <c r="F1115" s="6">
        <f t="shared" si="2"/>
        <v>3986.3684933380805</v>
      </c>
      <c r="G1115" s="7">
        <f t="shared" si="3"/>
        <v>0</v>
      </c>
      <c r="H1115" s="6">
        <f t="shared" si="4"/>
        <v>377.47222186507275</v>
      </c>
      <c r="I1115" s="6">
        <f t="shared" si="5"/>
        <v>4363.8407152031532</v>
      </c>
    </row>
    <row r="1116" spans="1:12" x14ac:dyDescent="0.25">
      <c r="A1116" s="3" t="s">
        <v>206</v>
      </c>
      <c r="B1116" s="4">
        <v>2</v>
      </c>
      <c r="C1116" s="5">
        <f>I934</f>
        <v>3924.224543781309</v>
      </c>
      <c r="D1116" s="5">
        <f>I940</f>
        <v>0</v>
      </c>
      <c r="E1116" s="5">
        <f>I944</f>
        <v>371.58776468208345</v>
      </c>
      <c r="F1116" s="6">
        <f t="shared" si="2"/>
        <v>7848.4490875626179</v>
      </c>
      <c r="G1116" s="7">
        <f t="shared" si="3"/>
        <v>0</v>
      </c>
      <c r="H1116" s="6">
        <f t="shared" si="4"/>
        <v>743.17552936416689</v>
      </c>
      <c r="I1116" s="6">
        <f t="shared" si="5"/>
        <v>8591.6246169267852</v>
      </c>
    </row>
    <row r="1117" spans="1:12" x14ac:dyDescent="0.25">
      <c r="A1117" s="8" t="s">
        <v>203</v>
      </c>
      <c r="B1117" s="9">
        <v>3</v>
      </c>
      <c r="C1117" s="10">
        <f>I1091</f>
        <v>4811.08</v>
      </c>
      <c r="D1117" s="10">
        <f>I1097</f>
        <v>0</v>
      </c>
      <c r="E1117" s="10">
        <f>I1101</f>
        <v>315.27</v>
      </c>
      <c r="F1117" s="6">
        <f t="shared" si="2"/>
        <v>14433.24</v>
      </c>
      <c r="G1117" s="7">
        <f t="shared" si="3"/>
        <v>0</v>
      </c>
      <c r="H1117" s="6">
        <f t="shared" si="4"/>
        <v>945.81</v>
      </c>
      <c r="I1117" s="6">
        <f t="shared" si="5"/>
        <v>15379.05</v>
      </c>
    </row>
    <row r="1118" spans="1:12" x14ac:dyDescent="0.25">
      <c r="A1118" s="3" t="str">
        <f>A1107</f>
        <v>Subtotal</v>
      </c>
      <c r="B1118" s="4">
        <f>SUM(B1111:B1117)</f>
        <v>49</v>
      </c>
      <c r="C1118" s="5">
        <f>C1107</f>
        <v>0</v>
      </c>
      <c r="D1118" s="5">
        <f>D1107</f>
        <v>0</v>
      </c>
      <c r="E1118" s="5">
        <f>E1107</f>
        <v>0</v>
      </c>
      <c r="F1118" s="6">
        <f>SUM(F1111:F1117)</f>
        <v>276362.07061599108</v>
      </c>
      <c r="G1118" s="7">
        <f>SUM(G1111:G1117)</f>
        <v>74476.603257983341</v>
      </c>
      <c r="H1118" s="6">
        <f>SUM(H1111:H1117)</f>
        <v>21279.893648978541</v>
      </c>
      <c r="I1118" s="6">
        <f>SUM(I1111:I1117)</f>
        <v>372118.56752295297</v>
      </c>
    </row>
    <row r="1120" spans="1:12" x14ac:dyDescent="0.25">
      <c r="H1120" s="11" t="s">
        <v>91</v>
      </c>
      <c r="I1120" s="12">
        <f>F1118</f>
        <v>276362.07061599108</v>
      </c>
    </row>
    <row r="1121" spans="1:9" x14ac:dyDescent="0.25">
      <c r="A1121" s="13"/>
      <c r="B1121" s="13"/>
      <c r="C1121" s="13"/>
      <c r="D1121" s="13"/>
      <c r="E1121" s="13"/>
      <c r="F1121" s="13"/>
      <c r="H1121" s="11" t="s">
        <v>92</v>
      </c>
      <c r="I1121" s="14">
        <f>G1118</f>
        <v>74476.603257983341</v>
      </c>
    </row>
    <row r="1122" spans="1:9" x14ac:dyDescent="0.25">
      <c r="H1122" s="11" t="s">
        <v>126</v>
      </c>
      <c r="I1122" s="12">
        <f>H1118</f>
        <v>21279.893648978541</v>
      </c>
    </row>
    <row r="1123" spans="1:9" x14ac:dyDescent="0.25">
      <c r="D1123" s="15"/>
      <c r="H1123" s="11" t="s">
        <v>125</v>
      </c>
      <c r="I1123" s="16">
        <f>I1122+I1121+I1120</f>
        <v>372118.56752295297</v>
      </c>
    </row>
  </sheetData>
  <mergeCells count="1009">
    <mergeCell ref="A12:F15"/>
    <mergeCell ref="G12:G15"/>
    <mergeCell ref="A16:F19"/>
    <mergeCell ref="G16:G19"/>
    <mergeCell ref="A20:F20"/>
    <mergeCell ref="A21:F21"/>
    <mergeCell ref="A28:A29"/>
    <mergeCell ref="G5:H5"/>
    <mergeCell ref="G6:G9"/>
    <mergeCell ref="A10:F10"/>
    <mergeCell ref="A11:F11"/>
    <mergeCell ref="A1:I1"/>
    <mergeCell ref="A2:B2"/>
    <mergeCell ref="C2:D2"/>
    <mergeCell ref="E2:I2"/>
    <mergeCell ref="A3:B3"/>
    <mergeCell ref="D8:F8"/>
    <mergeCell ref="D6:F6"/>
    <mergeCell ref="B36:G36"/>
    <mergeCell ref="B37:G37"/>
    <mergeCell ref="B38:G38"/>
    <mergeCell ref="B39:G39"/>
    <mergeCell ref="B40:G40"/>
    <mergeCell ref="B29:G29"/>
    <mergeCell ref="B30:G30"/>
    <mergeCell ref="B33:G33"/>
    <mergeCell ref="B34:G34"/>
    <mergeCell ref="A31:G31"/>
    <mergeCell ref="B35:G35"/>
    <mergeCell ref="A42:G42"/>
    <mergeCell ref="A43:I43"/>
    <mergeCell ref="B45:G45"/>
    <mergeCell ref="A23:I23"/>
    <mergeCell ref="B24:G24"/>
    <mergeCell ref="B25:G25"/>
    <mergeCell ref="B26:G26"/>
    <mergeCell ref="B27:G27"/>
    <mergeCell ref="B28:G28"/>
    <mergeCell ref="B68:G68"/>
    <mergeCell ref="B69:G69"/>
    <mergeCell ref="B70:G70"/>
    <mergeCell ref="A72:G72"/>
    <mergeCell ref="A53:G53"/>
    <mergeCell ref="B54:I54"/>
    <mergeCell ref="B55:I55"/>
    <mergeCell ref="B56:G56"/>
    <mergeCell ref="B47:G47"/>
    <mergeCell ref="B48:G48"/>
    <mergeCell ref="B49:G49"/>
    <mergeCell ref="B50:G50"/>
    <mergeCell ref="B51:G51"/>
    <mergeCell ref="B52:G52"/>
    <mergeCell ref="B41:G41"/>
    <mergeCell ref="B44:G44"/>
    <mergeCell ref="B46:G46"/>
    <mergeCell ref="A128:B128"/>
    <mergeCell ref="H128:I128"/>
    <mergeCell ref="A124:I124"/>
    <mergeCell ref="A125:B125"/>
    <mergeCell ref="D125:E125"/>
    <mergeCell ref="H125:I125"/>
    <mergeCell ref="A126:B126"/>
    <mergeCell ref="D126:E126"/>
    <mergeCell ref="H126:I126"/>
    <mergeCell ref="A127:B127"/>
    <mergeCell ref="H127:I127"/>
    <mergeCell ref="A79:B79"/>
    <mergeCell ref="A74:I74"/>
    <mergeCell ref="A75:B75"/>
    <mergeCell ref="A76:B76"/>
    <mergeCell ref="A78:I78"/>
    <mergeCell ref="B71:G71"/>
    <mergeCell ref="B87:G87"/>
    <mergeCell ref="B116:G116"/>
    <mergeCell ref="B117:G117"/>
    <mergeCell ref="A121:G121"/>
    <mergeCell ref="B118:G118"/>
    <mergeCell ref="B119:G119"/>
    <mergeCell ref="B120:G120"/>
    <mergeCell ref="A96:B96"/>
    <mergeCell ref="A97:B97"/>
    <mergeCell ref="B98:I98"/>
    <mergeCell ref="B99:G99"/>
    <mergeCell ref="B90:G90"/>
    <mergeCell ref="B91:G91"/>
    <mergeCell ref="A92:G92"/>
    <mergeCell ref="B93:I93"/>
    <mergeCell ref="A132:G132"/>
    <mergeCell ref="A134:I134"/>
    <mergeCell ref="A135:I135"/>
    <mergeCell ref="E157:I157"/>
    <mergeCell ref="B143:G143"/>
    <mergeCell ref="B144:G144"/>
    <mergeCell ref="A145:G145"/>
    <mergeCell ref="A147:I147"/>
    <mergeCell ref="B148:G148"/>
    <mergeCell ref="A149:G149"/>
    <mergeCell ref="B136:G136"/>
    <mergeCell ref="B137:G137"/>
    <mergeCell ref="B138:G138"/>
    <mergeCell ref="A139:G139"/>
    <mergeCell ref="A141:I141"/>
    <mergeCell ref="B142:G142"/>
    <mergeCell ref="A129:B129"/>
    <mergeCell ref="H129:I129"/>
    <mergeCell ref="H130:I130"/>
    <mergeCell ref="B130:E130"/>
    <mergeCell ref="B131:I131"/>
    <mergeCell ref="B196:G196"/>
    <mergeCell ref="B197:G197"/>
    <mergeCell ref="B198:G198"/>
    <mergeCell ref="B199:G199"/>
    <mergeCell ref="B200:G200"/>
    <mergeCell ref="A201:G201"/>
    <mergeCell ref="A179:F179"/>
    <mergeCell ref="A158:B158"/>
    <mergeCell ref="G160:H160"/>
    <mergeCell ref="G161:G164"/>
    <mergeCell ref="A151:I151"/>
    <mergeCell ref="A152:F152"/>
    <mergeCell ref="A153:F153"/>
    <mergeCell ref="A154:F154"/>
    <mergeCell ref="D161:F161"/>
    <mergeCell ref="D163:F163"/>
    <mergeCell ref="A165:F165"/>
    <mergeCell ref="A166:F166"/>
    <mergeCell ref="A167:F170"/>
    <mergeCell ref="G167:G170"/>
    <mergeCell ref="A171:F174"/>
    <mergeCell ref="G171:G174"/>
    <mergeCell ref="A175:F178"/>
    <mergeCell ref="G175:G178"/>
    <mergeCell ref="B184:G184"/>
    <mergeCell ref="B185:G185"/>
    <mergeCell ref="B186:G186"/>
    <mergeCell ref="B187:G187"/>
    <mergeCell ref="A234:B234"/>
    <mergeCell ref="A235:B235"/>
    <mergeCell ref="B230:G230"/>
    <mergeCell ref="A231:G231"/>
    <mergeCell ref="A233:I233"/>
    <mergeCell ref="B209:G209"/>
    <mergeCell ref="B210:G210"/>
    <mergeCell ref="B211:G211"/>
    <mergeCell ref="A212:G212"/>
    <mergeCell ref="B213:I213"/>
    <mergeCell ref="B214:I214"/>
    <mergeCell ref="B216:G216"/>
    <mergeCell ref="B217:G217"/>
    <mergeCell ref="B203:G203"/>
    <mergeCell ref="B204:G204"/>
    <mergeCell ref="A202:I202"/>
    <mergeCell ref="B205:G205"/>
    <mergeCell ref="B206:G206"/>
    <mergeCell ref="A259:B259"/>
    <mergeCell ref="A274:G274"/>
    <mergeCell ref="A258:B258"/>
    <mergeCell ref="B260:I260"/>
    <mergeCell ref="B261:G261"/>
    <mergeCell ref="B250:G250"/>
    <mergeCell ref="B251:G251"/>
    <mergeCell ref="B252:G252"/>
    <mergeCell ref="B253:G253"/>
    <mergeCell ref="A254:G254"/>
    <mergeCell ref="B255:I255"/>
    <mergeCell ref="B248:G248"/>
    <mergeCell ref="B249:G249"/>
    <mergeCell ref="A244:G244"/>
    <mergeCell ref="A246:I246"/>
    <mergeCell ref="B247:G247"/>
    <mergeCell ref="A237:I237"/>
    <mergeCell ref="A238:B238"/>
    <mergeCell ref="A239:B239"/>
    <mergeCell ref="A257:E257"/>
    <mergeCell ref="A240:I240"/>
    <mergeCell ref="A241:B241"/>
    <mergeCell ref="A242:B242"/>
    <mergeCell ref="A289:B289"/>
    <mergeCell ref="H289:I289"/>
    <mergeCell ref="A290:B290"/>
    <mergeCell ref="H290:I290"/>
    <mergeCell ref="A291:B291"/>
    <mergeCell ref="H291:I291"/>
    <mergeCell ref="B285:I285"/>
    <mergeCell ref="A288:B288"/>
    <mergeCell ref="D288:E288"/>
    <mergeCell ref="H288:I288"/>
    <mergeCell ref="A276:I276"/>
    <mergeCell ref="B277:G277"/>
    <mergeCell ref="B262:G262"/>
    <mergeCell ref="B263:G263"/>
    <mergeCell ref="B267:G267"/>
    <mergeCell ref="A264:G264"/>
    <mergeCell ref="B266:G266"/>
    <mergeCell ref="A268:G268"/>
    <mergeCell ref="B305:G305"/>
    <mergeCell ref="B306:G306"/>
    <mergeCell ref="A309:I309"/>
    <mergeCell ref="B310:G310"/>
    <mergeCell ref="A297:I297"/>
    <mergeCell ref="B299:G299"/>
    <mergeCell ref="B300:G300"/>
    <mergeCell ref="H292:I292"/>
    <mergeCell ref="B292:E292"/>
    <mergeCell ref="B293:I293"/>
    <mergeCell ref="A294:G294"/>
    <mergeCell ref="A296:I296"/>
    <mergeCell ref="B298:G298"/>
    <mergeCell ref="A301:G301"/>
    <mergeCell ref="A303:I303"/>
    <mergeCell ref="B304:G304"/>
    <mergeCell ref="A307:G307"/>
    <mergeCell ref="G641:H641"/>
    <mergeCell ref="A315:F315"/>
    <mergeCell ref="A311:G311"/>
    <mergeCell ref="A313:I313"/>
    <mergeCell ref="A314:F314"/>
    <mergeCell ref="A473:H473"/>
    <mergeCell ref="A328:F328"/>
    <mergeCell ref="A329:F332"/>
    <mergeCell ref="G329:G332"/>
    <mergeCell ref="A637:I637"/>
    <mergeCell ref="A638:B638"/>
    <mergeCell ref="C638:D638"/>
    <mergeCell ref="E638:I638"/>
    <mergeCell ref="A639:B639"/>
    <mergeCell ref="A320:B320"/>
    <mergeCell ref="G322:H322"/>
    <mergeCell ref="D323:F323"/>
    <mergeCell ref="G323:G326"/>
    <mergeCell ref="D325:F325"/>
    <mergeCell ref="A327:F327"/>
    <mergeCell ref="A318:I318"/>
    <mergeCell ref="A319:B319"/>
    <mergeCell ref="C319:D319"/>
    <mergeCell ref="E319:I319"/>
    <mergeCell ref="B374:G374"/>
    <mergeCell ref="H444:I444"/>
    <mergeCell ref="B432:G432"/>
    <mergeCell ref="A360:I360"/>
    <mergeCell ref="B361:G361"/>
    <mergeCell ref="B362:G362"/>
    <mergeCell ref="A370:G370"/>
    <mergeCell ref="B371:I371"/>
    <mergeCell ref="B684:G684"/>
    <mergeCell ref="B685:G685"/>
    <mergeCell ref="B686:G686"/>
    <mergeCell ref="B687:G687"/>
    <mergeCell ref="B688:G688"/>
    <mergeCell ref="B681:G681"/>
    <mergeCell ref="B682:G682"/>
    <mergeCell ref="A680:I680"/>
    <mergeCell ref="B671:G671"/>
    <mergeCell ref="B672:G672"/>
    <mergeCell ref="B673:G673"/>
    <mergeCell ref="B674:G674"/>
    <mergeCell ref="B675:G675"/>
    <mergeCell ref="B676:G676"/>
    <mergeCell ref="G642:G645"/>
    <mergeCell ref="A646:F646"/>
    <mergeCell ref="A647:F647"/>
    <mergeCell ref="A648:F651"/>
    <mergeCell ref="B741:G741"/>
    <mergeCell ref="A742:G742"/>
    <mergeCell ref="B744:G744"/>
    <mergeCell ref="B745:G745"/>
    <mergeCell ref="B739:G739"/>
    <mergeCell ref="A724:I724"/>
    <mergeCell ref="B708:G708"/>
    <mergeCell ref="B705:G705"/>
    <mergeCell ref="B725:G725"/>
    <mergeCell ref="B726:G726"/>
    <mergeCell ref="B727:G727"/>
    <mergeCell ref="B728:G728"/>
    <mergeCell ref="B729:G729"/>
    <mergeCell ref="A426:B426"/>
    <mergeCell ref="A427:B427"/>
    <mergeCell ref="A431:I431"/>
    <mergeCell ref="A429:G429"/>
    <mergeCell ref="B695:G695"/>
    <mergeCell ref="B696:G696"/>
    <mergeCell ref="A697:G697"/>
    <mergeCell ref="B699:G699"/>
    <mergeCell ref="B700:G700"/>
    <mergeCell ref="B693:G693"/>
    <mergeCell ref="B694:G694"/>
    <mergeCell ref="B689:G689"/>
    <mergeCell ref="A690:G690"/>
    <mergeCell ref="B691:I691"/>
    <mergeCell ref="B692:I692"/>
    <mergeCell ref="B683:G683"/>
    <mergeCell ref="A732:G732"/>
    <mergeCell ref="B439:I439"/>
    <mergeCell ref="B440:I440"/>
    <mergeCell ref="A867:G867"/>
    <mergeCell ref="A869:I869"/>
    <mergeCell ref="A870:B870"/>
    <mergeCell ref="A871:B871"/>
    <mergeCell ref="A891:B891"/>
    <mergeCell ref="A892:B892"/>
    <mergeCell ref="A890:E890"/>
    <mergeCell ref="B893:I893"/>
    <mergeCell ref="B894:G894"/>
    <mergeCell ref="B895:G895"/>
    <mergeCell ref="B882:G882"/>
    <mergeCell ref="B883:G883"/>
    <mergeCell ref="A444:B444"/>
    <mergeCell ref="B857:G857"/>
    <mergeCell ref="B858:G858"/>
    <mergeCell ref="A855:G855"/>
    <mergeCell ref="A859:G859"/>
    <mergeCell ref="B851:G851"/>
    <mergeCell ref="B852:G852"/>
    <mergeCell ref="B853:G853"/>
    <mergeCell ref="B849:I849"/>
    <mergeCell ref="B850:I850"/>
    <mergeCell ref="B854:G854"/>
    <mergeCell ref="B843:G843"/>
    <mergeCell ref="B845:G845"/>
    <mergeCell ref="B846:G846"/>
    <mergeCell ref="B847:G847"/>
    <mergeCell ref="B839:G839"/>
    <mergeCell ref="B840:G840"/>
    <mergeCell ref="B841:G841"/>
    <mergeCell ref="B842:G842"/>
    <mergeCell ref="A861:G861"/>
    <mergeCell ref="B865:G865"/>
    <mergeCell ref="B866:G866"/>
    <mergeCell ref="B832:G832"/>
    <mergeCell ref="B833:G833"/>
    <mergeCell ref="B834:G834"/>
    <mergeCell ref="B835:G835"/>
    <mergeCell ref="B836:G836"/>
    <mergeCell ref="B825:G825"/>
    <mergeCell ref="A826:G826"/>
    <mergeCell ref="B885:G885"/>
    <mergeCell ref="B886:G886"/>
    <mergeCell ref="B899:G899"/>
    <mergeCell ref="B900:G900"/>
    <mergeCell ref="A735:E735"/>
    <mergeCell ref="A736:B736"/>
    <mergeCell ref="A737:B737"/>
    <mergeCell ref="B738:I738"/>
    <mergeCell ref="B740:G740"/>
    <mergeCell ref="B778:G778"/>
    <mergeCell ref="A779:G779"/>
    <mergeCell ref="A781:I781"/>
    <mergeCell ref="A775:I775"/>
    <mergeCell ref="B776:G776"/>
    <mergeCell ref="B777:G777"/>
    <mergeCell ref="B771:I771"/>
    <mergeCell ref="A772:G772"/>
    <mergeCell ref="A774:I774"/>
    <mergeCell ref="A766:B766"/>
    <mergeCell ref="D766:E766"/>
    <mergeCell ref="H766:I766"/>
    <mergeCell ref="A765:B765"/>
    <mergeCell ref="D765:E765"/>
    <mergeCell ref="A962:F962"/>
    <mergeCell ref="A963:F966"/>
    <mergeCell ref="A468:I468"/>
    <mergeCell ref="G956:G959"/>
    <mergeCell ref="A470:F470"/>
    <mergeCell ref="A471:F471"/>
    <mergeCell ref="A472:H472"/>
    <mergeCell ref="A946:I946"/>
    <mergeCell ref="A947:F947"/>
    <mergeCell ref="A948:F948"/>
    <mergeCell ref="A949:F949"/>
    <mergeCell ref="A950:H950"/>
    <mergeCell ref="A944:G944"/>
    <mergeCell ref="A811:F814"/>
    <mergeCell ref="G811:G814"/>
    <mergeCell ref="A815:F815"/>
    <mergeCell ref="A816:F816"/>
    <mergeCell ref="A767:B767"/>
    <mergeCell ref="A761:G761"/>
    <mergeCell ref="B755:G755"/>
    <mergeCell ref="B863:G863"/>
    <mergeCell ref="B864:G864"/>
    <mergeCell ref="A887:G887"/>
    <mergeCell ref="B888:I888"/>
    <mergeCell ref="B733:I733"/>
    <mergeCell ref="A716:B716"/>
    <mergeCell ref="A717:B717"/>
    <mergeCell ref="A722:G722"/>
    <mergeCell ref="B730:G730"/>
    <mergeCell ref="B707:G707"/>
    <mergeCell ref="A709:G709"/>
    <mergeCell ref="A711:I711"/>
    <mergeCell ref="A960:F960"/>
    <mergeCell ref="A961:F961"/>
    <mergeCell ref="A796:I796"/>
    <mergeCell ref="A921:B921"/>
    <mergeCell ref="A922:B922"/>
    <mergeCell ref="B917:I917"/>
    <mergeCell ref="B918:I918"/>
    <mergeCell ref="A919:I919"/>
    <mergeCell ref="A920:B920"/>
    <mergeCell ref="B911:G911"/>
    <mergeCell ref="B912:G912"/>
    <mergeCell ref="B913:G913"/>
    <mergeCell ref="B910:G910"/>
    <mergeCell ref="B914:G914"/>
    <mergeCell ref="B915:G915"/>
    <mergeCell ref="A916:G916"/>
    <mergeCell ref="A907:G907"/>
    <mergeCell ref="A909:I909"/>
    <mergeCell ref="B896:G896"/>
    <mergeCell ref="D920:E920"/>
    <mergeCell ref="H920:I920"/>
    <mergeCell ref="D921:E921"/>
    <mergeCell ref="H921:I921"/>
    <mergeCell ref="H922:I922"/>
    <mergeCell ref="A923:B923"/>
    <mergeCell ref="H923:I923"/>
    <mergeCell ref="A897:G897"/>
    <mergeCell ref="A901:G901"/>
    <mergeCell ref="A903:E903"/>
    <mergeCell ref="A904:B904"/>
    <mergeCell ref="A905:B905"/>
    <mergeCell ref="B932:G932"/>
    <mergeCell ref="B784:G784"/>
    <mergeCell ref="A785:G785"/>
    <mergeCell ref="A787:I787"/>
    <mergeCell ref="B788:G788"/>
    <mergeCell ref="G800:H800"/>
    <mergeCell ref="B828:G828"/>
    <mergeCell ref="B829:G829"/>
    <mergeCell ref="G801:G804"/>
    <mergeCell ref="A805:F805"/>
    <mergeCell ref="A806:F806"/>
    <mergeCell ref="A807:F810"/>
    <mergeCell ref="G807:G810"/>
    <mergeCell ref="A789:G789"/>
    <mergeCell ref="A791:I791"/>
    <mergeCell ref="A792:F792"/>
    <mergeCell ref="A793:F793"/>
    <mergeCell ref="A794:F794"/>
    <mergeCell ref="A795:H795"/>
    <mergeCell ref="A797:B797"/>
    <mergeCell ref="C797:D797"/>
    <mergeCell ref="E797:I797"/>
    <mergeCell ref="A798:B798"/>
    <mergeCell ref="B1041:G1041"/>
    <mergeCell ref="B1042:G1042"/>
    <mergeCell ref="B1043:G1043"/>
    <mergeCell ref="B1038:G1038"/>
    <mergeCell ref="B1039:G1039"/>
    <mergeCell ref="A1036:I1036"/>
    <mergeCell ref="B1037:G1037"/>
    <mergeCell ref="B1011:G1011"/>
    <mergeCell ref="B1006:I1006"/>
    <mergeCell ref="B1007:I1007"/>
    <mergeCell ref="B1008:G1008"/>
    <mergeCell ref="B1000:G1000"/>
    <mergeCell ref="B1001:G1001"/>
    <mergeCell ref="B1002:G1002"/>
    <mergeCell ref="B1003:G1003"/>
    <mergeCell ref="B1004:G1004"/>
    <mergeCell ref="A1005:G1005"/>
    <mergeCell ref="A1034:G1034"/>
    <mergeCell ref="A1024:G1024"/>
    <mergeCell ref="A1026:I1026"/>
    <mergeCell ref="A1027:B1027"/>
    <mergeCell ref="A1028:B1028"/>
    <mergeCell ref="B1014:G1014"/>
    <mergeCell ref="B1015:G1015"/>
    <mergeCell ref="B1010:G1010"/>
    <mergeCell ref="A1109:I1109"/>
    <mergeCell ref="A1106:F1106"/>
    <mergeCell ref="A1107:H1107"/>
    <mergeCell ref="A1103:I1103"/>
    <mergeCell ref="A1104:F1104"/>
    <mergeCell ref="A1105:F1105"/>
    <mergeCell ref="B1096:G1096"/>
    <mergeCell ref="B1100:G1100"/>
    <mergeCell ref="A1101:G1101"/>
    <mergeCell ref="A1097:G1097"/>
    <mergeCell ref="A1099:I1099"/>
    <mergeCell ref="B1052:G1052"/>
    <mergeCell ref="B1053:G1053"/>
    <mergeCell ref="A1054:G1054"/>
    <mergeCell ref="B1056:G1056"/>
    <mergeCell ref="A1049:B1049"/>
    <mergeCell ref="B1050:I1050"/>
    <mergeCell ref="B1051:G1051"/>
    <mergeCell ref="B1090:G1090"/>
    <mergeCell ref="A1091:G1091"/>
    <mergeCell ref="A1093:I1093"/>
    <mergeCell ref="H1081:I1081"/>
    <mergeCell ref="B1082:E1082"/>
    <mergeCell ref="H1082:I1082"/>
    <mergeCell ref="B1083:I1083"/>
    <mergeCell ref="A1084:G1084"/>
    <mergeCell ref="A1086:I1086"/>
    <mergeCell ref="A1087:I1087"/>
    <mergeCell ref="B1088:G1088"/>
    <mergeCell ref="B1089:G1089"/>
    <mergeCell ref="A1078:B1078"/>
    <mergeCell ref="D1078:E1078"/>
    <mergeCell ref="A95:E95"/>
    <mergeCell ref="B88:G88"/>
    <mergeCell ref="B89:G89"/>
    <mergeCell ref="A112:G112"/>
    <mergeCell ref="B1095:G1095"/>
    <mergeCell ref="B1094:G1094"/>
    <mergeCell ref="A1081:B1081"/>
    <mergeCell ref="B1074:I1074"/>
    <mergeCell ref="A1077:B1077"/>
    <mergeCell ref="B1075:I1075"/>
    <mergeCell ref="B122:I122"/>
    <mergeCell ref="B123:I123"/>
    <mergeCell ref="A155:H155"/>
    <mergeCell ref="A156:I156"/>
    <mergeCell ref="A157:B157"/>
    <mergeCell ref="C157:D157"/>
    <mergeCell ref="A1076:I1076"/>
    <mergeCell ref="D1077:E1077"/>
    <mergeCell ref="H1077:I1077"/>
    <mergeCell ref="B1068:G1068"/>
    <mergeCell ref="B1069:G1069"/>
    <mergeCell ref="B1070:G1070"/>
    <mergeCell ref="B1071:G1071"/>
    <mergeCell ref="B1072:G1072"/>
    <mergeCell ref="A1073:G1073"/>
    <mergeCell ref="B215:G215"/>
    <mergeCell ref="A1018:G1018"/>
    <mergeCell ref="B1020:G1020"/>
    <mergeCell ref="B1021:G1021"/>
    <mergeCell ref="B1022:G1022"/>
    <mergeCell ref="B1023:G1023"/>
    <mergeCell ref="A1044:G1044"/>
    <mergeCell ref="B1045:I1045"/>
    <mergeCell ref="A1047:E1047"/>
    <mergeCell ref="A1048:B1048"/>
    <mergeCell ref="B1040:G1040"/>
    <mergeCell ref="B188:G188"/>
    <mergeCell ref="B207:G207"/>
    <mergeCell ref="B208:G208"/>
    <mergeCell ref="B57:G57"/>
    <mergeCell ref="B58:G58"/>
    <mergeCell ref="A60:G60"/>
    <mergeCell ref="B63:G63"/>
    <mergeCell ref="A64:G64"/>
    <mergeCell ref="A66:G66"/>
    <mergeCell ref="B59:G59"/>
    <mergeCell ref="B62:G62"/>
    <mergeCell ref="B115:G115"/>
    <mergeCell ref="B100:G100"/>
    <mergeCell ref="B101:G101"/>
    <mergeCell ref="A102:G102"/>
    <mergeCell ref="B105:G105"/>
    <mergeCell ref="A106:G106"/>
    <mergeCell ref="A108:E108"/>
    <mergeCell ref="A109:B109"/>
    <mergeCell ref="A110:B110"/>
    <mergeCell ref="A182:I182"/>
    <mergeCell ref="B183:G183"/>
    <mergeCell ref="A187:A188"/>
    <mergeCell ref="A190:G190"/>
    <mergeCell ref="B195:G195"/>
    <mergeCell ref="A114:I114"/>
    <mergeCell ref="B104:G104"/>
    <mergeCell ref="A80:B80"/>
    <mergeCell ref="A82:G82"/>
    <mergeCell ref="A84:I84"/>
    <mergeCell ref="B85:G85"/>
    <mergeCell ref="B86:G86"/>
    <mergeCell ref="A180:F180"/>
    <mergeCell ref="A283:G283"/>
    <mergeCell ref="B284:I284"/>
    <mergeCell ref="A286:I286"/>
    <mergeCell ref="A287:B287"/>
    <mergeCell ref="D287:E287"/>
    <mergeCell ref="H287:I287"/>
    <mergeCell ref="B218:G218"/>
    <mergeCell ref="A219:G219"/>
    <mergeCell ref="A225:G225"/>
    <mergeCell ref="B227:G227"/>
    <mergeCell ref="B228:G228"/>
    <mergeCell ref="B229:G229"/>
    <mergeCell ref="B221:G221"/>
    <mergeCell ref="B222:G222"/>
    <mergeCell ref="A223:G223"/>
    <mergeCell ref="B278:G278"/>
    <mergeCell ref="B279:G279"/>
    <mergeCell ref="B280:G280"/>
    <mergeCell ref="B281:G281"/>
    <mergeCell ref="B282:G282"/>
    <mergeCell ref="A272:B272"/>
    <mergeCell ref="A270:E270"/>
    <mergeCell ref="A271:B271"/>
    <mergeCell ref="B189:G189"/>
    <mergeCell ref="B192:G192"/>
    <mergeCell ref="B193:G193"/>
    <mergeCell ref="B194:G194"/>
    <mergeCell ref="B757:G757"/>
    <mergeCell ref="B759:G759"/>
    <mergeCell ref="B760:G760"/>
    <mergeCell ref="B762:I762"/>
    <mergeCell ref="B763:I763"/>
    <mergeCell ref="A764:I764"/>
    <mergeCell ref="B664:G664"/>
    <mergeCell ref="A665:A666"/>
    <mergeCell ref="B665:G665"/>
    <mergeCell ref="A668:G668"/>
    <mergeCell ref="B678:G678"/>
    <mergeCell ref="A679:G679"/>
    <mergeCell ref="G648:G651"/>
    <mergeCell ref="A652:F655"/>
    <mergeCell ref="G652:G655"/>
    <mergeCell ref="A657:F657"/>
    <mergeCell ref="A658:F658"/>
    <mergeCell ref="A660:I660"/>
    <mergeCell ref="B677:G677"/>
    <mergeCell ref="B666:G666"/>
    <mergeCell ref="B667:G667"/>
    <mergeCell ref="B670:G670"/>
    <mergeCell ref="B661:G661"/>
    <mergeCell ref="B662:G662"/>
    <mergeCell ref="B663:G663"/>
    <mergeCell ref="A712:B712"/>
    <mergeCell ref="A713:B713"/>
    <mergeCell ref="A715:I715"/>
    <mergeCell ref="A701:G701"/>
    <mergeCell ref="A703:G703"/>
    <mergeCell ref="B706:G706"/>
    <mergeCell ref="B731:G731"/>
    <mergeCell ref="B830:G830"/>
    <mergeCell ref="B831:G831"/>
    <mergeCell ref="A837:G837"/>
    <mergeCell ref="A838:I838"/>
    <mergeCell ref="B844:G844"/>
    <mergeCell ref="A848:G848"/>
    <mergeCell ref="A818:I818"/>
    <mergeCell ref="B819:G819"/>
    <mergeCell ref="B820:G820"/>
    <mergeCell ref="B821:G821"/>
    <mergeCell ref="B822:G822"/>
    <mergeCell ref="A823:A824"/>
    <mergeCell ref="B823:G823"/>
    <mergeCell ref="B824:G824"/>
    <mergeCell ref="A746:G746"/>
    <mergeCell ref="A748:E748"/>
    <mergeCell ref="A749:B749"/>
    <mergeCell ref="A750:B750"/>
    <mergeCell ref="A752:G752"/>
    <mergeCell ref="A754:I754"/>
    <mergeCell ref="B758:G758"/>
    <mergeCell ref="B782:G782"/>
    <mergeCell ref="B783:G783"/>
    <mergeCell ref="H767:I767"/>
    <mergeCell ref="A768:B768"/>
    <mergeCell ref="H768:I768"/>
    <mergeCell ref="A769:B769"/>
    <mergeCell ref="H769:I769"/>
    <mergeCell ref="B770:E770"/>
    <mergeCell ref="H770:I770"/>
    <mergeCell ref="H765:I765"/>
    <mergeCell ref="B756:G756"/>
    <mergeCell ref="A873:I873"/>
    <mergeCell ref="A874:B874"/>
    <mergeCell ref="A875:B875"/>
    <mergeCell ref="A877:G877"/>
    <mergeCell ref="A879:I879"/>
    <mergeCell ref="B884:G884"/>
    <mergeCell ref="B880:G880"/>
    <mergeCell ref="B881:G881"/>
    <mergeCell ref="A951:I951"/>
    <mergeCell ref="A952:B952"/>
    <mergeCell ref="C952:D952"/>
    <mergeCell ref="E952:I952"/>
    <mergeCell ref="A953:B953"/>
    <mergeCell ref="G955:H955"/>
    <mergeCell ref="B937:G937"/>
    <mergeCell ref="B938:G938"/>
    <mergeCell ref="B939:G939"/>
    <mergeCell ref="A940:G940"/>
    <mergeCell ref="A942:I942"/>
    <mergeCell ref="B943:G943"/>
    <mergeCell ref="A924:B924"/>
    <mergeCell ref="H924:I924"/>
    <mergeCell ref="B925:E925"/>
    <mergeCell ref="H925:I925"/>
    <mergeCell ref="B926:I926"/>
    <mergeCell ref="A927:G927"/>
    <mergeCell ref="A936:I936"/>
    <mergeCell ref="B933:G933"/>
    <mergeCell ref="A934:G934"/>
    <mergeCell ref="B931:G931"/>
    <mergeCell ref="A929:I929"/>
    <mergeCell ref="A930:I930"/>
    <mergeCell ref="B981:G981"/>
    <mergeCell ref="B982:G982"/>
    <mergeCell ref="A983:G983"/>
    <mergeCell ref="G963:G966"/>
    <mergeCell ref="A967:F970"/>
    <mergeCell ref="G967:G970"/>
    <mergeCell ref="A971:F971"/>
    <mergeCell ref="A972:F972"/>
    <mergeCell ref="A974:I974"/>
    <mergeCell ref="B975:G975"/>
    <mergeCell ref="B976:G976"/>
    <mergeCell ref="B977:G977"/>
    <mergeCell ref="B978:G978"/>
    <mergeCell ref="B997:G997"/>
    <mergeCell ref="B998:G998"/>
    <mergeCell ref="B999:G999"/>
    <mergeCell ref="A995:I995"/>
    <mergeCell ref="B996:G996"/>
    <mergeCell ref="B985:G985"/>
    <mergeCell ref="B986:G986"/>
    <mergeCell ref="B987:G987"/>
    <mergeCell ref="B988:G988"/>
    <mergeCell ref="B990:G990"/>
    <mergeCell ref="B991:G991"/>
    <mergeCell ref="B992:G992"/>
    <mergeCell ref="B993:G993"/>
    <mergeCell ref="A994:G994"/>
    <mergeCell ref="B989:G989"/>
    <mergeCell ref="A979:A980"/>
    <mergeCell ref="B979:G979"/>
    <mergeCell ref="B980:G980"/>
    <mergeCell ref="H1078:I1078"/>
    <mergeCell ref="A1079:B1079"/>
    <mergeCell ref="H1079:I1079"/>
    <mergeCell ref="A1080:B1080"/>
    <mergeCell ref="H1080:I1080"/>
    <mergeCell ref="A1058:G1058"/>
    <mergeCell ref="A1060:E1060"/>
    <mergeCell ref="A1061:B1061"/>
    <mergeCell ref="A1062:B1062"/>
    <mergeCell ref="A1064:G1064"/>
    <mergeCell ref="B1067:G1067"/>
    <mergeCell ref="A1066:I1066"/>
    <mergeCell ref="B341:G341"/>
    <mergeCell ref="B342:G342"/>
    <mergeCell ref="B343:G343"/>
    <mergeCell ref="B344:G344"/>
    <mergeCell ref="A345:A346"/>
    <mergeCell ref="B345:G345"/>
    <mergeCell ref="B346:G346"/>
    <mergeCell ref="B366:G366"/>
    <mergeCell ref="B369:G369"/>
    <mergeCell ref="B367:G367"/>
    <mergeCell ref="B368:G368"/>
    <mergeCell ref="B402:G402"/>
    <mergeCell ref="B376:G376"/>
    <mergeCell ref="A377:G377"/>
    <mergeCell ref="A381:G381"/>
    <mergeCell ref="B385:G385"/>
    <mergeCell ref="B379:G379"/>
    <mergeCell ref="A1012:G1012"/>
    <mergeCell ref="A1016:G1016"/>
    <mergeCell ref="B1009:G1009"/>
    <mergeCell ref="B1057:G1057"/>
    <mergeCell ref="A1030:I1030"/>
    <mergeCell ref="A1031:B1031"/>
    <mergeCell ref="A1032:B1032"/>
    <mergeCell ref="A399:G399"/>
    <mergeCell ref="A401:I401"/>
    <mergeCell ref="B373:G373"/>
    <mergeCell ref="B375:G375"/>
    <mergeCell ref="A389:G389"/>
    <mergeCell ref="A391:I391"/>
    <mergeCell ref="A392:B392"/>
    <mergeCell ref="A393:B393"/>
    <mergeCell ref="A395:I395"/>
    <mergeCell ref="A396:B396"/>
    <mergeCell ref="B380:G380"/>
    <mergeCell ref="A383:G383"/>
    <mergeCell ref="A397:B397"/>
    <mergeCell ref="B386:G386"/>
    <mergeCell ref="B387:G387"/>
    <mergeCell ref="B388:G388"/>
    <mergeCell ref="D442:E442"/>
    <mergeCell ref="H442:I442"/>
    <mergeCell ref="A443:B443"/>
    <mergeCell ref="D443:E443"/>
    <mergeCell ref="H443:I443"/>
    <mergeCell ref="B433:G433"/>
    <mergeCell ref="B434:G434"/>
    <mergeCell ref="B435:G435"/>
    <mergeCell ref="B436:G436"/>
    <mergeCell ref="B437:G437"/>
    <mergeCell ref="A438:G438"/>
    <mergeCell ref="A441:I441"/>
    <mergeCell ref="B363:G363"/>
    <mergeCell ref="B372:I372"/>
    <mergeCell ref="A333:F336"/>
    <mergeCell ref="G333:G336"/>
    <mergeCell ref="A338:F338"/>
    <mergeCell ref="A340:I340"/>
    <mergeCell ref="A337:F337"/>
    <mergeCell ref="B364:G364"/>
    <mergeCell ref="B365:G365"/>
    <mergeCell ref="B347:G347"/>
    <mergeCell ref="A348:G348"/>
    <mergeCell ref="B350:G350"/>
    <mergeCell ref="B351:G351"/>
    <mergeCell ref="B352:G352"/>
    <mergeCell ref="B353:G353"/>
    <mergeCell ref="B355:G355"/>
    <mergeCell ref="B356:G356"/>
    <mergeCell ref="B357:G357"/>
    <mergeCell ref="B358:G358"/>
    <mergeCell ref="A359:G359"/>
    <mergeCell ref="B354:G354"/>
    <mergeCell ref="B421:G421"/>
    <mergeCell ref="B403:G403"/>
    <mergeCell ref="B404:G404"/>
    <mergeCell ref="B405:G405"/>
    <mergeCell ref="B406:G406"/>
    <mergeCell ref="B407:G407"/>
    <mergeCell ref="B408:G408"/>
    <mergeCell ref="B416:G416"/>
    <mergeCell ref="B417:G417"/>
    <mergeCell ref="B418:G418"/>
    <mergeCell ref="A409:G409"/>
    <mergeCell ref="B410:I410"/>
    <mergeCell ref="A412:E412"/>
    <mergeCell ref="A413:B413"/>
    <mergeCell ref="A414:B414"/>
    <mergeCell ref="B415:I415"/>
    <mergeCell ref="A419:G419"/>
    <mergeCell ref="B422:G422"/>
    <mergeCell ref="A423:G423"/>
    <mergeCell ref="A425:E425"/>
    <mergeCell ref="A474:I474"/>
    <mergeCell ref="A475:B475"/>
    <mergeCell ref="C475:D475"/>
    <mergeCell ref="E475:I475"/>
    <mergeCell ref="A476:B476"/>
    <mergeCell ref="G478:H478"/>
    <mergeCell ref="D479:F479"/>
    <mergeCell ref="G479:G482"/>
    <mergeCell ref="D481:F481"/>
    <mergeCell ref="A316:I316"/>
    <mergeCell ref="A317:H317"/>
    <mergeCell ref="B461:G461"/>
    <mergeCell ref="A462:G462"/>
    <mergeCell ref="A464:I464"/>
    <mergeCell ref="B465:G465"/>
    <mergeCell ref="A466:G466"/>
    <mergeCell ref="A469:F469"/>
    <mergeCell ref="B448:I448"/>
    <mergeCell ref="A449:G449"/>
    <mergeCell ref="A451:I451"/>
    <mergeCell ref="A452:I452"/>
    <mergeCell ref="B453:G453"/>
    <mergeCell ref="B454:G454"/>
    <mergeCell ref="A445:B445"/>
    <mergeCell ref="H445:I445"/>
    <mergeCell ref="A446:B446"/>
    <mergeCell ref="H446:I446"/>
    <mergeCell ref="B447:E447"/>
    <mergeCell ref="H447:I447"/>
    <mergeCell ref="A442:B442"/>
    <mergeCell ref="B502:G502"/>
    <mergeCell ref="B503:G503"/>
    <mergeCell ref="B504:G504"/>
    <mergeCell ref="B505:G505"/>
    <mergeCell ref="A506:A507"/>
    <mergeCell ref="B506:G506"/>
    <mergeCell ref="B507:G507"/>
    <mergeCell ref="A511:G511"/>
    <mergeCell ref="A483:F483"/>
    <mergeCell ref="A484:F484"/>
    <mergeCell ref="A485:F488"/>
    <mergeCell ref="G485:G488"/>
    <mergeCell ref="A489:F492"/>
    <mergeCell ref="G489:G492"/>
    <mergeCell ref="A493:F493"/>
    <mergeCell ref="A499:F499"/>
    <mergeCell ref="A501:I501"/>
    <mergeCell ref="B455:G455"/>
    <mergeCell ref="A456:G456"/>
    <mergeCell ref="A458:I458"/>
    <mergeCell ref="B459:G459"/>
    <mergeCell ref="B460:G460"/>
    <mergeCell ref="A522:G522"/>
    <mergeCell ref="A523:I523"/>
    <mergeCell ref="B524:G524"/>
    <mergeCell ref="B525:G525"/>
    <mergeCell ref="B526:G526"/>
    <mergeCell ref="B527:G527"/>
    <mergeCell ref="B528:G528"/>
    <mergeCell ref="B529:G529"/>
    <mergeCell ref="B530:G530"/>
    <mergeCell ref="B513:G513"/>
    <mergeCell ref="B514:G514"/>
    <mergeCell ref="B515:G515"/>
    <mergeCell ref="B516:G516"/>
    <mergeCell ref="B517:G517"/>
    <mergeCell ref="B518:G518"/>
    <mergeCell ref="B519:G519"/>
    <mergeCell ref="B520:G520"/>
    <mergeCell ref="B521:G521"/>
    <mergeCell ref="A540:G540"/>
    <mergeCell ref="B542:G542"/>
    <mergeCell ref="B543:G543"/>
    <mergeCell ref="A544:G544"/>
    <mergeCell ref="A546:G546"/>
    <mergeCell ref="B548:G548"/>
    <mergeCell ref="B549:G549"/>
    <mergeCell ref="B550:G550"/>
    <mergeCell ref="B551:G551"/>
    <mergeCell ref="B531:G531"/>
    <mergeCell ref="B532:G532"/>
    <mergeCell ref="A533:G533"/>
    <mergeCell ref="B534:I534"/>
    <mergeCell ref="B535:I535"/>
    <mergeCell ref="B536:G536"/>
    <mergeCell ref="B537:G537"/>
    <mergeCell ref="B538:G538"/>
    <mergeCell ref="B539:G539"/>
    <mergeCell ref="B565:G565"/>
    <mergeCell ref="B566:G566"/>
    <mergeCell ref="B567:G567"/>
    <mergeCell ref="B568:G568"/>
    <mergeCell ref="B569:G569"/>
    <mergeCell ref="B570:G570"/>
    <mergeCell ref="B571:G571"/>
    <mergeCell ref="A572:G572"/>
    <mergeCell ref="B573:I573"/>
    <mergeCell ref="A552:G552"/>
    <mergeCell ref="A554:I554"/>
    <mergeCell ref="A555:B555"/>
    <mergeCell ref="A556:B556"/>
    <mergeCell ref="A558:I558"/>
    <mergeCell ref="A559:B559"/>
    <mergeCell ref="A560:B560"/>
    <mergeCell ref="A562:G562"/>
    <mergeCell ref="A564:I564"/>
    <mergeCell ref="B585:G585"/>
    <mergeCell ref="A586:G586"/>
    <mergeCell ref="A588:E588"/>
    <mergeCell ref="A589:B589"/>
    <mergeCell ref="A590:B590"/>
    <mergeCell ref="A592:G592"/>
    <mergeCell ref="A594:I594"/>
    <mergeCell ref="B595:G595"/>
    <mergeCell ref="B596:G596"/>
    <mergeCell ref="A575:E575"/>
    <mergeCell ref="A576:B576"/>
    <mergeCell ref="A577:B577"/>
    <mergeCell ref="B578:I578"/>
    <mergeCell ref="B579:G579"/>
    <mergeCell ref="B580:G580"/>
    <mergeCell ref="B581:G581"/>
    <mergeCell ref="A582:G582"/>
    <mergeCell ref="B584:G584"/>
    <mergeCell ref="A615:I615"/>
    <mergeCell ref="B616:G616"/>
    <mergeCell ref="B617:G617"/>
    <mergeCell ref="B618:G618"/>
    <mergeCell ref="A606:B606"/>
    <mergeCell ref="D606:E606"/>
    <mergeCell ref="H606:I606"/>
    <mergeCell ref="A607:B607"/>
    <mergeCell ref="H607:I607"/>
    <mergeCell ref="A608:B608"/>
    <mergeCell ref="H608:I608"/>
    <mergeCell ref="A609:B609"/>
    <mergeCell ref="H609:I609"/>
    <mergeCell ref="B597:G597"/>
    <mergeCell ref="B598:G598"/>
    <mergeCell ref="B599:G599"/>
    <mergeCell ref="B600:G600"/>
    <mergeCell ref="A601:G601"/>
    <mergeCell ref="B602:I602"/>
    <mergeCell ref="B603:I603"/>
    <mergeCell ref="A604:I604"/>
    <mergeCell ref="A605:B605"/>
    <mergeCell ref="D605:E605"/>
    <mergeCell ref="H605:I605"/>
    <mergeCell ref="A719:I719"/>
    <mergeCell ref="A720:B720"/>
    <mergeCell ref="A721:B721"/>
    <mergeCell ref="A631:I631"/>
    <mergeCell ref="A632:F632"/>
    <mergeCell ref="A633:F633"/>
    <mergeCell ref="A634:F634"/>
    <mergeCell ref="A635:H635"/>
    <mergeCell ref="A636:H636"/>
    <mergeCell ref="A494:F494"/>
    <mergeCell ref="A495:F496"/>
    <mergeCell ref="G495:G496"/>
    <mergeCell ref="A497:F498"/>
    <mergeCell ref="G497:G498"/>
    <mergeCell ref="B508:G508"/>
    <mergeCell ref="B509:G509"/>
    <mergeCell ref="B510:G510"/>
    <mergeCell ref="A619:G619"/>
    <mergeCell ref="A621:I621"/>
    <mergeCell ref="B622:G622"/>
    <mergeCell ref="B623:G623"/>
    <mergeCell ref="B624:G624"/>
    <mergeCell ref="A625:G625"/>
    <mergeCell ref="A627:I627"/>
    <mergeCell ref="B628:G628"/>
    <mergeCell ref="A629:G629"/>
    <mergeCell ref="B610:E610"/>
    <mergeCell ref="H610:I610"/>
    <mergeCell ref="B611:I611"/>
    <mergeCell ref="A612:G612"/>
    <mergeCell ref="A656:F656"/>
    <mergeCell ref="A614:I614"/>
  </mergeCells>
  <pageMargins left="0.7" right="0.7" top="0.75" bottom="0.75" header="0.3" footer="0.3"/>
  <pageSetup paperSize="9" scale="7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hpsp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Costa do Nascimento</dc:creator>
  <cp:lastModifiedBy>Adriana Lima De Godoy</cp:lastModifiedBy>
  <cp:lastPrinted>2024-03-12T11:28:17Z</cp:lastPrinted>
  <dcterms:created xsi:type="dcterms:W3CDTF">2015-06-05T18:19:34Z</dcterms:created>
  <dcterms:modified xsi:type="dcterms:W3CDTF">2024-04-15T19:29:32Z</dcterms:modified>
</cp:coreProperties>
</file>