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\\sespaefs03\DA_Compras\2024\2- EDITAIS DE SERVIÇOS - NORMAIS E DISPENSAS\Dispensa e Inex\DL 9437-2024 - Marcelo -\Planilhas atualizadas\"/>
    </mc:Choice>
  </mc:AlternateContent>
  <xr:revisionPtr revIDLastSave="0" documentId="13_ncr:1_{103E40BB-FAC8-4143-8336-C78E3E2AF8AF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Limpeza" sheetId="1" r:id="rId1"/>
    <sheet name="jardinagem" sheetId="2" r:id="rId2"/>
    <sheet name="resumo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0" i="3" l="1"/>
  <c r="I35" i="2"/>
  <c r="I35" i="1"/>
  <c r="H5" i="3" l="1"/>
  <c r="H170" i="2"/>
  <c r="A170" i="2"/>
  <c r="H147" i="2"/>
  <c r="D144" i="2" s="1"/>
  <c r="E144" i="2" s="1"/>
  <c r="F146" i="2"/>
  <c r="F145" i="2"/>
  <c r="E145" i="2"/>
  <c r="H144" i="2"/>
  <c r="G144" i="2"/>
  <c r="G147" i="2" s="1"/>
  <c r="D143" i="2" s="1"/>
  <c r="E143" i="2" s="1"/>
  <c r="F144" i="2"/>
  <c r="F143" i="2"/>
  <c r="F142" i="2"/>
  <c r="I118" i="2"/>
  <c r="I160" i="2" s="1"/>
  <c r="F111" i="2"/>
  <c r="I103" i="2"/>
  <c r="G96" i="2"/>
  <c r="C96" i="2"/>
  <c r="A96" i="2"/>
  <c r="E96" i="2" s="1"/>
  <c r="H95" i="2"/>
  <c r="G92" i="2"/>
  <c r="C92" i="2"/>
  <c r="A92" i="2"/>
  <c r="E92" i="2" s="1"/>
  <c r="G88" i="2"/>
  <c r="E88" i="2"/>
  <c r="C88" i="2"/>
  <c r="A88" i="2"/>
  <c r="I83" i="2"/>
  <c r="I82" i="2"/>
  <c r="H70" i="2"/>
  <c r="H63" i="2"/>
  <c r="H51" i="2"/>
  <c r="B39" i="2"/>
  <c r="I38" i="2"/>
  <c r="I37" i="2"/>
  <c r="I36" i="2"/>
  <c r="I34" i="2"/>
  <c r="I33" i="2"/>
  <c r="I32" i="2"/>
  <c r="A32" i="2"/>
  <c r="A33" i="2" s="1"/>
  <c r="A34" i="2" s="1"/>
  <c r="A35" i="2" s="1"/>
  <c r="A36" i="2" s="1"/>
  <c r="A37" i="2" s="1"/>
  <c r="A38" i="2" s="1"/>
  <c r="A39" i="2" s="1"/>
  <c r="I31" i="2"/>
  <c r="I23" i="2" s="1"/>
  <c r="G11" i="2"/>
  <c r="A6" i="2"/>
  <c r="I5" i="2"/>
  <c r="G5" i="2"/>
  <c r="I88" i="2" l="1"/>
  <c r="I81" i="2" s="1"/>
  <c r="F92" i="2"/>
  <c r="H92" i="2" s="1"/>
  <c r="I92" i="2" s="1"/>
  <c r="I80" i="2" s="1"/>
  <c r="F96" i="2"/>
  <c r="H96" i="2" s="1"/>
  <c r="I96" i="2" s="1"/>
  <c r="I79" i="2" s="1"/>
  <c r="F88" i="2"/>
  <c r="H88" i="2" s="1"/>
  <c r="I40" i="2"/>
  <c r="H34" i="2" s="1"/>
  <c r="H73" i="2"/>
  <c r="H74" i="2" s="1"/>
  <c r="H76" i="2" s="1"/>
  <c r="H80" i="2" l="1"/>
  <c r="H82" i="2"/>
  <c r="H35" i="2"/>
  <c r="H36" i="2"/>
  <c r="H31" i="2"/>
  <c r="H79" i="2"/>
  <c r="I84" i="2"/>
  <c r="I111" i="2"/>
  <c r="I124" i="2"/>
  <c r="H81" i="2"/>
  <c r="H38" i="2"/>
  <c r="I50" i="2"/>
  <c r="I49" i="2"/>
  <c r="I73" i="2"/>
  <c r="I74" i="2" s="1"/>
  <c r="I62" i="2"/>
  <c r="I48" i="2"/>
  <c r="I61" i="2"/>
  <c r="I47" i="2"/>
  <c r="I46" i="2"/>
  <c r="I58" i="2"/>
  <c r="I44" i="2"/>
  <c r="I57" i="2"/>
  <c r="I43" i="2"/>
  <c r="H83" i="2"/>
  <c r="H37" i="2"/>
  <c r="I56" i="2"/>
  <c r="I69" i="2"/>
  <c r="I55" i="2"/>
  <c r="I60" i="2"/>
  <c r="H33" i="2"/>
  <c r="I68" i="2"/>
  <c r="H39" i="2"/>
  <c r="A126" i="2"/>
  <c r="I59" i="2"/>
  <c r="I153" i="2"/>
  <c r="A113" i="2"/>
  <c r="I67" i="2"/>
  <c r="I45" i="2"/>
  <c r="H32" i="2"/>
  <c r="H40" i="2" l="1"/>
  <c r="I70" i="2"/>
  <c r="G126" i="2"/>
  <c r="G113" i="2"/>
  <c r="I155" i="2"/>
  <c r="I63" i="2"/>
  <c r="I51" i="2"/>
  <c r="H84" i="2"/>
  <c r="F126" i="2"/>
  <c r="F113" i="2"/>
  <c r="H98" i="2" l="1"/>
  <c r="I76" i="2"/>
  <c r="I98" i="2" s="1"/>
  <c r="A142" i="2" s="1"/>
  <c r="I154" i="2"/>
  <c r="C113" i="2"/>
  <c r="C126" i="2"/>
  <c r="D126" i="2"/>
  <c r="D113" i="2"/>
  <c r="E126" i="2"/>
  <c r="E113" i="2"/>
  <c r="H113" i="2" l="1"/>
  <c r="I113" i="2" s="1"/>
  <c r="H107" i="2" s="1"/>
  <c r="I156" i="2"/>
  <c r="C11" i="3" s="1"/>
  <c r="F11" i="3" s="1"/>
  <c r="H126" i="2"/>
  <c r="I126" i="2" s="1"/>
  <c r="G111" i="2" l="1"/>
  <c r="H105" i="2" s="1"/>
  <c r="H106" i="2"/>
  <c r="H102" i="2"/>
  <c r="H104" i="2"/>
  <c r="H103" i="2"/>
  <c r="H117" i="2"/>
  <c r="H116" i="2"/>
  <c r="H118" i="2" s="1"/>
  <c r="G124" i="2"/>
  <c r="H108" i="2" l="1"/>
  <c r="I108" i="2"/>
  <c r="I159" i="2" s="1"/>
  <c r="I122" i="2"/>
  <c r="I161" i="2" s="1"/>
  <c r="H121" i="2"/>
  <c r="H122" i="2" s="1"/>
  <c r="H128" i="2" l="1"/>
  <c r="I128" i="2"/>
  <c r="C142" i="2" s="1"/>
  <c r="D142" i="2" s="1"/>
  <c r="I162" i="2"/>
  <c r="D11" i="3" s="1"/>
  <c r="G11" i="3" s="1"/>
  <c r="I135" i="2" l="1"/>
  <c r="H135" i="2" s="1"/>
  <c r="I133" i="2"/>
  <c r="H133" i="2" s="1"/>
  <c r="I134" i="2"/>
  <c r="H134" i="2" s="1"/>
  <c r="I132" i="2"/>
  <c r="I136" i="2"/>
  <c r="H136" i="2" s="1"/>
  <c r="H132" i="2" l="1"/>
  <c r="H137" i="2" s="1"/>
  <c r="H149" i="2" s="1"/>
  <c r="I137" i="2"/>
  <c r="I149" i="2" l="1"/>
  <c r="I166" i="2"/>
  <c r="I165" i="2"/>
  <c r="G170" i="2" l="1"/>
  <c r="H165" i="2" s="1"/>
  <c r="H166" i="2" s="1"/>
  <c r="E11" i="3"/>
  <c r="H11" i="3" s="1"/>
  <c r="I11" i="3" s="1"/>
  <c r="H159" i="2" l="1"/>
  <c r="H161" i="2"/>
  <c r="H154" i="2"/>
  <c r="H153" i="2"/>
  <c r="I170" i="2"/>
  <c r="I172" i="2" s="1"/>
  <c r="G4" i="3" s="1"/>
  <c r="I4" i="3" s="1"/>
  <c r="H155" i="2"/>
  <c r="H160" i="2"/>
  <c r="H170" i="1"/>
  <c r="A170" i="1"/>
  <c r="F146" i="1"/>
  <c r="F145" i="1"/>
  <c r="E145" i="1"/>
  <c r="H144" i="1"/>
  <c r="H147" i="1" s="1"/>
  <c r="D144" i="1" s="1"/>
  <c r="E144" i="1" s="1"/>
  <c r="G144" i="1"/>
  <c r="G147" i="1" s="1"/>
  <c r="D143" i="1" s="1"/>
  <c r="E143" i="1" s="1"/>
  <c r="F144" i="1"/>
  <c r="F143" i="1"/>
  <c r="F142" i="1"/>
  <c r="I118" i="1"/>
  <c r="I160" i="1" s="1"/>
  <c r="F111" i="1"/>
  <c r="I103" i="1"/>
  <c r="G96" i="1"/>
  <c r="C96" i="1"/>
  <c r="A96" i="1"/>
  <c r="E96" i="1" s="1"/>
  <c r="H95" i="1"/>
  <c r="G92" i="1"/>
  <c r="C92" i="1"/>
  <c r="A92" i="1"/>
  <c r="E92" i="1" s="1"/>
  <c r="G88" i="1"/>
  <c r="C88" i="1"/>
  <c r="E88" i="1" s="1"/>
  <c r="A88" i="1"/>
  <c r="I83" i="1"/>
  <c r="I82" i="1"/>
  <c r="H70" i="1"/>
  <c r="H63" i="1"/>
  <c r="H51" i="1"/>
  <c r="B39" i="1"/>
  <c r="I38" i="1"/>
  <c r="I37" i="1"/>
  <c r="I36" i="1"/>
  <c r="I34" i="1"/>
  <c r="I33" i="1"/>
  <c r="I32" i="1"/>
  <c r="A32" i="1"/>
  <c r="A33" i="1" s="1"/>
  <c r="A34" i="1" s="1"/>
  <c r="A35" i="1" s="1"/>
  <c r="A36" i="1" s="1"/>
  <c r="A37" i="1" s="1"/>
  <c r="A38" i="1" s="1"/>
  <c r="A39" i="1" s="1"/>
  <c r="I31" i="1"/>
  <c r="I23" i="1" s="1"/>
  <c r="G11" i="1"/>
  <c r="A6" i="1"/>
  <c r="I5" i="1"/>
  <c r="G5" i="1"/>
  <c r="H156" i="2" l="1"/>
  <c r="H162" i="2"/>
  <c r="F92" i="1"/>
  <c r="H92" i="1" s="1"/>
  <c r="I92" i="1" s="1"/>
  <c r="I80" i="1" s="1"/>
  <c r="F96" i="1"/>
  <c r="H96" i="1" s="1"/>
  <c r="I96" i="1" s="1"/>
  <c r="I79" i="1" s="1"/>
  <c r="F88" i="1"/>
  <c r="H88" i="1" s="1"/>
  <c r="I88" i="1" s="1"/>
  <c r="I81" i="1" s="1"/>
  <c r="I40" i="1"/>
  <c r="H34" i="1" s="1"/>
  <c r="H73" i="1"/>
  <c r="H74" i="1" s="1"/>
  <c r="H76" i="1" s="1"/>
  <c r="H35" i="1" l="1"/>
  <c r="H38" i="1"/>
  <c r="H80" i="1"/>
  <c r="H82" i="1"/>
  <c r="I111" i="1"/>
  <c r="I124" i="1"/>
  <c r="H81" i="1"/>
  <c r="H79" i="1"/>
  <c r="I84" i="1"/>
  <c r="H36" i="1"/>
  <c r="I50" i="1"/>
  <c r="I49" i="1"/>
  <c r="I153" i="1"/>
  <c r="I62" i="1"/>
  <c r="I48" i="1"/>
  <c r="I61" i="1"/>
  <c r="I47" i="1"/>
  <c r="I68" i="1"/>
  <c r="I60" i="1"/>
  <c r="I46" i="1"/>
  <c r="A126" i="1"/>
  <c r="I73" i="1"/>
  <c r="I74" i="1" s="1"/>
  <c r="I59" i="1"/>
  <c r="I45" i="1"/>
  <c r="H37" i="1"/>
  <c r="I67" i="1"/>
  <c r="I58" i="1"/>
  <c r="I44" i="1"/>
  <c r="H39" i="1"/>
  <c r="H31" i="1"/>
  <c r="I57" i="1"/>
  <c r="I43" i="1"/>
  <c r="A113" i="1"/>
  <c r="I56" i="1"/>
  <c r="I69" i="1"/>
  <c r="I55" i="1"/>
  <c r="H83" i="1"/>
  <c r="H33" i="1"/>
  <c r="H32" i="1"/>
  <c r="I70" i="1" l="1"/>
  <c r="E126" i="1" s="1"/>
  <c r="I63" i="1"/>
  <c r="I51" i="1"/>
  <c r="G126" i="1"/>
  <c r="G113" i="1"/>
  <c r="I155" i="1"/>
  <c r="H84" i="1"/>
  <c r="F126" i="1"/>
  <c r="F113" i="1"/>
  <c r="H40" i="1"/>
  <c r="E113" i="1" l="1"/>
  <c r="I76" i="1"/>
  <c r="I98" i="1" s="1"/>
  <c r="A142" i="1" s="1"/>
  <c r="C126" i="1"/>
  <c r="C113" i="1"/>
  <c r="I154" i="1"/>
  <c r="H98" i="1"/>
  <c r="D126" i="1"/>
  <c r="D113" i="1"/>
  <c r="I156" i="1" l="1"/>
  <c r="C10" i="3" s="1"/>
  <c r="F10" i="3" s="1"/>
  <c r="H113" i="1"/>
  <c r="I113" i="1" s="1"/>
  <c r="H126" i="1"/>
  <c r="I126" i="1" s="1"/>
  <c r="I14" i="3" l="1"/>
  <c r="H117" i="1"/>
  <c r="H116" i="1"/>
  <c r="G124" i="1"/>
  <c r="H102" i="1"/>
  <c r="G111" i="1"/>
  <c r="H107" i="1"/>
  <c r="H106" i="1"/>
  <c r="H104" i="1"/>
  <c r="H103" i="1"/>
  <c r="H118" i="1" l="1"/>
  <c r="H105" i="1"/>
  <c r="H108" i="1" s="1"/>
  <c r="I108" i="1"/>
  <c r="H121" i="1"/>
  <c r="H122" i="1" s="1"/>
  <c r="I122" i="1"/>
  <c r="I161" i="1" s="1"/>
  <c r="H128" i="1" l="1"/>
  <c r="I159" i="1"/>
  <c r="I128" i="1"/>
  <c r="C142" i="1" s="1"/>
  <c r="D142" i="1" s="1"/>
  <c r="I135" i="1" l="1"/>
  <c r="H135" i="1" s="1"/>
  <c r="I134" i="1"/>
  <c r="H134" i="1" s="1"/>
  <c r="I133" i="1"/>
  <c r="H133" i="1" s="1"/>
  <c r="I132" i="1"/>
  <c r="I136" i="1"/>
  <c r="H136" i="1" s="1"/>
  <c r="I162" i="1"/>
  <c r="D10" i="3" s="1"/>
  <c r="G10" i="3" s="1"/>
  <c r="I15" i="3" l="1"/>
  <c r="H132" i="1"/>
  <c r="H137" i="1" s="1"/>
  <c r="H149" i="1" s="1"/>
  <c r="I137" i="1"/>
  <c r="I149" i="1" l="1"/>
  <c r="I166" i="1"/>
  <c r="I165" i="1"/>
  <c r="G170" i="1" l="1"/>
  <c r="G3" i="3" s="1"/>
  <c r="I3" i="3" s="1"/>
  <c r="I5" i="3" s="1"/>
  <c r="E10" i="3"/>
  <c r="H10" i="3" s="1"/>
  <c r="H153" i="1"/>
  <c r="I170" i="1" l="1"/>
  <c r="I172" i="1" s="1"/>
  <c r="H155" i="1"/>
  <c r="H160" i="1"/>
  <c r="H165" i="1"/>
  <c r="H166" i="1" s="1"/>
  <c r="H161" i="1"/>
  <c r="H154" i="1"/>
  <c r="H156" i="1" s="1"/>
  <c r="H159" i="1"/>
  <c r="H162" i="1"/>
  <c r="I16" i="3"/>
  <c r="I17" i="3" s="1"/>
  <c r="I10" i="3"/>
</calcChain>
</file>

<file path=xl/sharedStrings.xml><?xml version="1.0" encoding="utf-8"?>
<sst xmlns="http://schemas.openxmlformats.org/spreadsheetml/2006/main" count="533" uniqueCount="203">
  <si>
    <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scheme val="minor"/>
      </rPr>
      <t>COM DEDICAÇÃO EXCLUSIVA</t>
    </r>
    <r>
      <rPr>
        <b/>
        <sz val="8"/>
        <color theme="1"/>
        <rFont val="Calibri"/>
        <family val="2"/>
        <scheme val="minor"/>
      </rPr>
      <t xml:space="preserve"> DE MÃO DE OBRA (ANEXO III - DECRETO 52.768 de 15.12.2015)</t>
    </r>
  </si>
  <si>
    <t>PROCESSO:</t>
  </si>
  <si>
    <r>
      <t xml:space="preserve">REGIME DE TRIBUTAÇÃO: </t>
    </r>
    <r>
      <rPr>
        <b/>
        <sz val="14"/>
        <color rgb="FFFF0000"/>
        <rFont val="Calibri"/>
        <family val="2"/>
        <scheme val="minor"/>
      </rPr>
      <t>LUCRO PRESUMIDO</t>
    </r>
  </si>
  <si>
    <t>LICITAÇÃO/EDITAL</t>
  </si>
  <si>
    <t>ABERTURA:</t>
  </si>
  <si>
    <t>Cargo/Função:</t>
  </si>
  <si>
    <t>Limpeza</t>
  </si>
  <si>
    <t>Convenção Coletiva de Trabalho:</t>
  </si>
  <si>
    <t>INSALUBRIDADE (10%, 20%, 40%)</t>
  </si>
  <si>
    <t>Origem do salário:</t>
  </si>
  <si>
    <t>Cidade:</t>
  </si>
  <si>
    <t>Porto Alegre</t>
  </si>
  <si>
    <t>PERICULOSIDADE (30%)</t>
  </si>
  <si>
    <t>Não aplicável</t>
  </si>
  <si>
    <t>Salário Normativo</t>
  </si>
  <si>
    <t>Vlr. do salário e nº de horas correspondentes</t>
  </si>
  <si>
    <t>ISS</t>
  </si>
  <si>
    <t>Alíquota</t>
  </si>
  <si>
    <t>CCT</t>
  </si>
  <si>
    <t>Vr. Unitário</t>
  </si>
  <si>
    <t>Dias</t>
  </si>
  <si>
    <t>Desconto</t>
  </si>
  <si>
    <t>Auxílio Alimentação</t>
  </si>
  <si>
    <t>Auxílio Lanche</t>
  </si>
  <si>
    <r>
      <t xml:space="preserve">Outros benefícios que refletem na planilha de custos, caso constem na CCT.                                     Obs.: PARA POSTOS REFERENTE A CCT DA SINDASSEIO E SEEAC (LIMPEZA E OUTROS), UTILIZAR ESTE CAMPO PARA O </t>
    </r>
    <r>
      <rPr>
        <b/>
        <sz val="10"/>
        <color rgb="FFFF0000"/>
        <rFont val="Calibri"/>
        <family val="2"/>
        <scheme val="minor"/>
      </rPr>
      <t>PLANO DE BENEFÍCIO SOCIAL FAMILIAR.</t>
    </r>
  </si>
  <si>
    <t>Valor mensal</t>
  </si>
  <si>
    <t>Adicional de Supervisor (37%)</t>
  </si>
  <si>
    <t>Porcentagem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</si>
  <si>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</si>
  <si>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</si>
  <si>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</si>
  <si>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</si>
  <si>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</si>
  <si>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</si>
  <si>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</si>
  <si>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</si>
  <si>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</si>
  <si>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</si>
  <si>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</si>
  <si>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</si>
  <si>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t xml:space="preserve">Adicional Periculosidade 30% </t>
    </r>
    <r>
      <rPr>
        <b/>
        <sz val="5"/>
        <color theme="1"/>
        <rFont val="Calibri"/>
        <family val="2"/>
        <scheme val="minor"/>
      </rPr>
      <t>(Ver súmulas 364, 132 e 191 do TST)</t>
    </r>
  </si>
  <si>
    <r>
      <t xml:space="preserve">Adicional Insalubridade 10%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</si>
  <si>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20%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</si>
  <si>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Insalubridade 40% </t>
    </r>
    <r>
      <rPr>
        <b/>
        <sz val="5"/>
        <color theme="1"/>
        <rFont val="Calibri"/>
        <family val="2"/>
        <scheme val="minor"/>
      </rPr>
      <t>(Ver súmula 228 e 139 TST)</t>
    </r>
  </si>
  <si>
    <r>
      <t xml:space="preserve">Adicional de Supervisor </t>
    </r>
    <r>
      <rPr>
        <b/>
        <sz val="5"/>
        <color theme="1"/>
        <rFont val="Calibri"/>
        <family val="2"/>
        <scheme val="minor"/>
      </rPr>
      <t>(IN 02/2008 MPOG SLTI)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</si>
  <si>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</si>
  <si>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</si>
  <si>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</si>
  <si>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</si>
  <si>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</si>
  <si>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t xml:space="preserve">INSS </t>
    </r>
    <r>
      <rPr>
        <b/>
        <sz val="5"/>
        <color theme="1"/>
        <rFont val="Calibri"/>
        <family val="2"/>
        <scheme val="minor"/>
      </rPr>
      <t>(art. 22, inc. I, Lei nº 8.212/91)</t>
    </r>
  </si>
  <si>
    <r>
      <t xml:space="preserve">SESI ou SESC </t>
    </r>
    <r>
      <rPr>
        <b/>
        <sz val="5"/>
        <color theme="1"/>
        <rFont val="Calibri"/>
        <family val="2"/>
        <scheme val="minor"/>
      </rPr>
      <t>(art. 30, Lei nº 8.036/90)</t>
    </r>
  </si>
  <si>
    <r>
      <t xml:space="preserve">SENAI ou SENAC </t>
    </r>
    <r>
      <rPr>
        <b/>
        <sz val="5"/>
        <color theme="1"/>
        <rFont val="Calibri"/>
        <family val="2"/>
        <scheme val="minor"/>
      </rPr>
      <t>(Decreto-Lei nº 2.318/86)</t>
    </r>
  </si>
  <si>
    <r>
      <t xml:space="preserve">INCRA </t>
    </r>
    <r>
      <rPr>
        <b/>
        <sz val="5"/>
        <color theme="1"/>
        <rFont val="Calibri"/>
        <family val="2"/>
        <scheme val="minor"/>
      </rPr>
      <t>(art. 15I, Lei Complementar nº 011/71)</t>
    </r>
  </si>
  <si>
    <r>
      <t xml:space="preserve">SALÁRIO EDUCAÇÃO </t>
    </r>
    <r>
      <rPr>
        <b/>
        <sz val="5"/>
        <color theme="1"/>
        <rFont val="Calibri"/>
        <family val="2"/>
        <scheme val="minor"/>
      </rPr>
      <t>(art. , inc. I, Decreto nº 87.043/82)</t>
    </r>
  </si>
  <si>
    <r>
      <t>FGTS</t>
    </r>
    <r>
      <rPr>
        <b/>
        <sz val="5"/>
        <color theme="1"/>
        <rFont val="Calibri"/>
        <family val="2"/>
        <scheme val="minor"/>
      </rPr>
      <t xml:space="preserve"> (art. 15, Lei nº 8.036/90)</t>
    </r>
  </si>
  <si>
    <r>
      <t xml:space="preserve">SEG. ACIDENTE DO TRABALHO 1%, 2% e 3% </t>
    </r>
    <r>
      <rPr>
        <b/>
        <sz val="5"/>
        <color theme="1"/>
        <rFont val="Calibri"/>
        <family val="2"/>
        <scheme val="minor"/>
      </rPr>
      <t>(art. 22, inc. II, alíneas "b" e "c", da Lei nº 8.212/91)</t>
    </r>
  </si>
  <si>
    <r>
      <t xml:space="preserve">SEBRAE </t>
    </r>
    <r>
      <rPr>
        <b/>
        <sz val="5"/>
        <color theme="1"/>
        <rFont val="Calibri"/>
        <family val="2"/>
        <scheme val="minor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</si>
  <si>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</si>
  <si>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</si>
  <si>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</si>
  <si>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</si>
  <si>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</si>
  <si>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</si>
  <si>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t>FALTAS ABONADAS</t>
    </r>
    <r>
      <rPr>
        <b/>
        <vertAlign val="superscript"/>
        <sz val="8"/>
        <color theme="1"/>
        <rFont val="Calibri"/>
        <family val="2"/>
        <scheme val="minor"/>
      </rPr>
      <t xml:space="preserve"> (3)</t>
    </r>
  </si>
  <si>
    <r>
      <t xml:space="preserve">FALTAS LEGAIS </t>
    </r>
    <r>
      <rPr>
        <vertAlign val="superscript"/>
        <sz val="8"/>
        <color theme="1"/>
        <rFont val="Calibri"/>
        <family val="2"/>
        <scheme val="minor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</si>
  <si>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</si>
  <si>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</si>
  <si>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</si>
  <si>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</si>
  <si>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</si>
  <si>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</si>
  <si>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</si>
  <si>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</si>
  <si>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</si>
  <si>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</si>
  <si>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</si>
  <si>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</si>
  <si>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</si>
  <si>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</si>
  <si>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</si>
  <si>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</si>
  <si>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</si>
  <si>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</si>
  <si>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</si>
  <si>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</si>
  <si>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</si>
  <si>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</si>
  <si>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</si>
  <si>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r>
      <t>Vale-Transporte</t>
    </r>
    <r>
      <rPr>
        <sz val="8"/>
        <color theme="1"/>
        <rFont val="Calibri"/>
        <family val="2"/>
      </rPr>
      <t>⁽⁵⁾</t>
    </r>
  </si>
  <si>
    <t>Adicional Intervalar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</si>
  <si>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</si>
  <si>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</si>
  <si>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</si>
  <si>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</si>
  <si>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</si>
  <si>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</si>
  <si>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</si>
  <si>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</si>
  <si>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</si>
  <si>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</si>
  <si>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</si>
  <si>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</si>
  <si>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</si>
  <si>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</si>
  <si>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MEMÓRIA DE CÁLCULO DO VALE ALIMENTAÇÃO</t>
  </si>
  <si>
    <t>TOTAL DO MONTANTE A (I + II + III+ IV + V +VI)</t>
  </si>
  <si>
    <t>MONTANTE B</t>
  </si>
  <si>
    <t>Despesas Diretas</t>
  </si>
  <si>
    <r>
      <t xml:space="preserve">Transporte </t>
    </r>
    <r>
      <rPr>
        <vertAlign val="superscript"/>
        <sz val="8"/>
        <color theme="1"/>
        <rFont val="Calibri"/>
        <family val="2"/>
        <scheme val="minor"/>
      </rPr>
      <t xml:space="preserve">(6) </t>
    </r>
  </si>
  <si>
    <r>
      <t>Uniformes/EPI</t>
    </r>
    <r>
      <rPr>
        <vertAlign val="superscript"/>
        <sz val="8"/>
        <color indexed="8"/>
        <rFont val="Calibri"/>
        <family val="2"/>
      </rPr>
      <t xml:space="preserve"> (6a) </t>
    </r>
  </si>
  <si>
    <t>Seguro de vida</t>
  </si>
  <si>
    <t>Materiais/Equipamentos</t>
  </si>
  <si>
    <r>
      <t>Mobilização</t>
    </r>
    <r>
      <rPr>
        <vertAlign val="superscript"/>
        <sz val="8"/>
        <color theme="1"/>
        <rFont val="Calibri"/>
        <family val="2"/>
        <scheme val="minor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</si>
  <si>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</si>
  <si>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</si>
  <si>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</si>
  <si>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</si>
  <si>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</si>
  <si>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</si>
  <si>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</si>
  <si>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</si>
  <si>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</si>
  <si>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</si>
  <si>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</si>
  <si>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</si>
  <si>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</si>
  <si>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</si>
  <si>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</si>
  <si>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</si>
  <si>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Total de Despesas Indiretas</t>
  </si>
  <si>
    <t>Lucro</t>
  </si>
  <si>
    <t>Total do 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</si>
  <si>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</si>
  <si>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</si>
  <si>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</si>
  <si>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t xml:space="preserve">Tributos </t>
    </r>
    <r>
      <rPr>
        <b/>
        <vertAlign val="superscript"/>
        <sz val="10"/>
        <color theme="1"/>
        <rFont val="Calibri"/>
        <family val="2"/>
        <scheme val="minor"/>
      </rPr>
      <t>(8)</t>
    </r>
  </si>
  <si>
    <t>PIS</t>
  </si>
  <si>
    <t>COFINS</t>
  </si>
  <si>
    <r>
      <t xml:space="preserve">SIMPLES </t>
    </r>
    <r>
      <rPr>
        <vertAlign val="superscript"/>
        <sz val="8"/>
        <color theme="1"/>
        <rFont val="Calibri"/>
        <family val="2"/>
        <scheme val="minor"/>
      </rPr>
      <t>(9)</t>
    </r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</si>
  <si>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</si>
  <si>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</si>
  <si>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</si>
  <si>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</si>
  <si>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</si>
  <si>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</si>
  <si>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</si>
  <si>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</si>
  <si>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</si>
  <si>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</si>
  <si>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</si>
  <si>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</si>
  <si>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</si>
  <si>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</si>
  <si>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t>Coef SIMPLES</t>
    </r>
    <r>
      <rPr>
        <i/>
        <vertAlign val="superscript"/>
        <sz val="6"/>
        <color theme="1"/>
        <rFont val="Calibri"/>
        <family val="2"/>
        <scheme val="minor"/>
      </rPr>
      <t xml:space="preserve"> (*)</t>
    </r>
  </si>
  <si>
    <t>(*)</t>
  </si>
  <si>
    <t>Segunda faixa: Receita Bruta em 12 meses De 180.000,01 a 360.000,00- Alíquota de 9,00%</t>
  </si>
  <si>
    <t>TOTAL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</si>
  <si>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</si>
  <si>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</si>
  <si>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</si>
  <si>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</si>
  <si>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</si>
  <si>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</si>
  <si>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</si>
  <si>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</si>
  <si>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</si>
  <si>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</si>
  <si>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</si>
  <si>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</si>
  <si>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</si>
  <si>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</si>
  <si>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</si>
  <si>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</si>
  <si>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</si>
  <si>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24/2000-0164648-0</t>
  </si>
  <si>
    <t>rs000044/2024</t>
  </si>
  <si>
    <t>Tarifa Transporte - cláusula vigésima</t>
  </si>
  <si>
    <t>Auxílio Alimentação - cláusula décima oitava</t>
  </si>
  <si>
    <t>Auxílio Lanche - cláusula décima nona</t>
  </si>
  <si>
    <t>Base de cálculo da insalubridade - cláusula décima sétima</t>
  </si>
  <si>
    <t>Jardinagem</t>
  </si>
  <si>
    <t>Quadro Resumo Mensal</t>
  </si>
  <si>
    <t>Função</t>
  </si>
  <si>
    <t>Cidade</t>
  </si>
  <si>
    <t>Carga Horária</t>
  </si>
  <si>
    <t>Dias da semana</t>
  </si>
  <si>
    <t>Nº de Postos</t>
  </si>
  <si>
    <t>Valor Total</t>
  </si>
  <si>
    <t>40h</t>
  </si>
  <si>
    <t>seg-sex</t>
  </si>
  <si>
    <t>RESUMO DO CONTRATO</t>
  </si>
  <si>
    <t>Categoria</t>
  </si>
  <si>
    <t>Quant.</t>
  </si>
  <si>
    <t>Valor Unit.MA</t>
  </si>
  <si>
    <t>Valor Unit MB</t>
  </si>
  <si>
    <t>Valor Unit MC</t>
  </si>
  <si>
    <t>Total MA</t>
  </si>
  <si>
    <t>TotalMB</t>
  </si>
  <si>
    <t>Total MC</t>
  </si>
  <si>
    <t>Total</t>
  </si>
  <si>
    <t>Montante C</t>
  </si>
  <si>
    <t>Outros (plano de benefício social Familiar)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</si>
</sst>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0&quot;/&quot;0000&quot;-&quot;0000000&quot;-&quot;0"/>
    <numFmt numFmtId="165" formatCode="&quot;R$&quot;\ #,##0.00"/>
    <numFmt numFmtId="166" formatCode="0.0000%"/>
    <numFmt numFmtId="167" formatCode="0.0000"/>
    <numFmt numFmtId="168" formatCode="_-&quot;R$ &quot;* #,##0.00_-;&quot;-R$ &quot;* #,##0.00_-;_-&quot;R$ &quot;* \-??_-;_-@_-"/>
    <numFmt numFmtId="169" formatCode="[$R$-416]\ #,##0.00;[Red]\-[$R$-416]\ #,##0.00"/>
  </numFmts>
  <fonts count="3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u/>
      <sz val="10"/>
      <color rgb="FFFF0000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8"/>
      <color rgb="FF000000"/>
      <name val="Calibri"/>
      <family val="2"/>
      <charset val="1"/>
    </font>
    <font>
      <b/>
      <sz val="10"/>
      <color theme="1"/>
      <name val="Calibri"/>
      <family val="2"/>
      <scheme val="minor"/>
    </font>
    <font>
      <b/>
      <sz val="5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7"/>
      <color theme="1"/>
      <name val="Calibri"/>
      <family val="2"/>
      <scheme val="minor"/>
    </font>
    <font>
      <sz val="8"/>
      <color rgb="FF000000"/>
      <name val="Calibri"/>
      <family val="2"/>
    </font>
    <font>
      <b/>
      <vertAlign val="superscript"/>
      <sz val="8"/>
      <color theme="1"/>
      <name val="Calibri"/>
      <family val="2"/>
      <scheme val="minor"/>
    </font>
    <font>
      <vertAlign val="superscript"/>
      <sz val="8"/>
      <color theme="1"/>
      <name val="Calibri"/>
      <family val="2"/>
      <scheme val="minor"/>
    </font>
    <font>
      <sz val="8"/>
      <color theme="1"/>
      <name val="Calibri"/>
      <family val="2"/>
    </font>
    <font>
      <b/>
      <i/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indexed="8"/>
      <name val="Calibri"/>
      <family val="2"/>
    </font>
    <font>
      <vertAlign val="superscript"/>
      <sz val="8"/>
      <color indexed="8"/>
      <name val="Calibri"/>
      <family val="2"/>
    </font>
    <font>
      <i/>
      <sz val="6"/>
      <color theme="1"/>
      <name val="Calibri"/>
      <family val="2"/>
      <scheme val="minor"/>
    </font>
    <font>
      <b/>
      <vertAlign val="superscript"/>
      <sz val="10"/>
      <color theme="1"/>
      <name val="Calibri"/>
      <family val="2"/>
      <scheme val="minor"/>
    </font>
    <font>
      <i/>
      <vertAlign val="superscript"/>
      <sz val="6"/>
      <color theme="1"/>
      <name val="Calibri"/>
      <family val="2"/>
      <scheme val="minor"/>
    </font>
    <font>
      <b/>
      <i/>
      <sz val="6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0"/>
      <color rgb="FF000000"/>
      <name val="Calibri"/>
      <family val="2"/>
      <charset val="1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rgb="FFE6E0E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FF"/>
        <b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5B3D7"/>
        <bgColor rgb="FF9999FF"/>
      </patternFill>
    </fill>
    <fill>
      <patternFill patternType="solid">
        <fgColor rgb="FFC6D9F1"/>
        <bgColor rgb="FFD9D9D9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30" fillId="0" borderId="0"/>
    <xf numFmtId="0" fontId="1" fillId="0" borderId="0"/>
  </cellStyleXfs>
  <cellXfs count="20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9" fontId="7" fillId="4" borderId="8" xfId="0" applyNumberFormat="1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7" fillId="4" borderId="1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165" fontId="7" fillId="4" borderId="1" xfId="0" applyNumberFormat="1" applyFont="1" applyFill="1" applyBorder="1" applyAlignment="1">
      <alignment horizontal="center" vertical="center" wrapText="1"/>
    </xf>
    <xf numFmtId="10" fontId="7" fillId="4" borderId="1" xfId="0" applyNumberFormat="1" applyFont="1" applyFill="1" applyBorder="1" applyAlignment="1">
      <alignment horizontal="center" vertical="center" wrapText="1"/>
    </xf>
    <xf numFmtId="3" fontId="7" fillId="4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165" fontId="7" fillId="4" borderId="8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0" fontId="11" fillId="4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166" fontId="7" fillId="0" borderId="1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12" fillId="0" borderId="1" xfId="0" applyNumberFormat="1" applyFont="1" applyBorder="1" applyAlignment="1">
      <alignment horizontal="center" vertical="center" wrapText="1"/>
    </xf>
    <xf numFmtId="166" fontId="15" fillId="0" borderId="1" xfId="0" applyNumberFormat="1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166" fontId="17" fillId="0" borderId="1" xfId="0" applyNumberFormat="1" applyFont="1" applyBorder="1" applyAlignment="1">
      <alignment horizontal="center" vertical="center" wrapText="1"/>
    </xf>
    <xf numFmtId="0" fontId="14" fillId="0" borderId="0" xfId="0" quotePrefix="1" applyFont="1" applyAlignment="1">
      <alignment horizontal="center" vertical="center" wrapText="1"/>
    </xf>
    <xf numFmtId="166" fontId="15" fillId="4" borderId="1" xfId="0" applyNumberFormat="1" applyFont="1" applyFill="1" applyBorder="1" applyAlignment="1">
      <alignment horizontal="center" vertical="center" wrapText="1"/>
    </xf>
    <xf numFmtId="4" fontId="15" fillId="4" borderId="1" xfId="0" applyNumberFormat="1" applyFont="1" applyFill="1" applyBorder="1" applyAlignment="1">
      <alignment horizontal="center" vertical="center" wrapText="1"/>
    </xf>
    <xf numFmtId="166" fontId="15" fillId="0" borderId="0" xfId="0" applyNumberFormat="1" applyFont="1" applyAlignment="1">
      <alignment horizontal="center" vertical="center" wrapText="1"/>
    </xf>
    <xf numFmtId="4" fontId="15" fillId="0" borderId="0" xfId="0" applyNumberFormat="1" applyFont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9" fontId="7" fillId="0" borderId="1" xfId="0" applyNumberFormat="1" applyFont="1" applyBorder="1" applyAlignment="1">
      <alignment horizontal="center" vertical="center" wrapText="1"/>
    </xf>
    <xf numFmtId="165" fontId="7" fillId="0" borderId="0" xfId="0" applyNumberFormat="1" applyFont="1" applyAlignment="1">
      <alignment horizontal="center" vertical="center" wrapText="1"/>
    </xf>
    <xf numFmtId="2" fontId="7" fillId="0" borderId="0" xfId="0" applyNumberFormat="1" applyFont="1" applyAlignment="1">
      <alignment horizontal="center" vertical="center" wrapText="1"/>
    </xf>
    <xf numFmtId="9" fontId="7" fillId="0" borderId="0" xfId="0" applyNumberFormat="1" applyFont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1" fontId="7" fillId="0" borderId="1" xfId="0" applyNumberFormat="1" applyFont="1" applyBorder="1" applyAlignment="1">
      <alignment horizontal="center" vertical="center" wrapText="1"/>
    </xf>
    <xf numFmtId="10" fontId="7" fillId="0" borderId="1" xfId="0" applyNumberFormat="1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2" fontId="22" fillId="0" borderId="0" xfId="0" applyNumberFormat="1" applyFont="1" applyAlignment="1">
      <alignment horizontal="center" vertical="center" wrapText="1"/>
    </xf>
    <xf numFmtId="9" fontId="22" fillId="0" borderId="0" xfId="0" applyNumberFormat="1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 wrapText="1"/>
    </xf>
    <xf numFmtId="166" fontId="15" fillId="9" borderId="1" xfId="0" applyNumberFormat="1" applyFont="1" applyFill="1" applyBorder="1" applyAlignment="1">
      <alignment horizontal="center" vertical="center" wrapText="1"/>
    </xf>
    <xf numFmtId="4" fontId="15" fillId="9" borderId="1" xfId="0" applyNumberFormat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166" fontId="15" fillId="2" borderId="0" xfId="0" applyNumberFormat="1" applyFont="1" applyFill="1" applyAlignment="1">
      <alignment horizontal="center" vertical="center" wrapText="1"/>
    </xf>
    <xf numFmtId="4" fontId="15" fillId="2" borderId="0" xfId="0" applyNumberFormat="1" applyFont="1" applyFill="1" applyAlignment="1">
      <alignment horizontal="center" vertical="center" wrapText="1"/>
    </xf>
    <xf numFmtId="4" fontId="15" fillId="3" borderId="1" xfId="0" applyNumberFormat="1" applyFont="1" applyFill="1" applyBorder="1" applyAlignment="1">
      <alignment horizontal="center" vertical="center" wrapText="1"/>
    </xf>
    <xf numFmtId="9" fontId="2" fillId="10" borderId="1" xfId="0" quotePrefix="1" applyNumberFormat="1" applyFont="1" applyFill="1" applyBorder="1" applyAlignment="1">
      <alignment horizontal="center" vertical="center" wrapText="1"/>
    </xf>
    <xf numFmtId="2" fontId="2" fillId="3" borderId="1" xfId="0" quotePrefix="1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10" fontId="11" fillId="2" borderId="1" xfId="0" applyNumberFormat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15" fillId="0" borderId="1" xfId="0" applyNumberFormat="1" applyFont="1" applyBorder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15" fillId="3" borderId="3" xfId="0" applyNumberFormat="1" applyFont="1" applyFill="1" applyBorder="1" applyAlignment="1">
      <alignment horizontal="center" vertical="center" wrapText="1"/>
    </xf>
    <xf numFmtId="167" fontId="7" fillId="2" borderId="1" xfId="0" applyNumberFormat="1" applyFont="1" applyFill="1" applyBorder="1" applyAlignment="1">
      <alignment horizontal="center" vertical="center" wrapText="1"/>
    </xf>
    <xf numFmtId="167" fontId="15" fillId="2" borderId="1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9" fillId="0" borderId="0" xfId="0" quotePrefix="1" applyFont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4" fontId="7" fillId="12" borderId="1" xfId="0" applyNumberFormat="1" applyFont="1" applyFill="1" applyBorder="1" applyAlignment="1">
      <alignment horizontal="center" vertical="center" wrapText="1"/>
    </xf>
    <xf numFmtId="4" fontId="15" fillId="12" borderId="1" xfId="0" applyNumberFormat="1" applyFont="1" applyFill="1" applyBorder="1" applyAlignment="1">
      <alignment horizontal="center" vertical="center" wrapText="1"/>
    </xf>
    <xf numFmtId="0" fontId="32" fillId="14" borderId="1" xfId="1" applyFont="1" applyFill="1" applyBorder="1" applyAlignment="1">
      <alignment horizontal="center" vertical="center" wrapText="1"/>
    </xf>
    <xf numFmtId="0" fontId="31" fillId="14" borderId="1" xfId="1" applyFont="1" applyFill="1" applyBorder="1" applyAlignment="1">
      <alignment horizontal="center" vertical="center" wrapText="1"/>
    </xf>
    <xf numFmtId="0" fontId="30" fillId="0" borderId="1" xfId="1" applyBorder="1" applyAlignment="1">
      <alignment horizontal="center"/>
    </xf>
    <xf numFmtId="0" fontId="30" fillId="0" borderId="1" xfId="1" applyBorder="1"/>
    <xf numFmtId="168" fontId="30" fillId="0" borderId="1" xfId="1" applyNumberFormat="1" applyBorder="1"/>
    <xf numFmtId="0" fontId="31" fillId="0" borderId="1" xfId="1" applyFont="1" applyBorder="1" applyAlignment="1">
      <alignment horizontal="center"/>
    </xf>
    <xf numFmtId="168" fontId="31" fillId="0" borderId="1" xfId="1" applyNumberFormat="1" applyFont="1" applyBorder="1"/>
    <xf numFmtId="0" fontId="30" fillId="0" borderId="0" xfId="1"/>
    <xf numFmtId="0" fontId="34" fillId="0" borderId="1" xfId="2" applyFont="1" applyBorder="1" applyAlignment="1">
      <alignment horizontal="center" vertical="center"/>
    </xf>
    <xf numFmtId="0" fontId="35" fillId="0" borderId="1" xfId="2" applyFont="1" applyBorder="1" applyAlignment="1">
      <alignment horizontal="center" vertical="center"/>
    </xf>
    <xf numFmtId="0" fontId="33" fillId="0" borderId="1" xfId="1" applyFont="1" applyBorder="1" applyAlignment="1">
      <alignment horizontal="left"/>
    </xf>
    <xf numFmtId="0" fontId="33" fillId="0" borderId="1" xfId="1" applyFont="1" applyBorder="1" applyAlignment="1">
      <alignment horizontal="center"/>
    </xf>
    <xf numFmtId="169" fontId="33" fillId="0" borderId="1" xfId="0" applyNumberFormat="1" applyFont="1" applyBorder="1" applyAlignment="1">
      <alignment horizontal="center"/>
    </xf>
    <xf numFmtId="169" fontId="33" fillId="0" borderId="1" xfId="0" applyNumberFormat="1" applyFont="1" applyBorder="1" applyAlignment="1">
      <alignment horizontal="center" vertical="center"/>
    </xf>
    <xf numFmtId="0" fontId="33" fillId="0" borderId="1" xfId="0" applyFont="1" applyBorder="1"/>
    <xf numFmtId="169" fontId="33" fillId="0" borderId="1" xfId="0" applyNumberFormat="1" applyFont="1" applyBorder="1"/>
    <xf numFmtId="9" fontId="7" fillId="4" borderId="8" xfId="0" applyNumberFormat="1" applyFont="1" applyFill="1" applyBorder="1" applyAlignment="1">
      <alignment horizontal="center" vertical="center" wrapText="1"/>
    </xf>
    <xf numFmtId="9" fontId="7" fillId="4" borderId="2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7" fillId="0" borderId="5" xfId="0" applyFont="1" applyBorder="1" applyAlignment="1">
      <alignment horizontal="left" vertical="center"/>
    </xf>
    <xf numFmtId="0" fontId="7" fillId="0" borderId="3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horizontal="center" vertical="center" wrapText="1"/>
    </xf>
    <xf numFmtId="0" fontId="8" fillId="4" borderId="12" xfId="0" applyFont="1" applyFill="1" applyBorder="1" applyAlignment="1">
      <alignment horizontal="center" vertical="center" wrapText="1"/>
    </xf>
    <xf numFmtId="0" fontId="8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2" fillId="6" borderId="1" xfId="0" applyFont="1" applyFill="1" applyBorder="1" applyAlignment="1">
      <alignment horizontal="center" vertical="center" wrapText="1"/>
    </xf>
    <xf numFmtId="0" fontId="13" fillId="7" borderId="3" xfId="0" applyFont="1" applyFill="1" applyBorder="1" applyAlignment="1">
      <alignment horizontal="center" vertical="center" wrapText="1"/>
    </xf>
    <xf numFmtId="0" fontId="13" fillId="7" borderId="4" xfId="0" applyFont="1" applyFill="1" applyBorder="1" applyAlignment="1">
      <alignment horizontal="center" vertical="center" wrapText="1"/>
    </xf>
    <xf numFmtId="0" fontId="13" fillId="7" borderId="5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left" vertical="center" wrapText="1"/>
    </xf>
    <xf numFmtId="0" fontId="12" fillId="8" borderId="4" xfId="0" applyFont="1" applyFill="1" applyBorder="1" applyAlignment="1">
      <alignment horizontal="left" vertical="center" wrapText="1"/>
    </xf>
    <xf numFmtId="0" fontId="12" fillId="8" borderId="5" xfId="0" applyFont="1" applyFill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left" vertical="center" wrapText="1"/>
    </xf>
    <xf numFmtId="0" fontId="16" fillId="0" borderId="4" xfId="0" applyFont="1" applyBorder="1" applyAlignment="1">
      <alignment horizontal="justify" vertical="center" wrapText="1"/>
    </xf>
    <xf numFmtId="0" fontId="16" fillId="0" borderId="15" xfId="0" applyFont="1" applyBorder="1" applyAlignment="1">
      <alignment horizontal="left" vertical="center" wrapText="1"/>
    </xf>
    <xf numFmtId="0" fontId="16" fillId="0" borderId="14" xfId="0" applyFont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21" fillId="0" borderId="4" xfId="0" applyFont="1" applyBorder="1" applyAlignment="1">
      <alignment horizontal="left" vertical="center" wrapText="1"/>
    </xf>
    <xf numFmtId="165" fontId="7" fillId="0" borderId="1" xfId="0" applyNumberFormat="1" applyFont="1" applyBorder="1" applyAlignment="1">
      <alignment horizontal="center" vertical="center" wrapText="1"/>
    </xf>
    <xf numFmtId="0" fontId="2" fillId="10" borderId="3" xfId="0" applyFont="1" applyFill="1" applyBorder="1" applyAlignment="1">
      <alignment vertical="top" wrapText="1"/>
    </xf>
    <xf numFmtId="0" fontId="2" fillId="10" borderId="4" xfId="0" quotePrefix="1" applyFont="1" applyFill="1" applyBorder="1" applyAlignment="1">
      <alignment vertical="top" wrapText="1"/>
    </xf>
    <xf numFmtId="0" fontId="2" fillId="10" borderId="5" xfId="0" quotePrefix="1" applyFont="1" applyFill="1" applyBorder="1" applyAlignment="1">
      <alignment vertical="top" wrapText="1"/>
    </xf>
    <xf numFmtId="0" fontId="15" fillId="9" borderId="1" xfId="0" applyFont="1" applyFill="1" applyBorder="1" applyAlignment="1">
      <alignment horizontal="center" vertical="center" wrapText="1"/>
    </xf>
    <xf numFmtId="0" fontId="23" fillId="0" borderId="3" xfId="0" applyFont="1" applyBorder="1" applyAlignment="1">
      <alignment horizontal="left" vertical="center"/>
    </xf>
    <xf numFmtId="0" fontId="23" fillId="0" borderId="4" xfId="0" applyFont="1" applyBorder="1" applyAlignment="1">
      <alignment horizontal="left" vertical="center"/>
    </xf>
    <xf numFmtId="0" fontId="23" fillId="0" borderId="5" xfId="0" applyFont="1" applyBorder="1" applyAlignment="1">
      <alignment horizontal="left" vertical="center"/>
    </xf>
    <xf numFmtId="0" fontId="2" fillId="10" borderId="1" xfId="0" quotePrefix="1" applyFont="1" applyFill="1" applyBorder="1" applyAlignment="1">
      <alignment horizontal="center" vertical="center" wrapText="1"/>
    </xf>
    <xf numFmtId="0" fontId="11" fillId="2" borderId="1" xfId="0" quotePrefix="1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0" fontId="25" fillId="0" borderId="14" xfId="0" applyFont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2" fillId="0" borderId="1" xfId="0" quotePrefix="1" applyFont="1" applyBorder="1" applyAlignment="1">
      <alignment horizontal="left" vertical="center" wrapText="1"/>
    </xf>
    <xf numFmtId="10" fontId="7" fillId="3" borderId="1" xfId="0" applyNumberFormat="1" applyFont="1" applyFill="1" applyBorder="1" applyAlignment="1">
      <alignment horizontal="center" vertical="center" wrapText="1"/>
    </xf>
    <xf numFmtId="0" fontId="11" fillId="3" borderId="1" xfId="0" quotePrefix="1" applyFont="1" applyFill="1" applyBorder="1" applyAlignment="1">
      <alignment horizontal="left" vertical="center" wrapText="1"/>
    </xf>
    <xf numFmtId="0" fontId="11" fillId="0" borderId="1" xfId="0" quotePrefix="1" applyFont="1" applyBorder="1" applyAlignment="1">
      <alignment horizontal="center" vertical="center" wrapText="1"/>
    </xf>
    <xf numFmtId="0" fontId="15" fillId="3" borderId="1" xfId="0" quotePrefix="1" applyFont="1" applyFill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4" fontId="7" fillId="0" borderId="3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4" fontId="15" fillId="0" borderId="1" xfId="0" applyNumberFormat="1" applyFont="1" applyBorder="1" applyAlignment="1">
      <alignment horizontal="center" vertical="center" wrapText="1"/>
    </xf>
    <xf numFmtId="4" fontId="15" fillId="0" borderId="3" xfId="0" applyNumberFormat="1" applyFont="1" applyBorder="1" applyAlignment="1">
      <alignment horizontal="center" vertical="center" wrapText="1"/>
    </xf>
    <xf numFmtId="0" fontId="2" fillId="11" borderId="1" xfId="0" applyFont="1" applyFill="1" applyBorder="1" applyAlignment="1">
      <alignment horizontal="center" vertical="center" wrapText="1"/>
    </xf>
    <xf numFmtId="0" fontId="15" fillId="9" borderId="3" xfId="0" applyFont="1" applyFill="1" applyBorder="1" applyAlignment="1">
      <alignment horizontal="center" vertical="center" wrapText="1"/>
    </xf>
    <xf numFmtId="0" fontId="15" fillId="9" borderId="4" xfId="0" applyFont="1" applyFill="1" applyBorder="1" applyAlignment="1">
      <alignment horizontal="center" vertical="center" wrapText="1"/>
    </xf>
    <xf numFmtId="0" fontId="15" fillId="9" borderId="5" xfId="0" applyFont="1" applyFill="1" applyBorder="1" applyAlignment="1">
      <alignment horizontal="center" vertical="center" wrapText="1"/>
    </xf>
    <xf numFmtId="0" fontId="28" fillId="2" borderId="8" xfId="0" quotePrefix="1" applyFont="1" applyFill="1" applyBorder="1" applyAlignment="1">
      <alignment horizontal="center" vertical="center" wrapText="1"/>
    </xf>
    <xf numFmtId="0" fontId="28" fillId="2" borderId="2" xfId="0" quotePrefix="1" applyFont="1" applyFill="1" applyBorder="1" applyAlignment="1">
      <alignment horizontal="center" vertical="center" wrapText="1"/>
    </xf>
    <xf numFmtId="0" fontId="28" fillId="2" borderId="6" xfId="0" applyFont="1" applyFill="1" applyBorder="1" applyAlignment="1">
      <alignment horizontal="center" vertical="center" wrapText="1"/>
    </xf>
    <xf numFmtId="0" fontId="28" fillId="2" borderId="15" xfId="0" applyFont="1" applyFill="1" applyBorder="1" applyAlignment="1">
      <alignment horizontal="center" vertical="center" wrapText="1"/>
    </xf>
    <xf numFmtId="0" fontId="28" fillId="2" borderId="7" xfId="0" applyFont="1" applyFill="1" applyBorder="1" applyAlignment="1">
      <alignment horizontal="center" vertical="center" wrapText="1"/>
    </xf>
    <xf numFmtId="0" fontId="28" fillId="2" borderId="12" xfId="0" applyFont="1" applyFill="1" applyBorder="1" applyAlignment="1">
      <alignment horizontal="center" vertical="center" wrapText="1"/>
    </xf>
    <xf numFmtId="0" fontId="28" fillId="2" borderId="14" xfId="0" applyFont="1" applyFill="1" applyBorder="1" applyAlignment="1">
      <alignment horizontal="center" vertical="center" wrapText="1"/>
    </xf>
    <xf numFmtId="0" fontId="28" fillId="2" borderId="13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0" fontId="11" fillId="0" borderId="14" xfId="0" applyFont="1" applyBorder="1" applyAlignment="1">
      <alignment horizontal="left" vertical="center" wrapText="1"/>
    </xf>
    <xf numFmtId="0" fontId="15" fillId="12" borderId="3" xfId="0" applyFont="1" applyFill="1" applyBorder="1" applyAlignment="1">
      <alignment horizontal="center" vertical="center" wrapText="1"/>
    </xf>
    <xf numFmtId="0" fontId="15" fillId="12" borderId="4" xfId="0" applyFont="1" applyFill="1" applyBorder="1" applyAlignment="1">
      <alignment horizontal="center" vertical="center" wrapText="1"/>
    </xf>
    <xf numFmtId="0" fontId="15" fillId="12" borderId="5" xfId="0" applyFont="1" applyFill="1" applyBorder="1" applyAlignment="1">
      <alignment horizontal="center" vertical="center" wrapText="1"/>
    </xf>
    <xf numFmtId="0" fontId="7" fillId="12" borderId="1" xfId="0" applyFont="1" applyFill="1" applyBorder="1" applyAlignment="1">
      <alignment horizontal="center" vertical="center" wrapText="1"/>
    </xf>
    <xf numFmtId="0" fontId="2" fillId="12" borderId="1" xfId="0" applyFont="1" applyFill="1" applyBorder="1" applyAlignment="1">
      <alignment horizontal="center" vertical="center" wrapText="1"/>
    </xf>
    <xf numFmtId="0" fontId="7" fillId="12" borderId="3" xfId="0" applyFont="1" applyFill="1" applyBorder="1" applyAlignment="1">
      <alignment horizontal="left" vertical="center" wrapText="1"/>
    </xf>
    <xf numFmtId="0" fontId="7" fillId="12" borderId="4" xfId="0" applyFont="1" applyFill="1" applyBorder="1" applyAlignment="1">
      <alignment horizontal="left" vertical="center" wrapText="1"/>
    </xf>
    <xf numFmtId="0" fontId="7" fillId="12" borderId="5" xfId="0" applyFont="1" applyFill="1" applyBorder="1" applyAlignment="1">
      <alignment horizontal="left" vertical="center" wrapText="1"/>
    </xf>
    <xf numFmtId="0" fontId="33" fillId="0" borderId="1" xfId="0" applyFont="1" applyBorder="1" applyAlignment="1">
      <alignment horizontal="center"/>
    </xf>
    <xf numFmtId="0" fontId="33" fillId="0" borderId="3" xfId="1" applyFont="1" applyBorder="1" applyAlignment="1">
      <alignment horizontal="center"/>
    </xf>
    <xf numFmtId="0" fontId="33" fillId="0" borderId="4" xfId="1" applyFont="1" applyBorder="1" applyAlignment="1">
      <alignment horizontal="center"/>
    </xf>
    <xf numFmtId="0" fontId="33" fillId="0" borderId="5" xfId="1" applyFont="1" applyBorder="1" applyAlignment="1">
      <alignment horizontal="center"/>
    </xf>
    <xf numFmtId="0" fontId="31" fillId="13" borderId="1" xfId="1" applyFont="1" applyFill="1" applyBorder="1" applyAlignment="1">
      <alignment horizontal="center"/>
    </xf>
    <xf numFmtId="0" fontId="32" fillId="14" borderId="1" xfId="1" applyFont="1" applyFill="1" applyBorder="1" applyAlignment="1">
      <alignment horizontal="center" vertical="center" wrapText="1"/>
    </xf>
    <xf numFmtId="0" fontId="30" fillId="0" borderId="1" xfId="1" applyBorder="1" applyAlignment="1">
      <alignment horizontal="center"/>
    </xf>
    <xf numFmtId="0" fontId="31" fillId="0" borderId="1" xfId="1" applyFont="1" applyBorder="1" applyAlignment="1">
      <alignment horizontal="center"/>
    </xf>
  </cellXfs>
  <cellStyles count="3">
    <cellStyle name="Normal" xfId="0" builtinId="0"/>
    <cellStyle name="Normal 2" xfId="1" xr:uid="{979A4093-8B4A-4DBF-89A0-AA4B3E3B31A3}"/>
    <cellStyle name="Normal 4" xfId="2" xr:uid="{8BF0E51B-458D-4DFD-98BB-F6BCCD90146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2"/>
  <sheetViews>
    <sheetView tabSelected="1" topLeftCell="A103" zoomScale="120" zoomScaleNormal="120" workbookViewId="0">
      <selection activeCell="K122" sqref="K122"/>
    </sheetView>
  </sheetViews>
  <sheetFormatPr defaultRowHeight="15" x14ac:dyDescent="0.25"/>
  <cols>
    <col min="4" max="4" width="10.28515625" customWidth="1"/>
    <col min="8" max="8" width="12" customWidth="1"/>
    <col min="9" max="9" width="13.28515625" customWidth="1"/>
  </cols>
  <sheetData>
    <row r="1" spans="1:9" ht="24.75" customHeight="1" x14ac:dyDescent="0.25">
      <c r="A1" s="96" t="s">
        <v>0</v>
      </c>
      <c r="B1" s="96"/>
      <c r="C1" s="96"/>
      <c r="D1" s="96"/>
      <c r="E1" s="96"/>
      <c r="F1" s="96"/>
      <c r="G1" s="96"/>
      <c r="H1" s="96"/>
      <c r="I1" s="96"/>
    </row>
    <row r="2" spans="1:9" ht="18.75" x14ac:dyDescent="0.25">
      <c r="A2" s="96" t="s">
        <v>1</v>
      </c>
      <c r="B2" s="96"/>
      <c r="C2" s="97" t="s">
        <v>175</v>
      </c>
      <c r="D2" s="97"/>
      <c r="E2" s="98" t="s">
        <v>2</v>
      </c>
      <c r="F2" s="98"/>
      <c r="G2" s="98"/>
      <c r="H2" s="98"/>
      <c r="I2" s="98"/>
    </row>
    <row r="3" spans="1:9" ht="15.75" x14ac:dyDescent="0.25">
      <c r="A3" s="96" t="s">
        <v>3</v>
      </c>
      <c r="B3" s="96"/>
      <c r="C3" s="2"/>
      <c r="D3" s="3"/>
      <c r="E3" s="4" t="s">
        <v>4</v>
      </c>
      <c r="F3" s="2"/>
      <c r="G3" s="3"/>
      <c r="H3" s="3"/>
      <c r="I3" s="3"/>
    </row>
    <row r="4" spans="1:9" x14ac:dyDescent="0.25">
      <c r="A4" s="5"/>
      <c r="B4" s="5"/>
      <c r="C4" s="5"/>
      <c r="D4" s="5"/>
      <c r="E4" s="5"/>
      <c r="F4" s="5"/>
      <c r="G4" s="5"/>
      <c r="H4" s="5"/>
      <c r="I4" s="5"/>
    </row>
    <row r="5" spans="1:9" x14ac:dyDescent="0.25">
      <c r="A5" s="90" t="s">
        <v>5</v>
      </c>
      <c r="B5" s="91"/>
      <c r="C5" s="92"/>
      <c r="D5" s="99" t="s">
        <v>6</v>
      </c>
      <c r="E5" s="100"/>
      <c r="F5" s="101"/>
      <c r="G5" s="102" t="str">
        <f>IF(D6="12x36","Regime de trabalho:","Quantidade de HORAS/MÊS")</f>
        <v>Quantidade de HORAS/MÊS</v>
      </c>
      <c r="H5" s="103"/>
      <c r="I5" s="106">
        <f>IF(D6="12x36",D6,5*D6)</f>
        <v>200</v>
      </c>
    </row>
    <row r="6" spans="1:9" x14ac:dyDescent="0.25">
      <c r="A6" s="90" t="str">
        <f>IF(D6="12x36","Regime de trabalho:","Regime de trabalho (horas semanais):")</f>
        <v>Regime de trabalho (horas semanais):</v>
      </c>
      <c r="B6" s="91"/>
      <c r="C6" s="92"/>
      <c r="D6" s="90">
        <v>40</v>
      </c>
      <c r="E6" s="91"/>
      <c r="F6" s="92"/>
      <c r="G6" s="104"/>
      <c r="H6" s="105"/>
      <c r="I6" s="107"/>
    </row>
    <row r="7" spans="1:9" x14ac:dyDescent="0.25">
      <c r="A7" s="90" t="s">
        <v>7</v>
      </c>
      <c r="B7" s="91"/>
      <c r="C7" s="92"/>
      <c r="D7" s="93" t="s">
        <v>176</v>
      </c>
      <c r="E7" s="94"/>
      <c r="F7" s="95"/>
      <c r="G7" s="118" t="s">
        <v>8</v>
      </c>
      <c r="H7" s="119"/>
      <c r="I7" s="88">
        <v>0.4</v>
      </c>
    </row>
    <row r="8" spans="1:9" x14ac:dyDescent="0.25">
      <c r="A8" s="90" t="s">
        <v>9</v>
      </c>
      <c r="B8" s="91"/>
      <c r="C8" s="92"/>
      <c r="D8" s="93" t="s">
        <v>176</v>
      </c>
      <c r="E8" s="94"/>
      <c r="F8" s="95"/>
      <c r="G8" s="120"/>
      <c r="H8" s="121"/>
      <c r="I8" s="89"/>
    </row>
    <row r="9" spans="1:9" x14ac:dyDescent="0.25">
      <c r="A9" s="90" t="s">
        <v>10</v>
      </c>
      <c r="B9" s="91"/>
      <c r="C9" s="92"/>
      <c r="D9" s="90" t="s">
        <v>11</v>
      </c>
      <c r="E9" s="91"/>
      <c r="F9" s="92"/>
      <c r="G9" s="108" t="s">
        <v>12</v>
      </c>
      <c r="H9" s="108"/>
      <c r="I9" s="8" t="s">
        <v>13</v>
      </c>
    </row>
    <row r="10" spans="1:9" ht="48.75" x14ac:dyDescent="0.25">
      <c r="A10" s="109" t="s">
        <v>14</v>
      </c>
      <c r="B10" s="110"/>
      <c r="C10" s="110"/>
      <c r="D10" s="110"/>
      <c r="E10" s="110"/>
      <c r="F10" s="110"/>
      <c r="G10" s="7" t="s">
        <v>15</v>
      </c>
      <c r="H10" s="9">
        <v>220</v>
      </c>
      <c r="I10" s="10">
        <v>1540.51</v>
      </c>
    </row>
    <row r="11" spans="1:9" ht="22.5" x14ac:dyDescent="0.25">
      <c r="A11" s="111" t="s">
        <v>16</v>
      </c>
      <c r="B11" s="112"/>
      <c r="C11" s="112"/>
      <c r="D11" s="112"/>
      <c r="E11" s="112"/>
      <c r="F11" s="112"/>
      <c r="G11" s="9" t="str">
        <f>D9</f>
        <v>Porto Alegre</v>
      </c>
      <c r="H11" s="9" t="s">
        <v>17</v>
      </c>
      <c r="I11" s="11">
        <v>2.5000000000000001E-2</v>
      </c>
    </row>
    <row r="12" spans="1:9" ht="15" customHeight="1" x14ac:dyDescent="0.25">
      <c r="A12" s="113" t="s">
        <v>177</v>
      </c>
      <c r="B12" s="114"/>
      <c r="C12" s="114"/>
      <c r="D12" s="114"/>
      <c r="E12" s="114"/>
      <c r="F12" s="114"/>
      <c r="G12" s="117" t="s">
        <v>18</v>
      </c>
      <c r="H12" s="9" t="s">
        <v>19</v>
      </c>
      <c r="I12" s="10">
        <v>4.8</v>
      </c>
    </row>
    <row r="13" spans="1:9" x14ac:dyDescent="0.25">
      <c r="A13" s="115"/>
      <c r="B13" s="116"/>
      <c r="C13" s="116"/>
      <c r="D13" s="116"/>
      <c r="E13" s="116"/>
      <c r="F13" s="116"/>
      <c r="G13" s="117"/>
      <c r="H13" s="9" t="s">
        <v>20</v>
      </c>
      <c r="I13" s="12">
        <v>22</v>
      </c>
    </row>
    <row r="14" spans="1:9" x14ac:dyDescent="0.25">
      <c r="A14" s="109"/>
      <c r="B14" s="110"/>
      <c r="C14" s="110"/>
      <c r="D14" s="110"/>
      <c r="E14" s="110"/>
      <c r="F14" s="110"/>
      <c r="G14" s="117"/>
      <c r="H14" s="9" t="s">
        <v>21</v>
      </c>
      <c r="I14" s="8">
        <v>0.06</v>
      </c>
    </row>
    <row r="15" spans="1:9" ht="15" customHeight="1" x14ac:dyDescent="0.25">
      <c r="A15" s="122" t="s">
        <v>178</v>
      </c>
      <c r="B15" s="122"/>
      <c r="C15" s="122"/>
      <c r="D15" s="122"/>
      <c r="E15" s="122"/>
      <c r="F15" s="111"/>
      <c r="G15" s="117" t="s">
        <v>18</v>
      </c>
      <c r="H15" s="9" t="s">
        <v>19</v>
      </c>
      <c r="I15" s="10">
        <v>23.68</v>
      </c>
    </row>
    <row r="16" spans="1:9" x14ac:dyDescent="0.25">
      <c r="A16" s="122"/>
      <c r="B16" s="122"/>
      <c r="C16" s="122"/>
      <c r="D16" s="122"/>
      <c r="E16" s="122"/>
      <c r="F16" s="111"/>
      <c r="G16" s="117"/>
      <c r="H16" s="9" t="s">
        <v>20</v>
      </c>
      <c r="I16" s="12">
        <v>22</v>
      </c>
    </row>
    <row r="17" spans="1:9" x14ac:dyDescent="0.25">
      <c r="A17" s="122"/>
      <c r="B17" s="122"/>
      <c r="C17" s="122"/>
      <c r="D17" s="122"/>
      <c r="E17" s="122"/>
      <c r="F17" s="111"/>
      <c r="G17" s="117"/>
      <c r="H17" s="9" t="s">
        <v>21</v>
      </c>
      <c r="I17" s="8">
        <v>0.19</v>
      </c>
    </row>
    <row r="18" spans="1:9" ht="15" customHeight="1" x14ac:dyDescent="0.25">
      <c r="A18" s="122" t="s">
        <v>179</v>
      </c>
      <c r="B18" s="122"/>
      <c r="C18" s="122"/>
      <c r="D18" s="122"/>
      <c r="E18" s="122"/>
      <c r="F18" s="111"/>
      <c r="G18" s="117" t="s">
        <v>18</v>
      </c>
      <c r="H18" s="9" t="s">
        <v>19</v>
      </c>
      <c r="I18" s="10">
        <v>11.84</v>
      </c>
    </row>
    <row r="19" spans="1:9" x14ac:dyDescent="0.25">
      <c r="A19" s="122"/>
      <c r="B19" s="122"/>
      <c r="C19" s="122"/>
      <c r="D19" s="122"/>
      <c r="E19" s="122"/>
      <c r="F19" s="111"/>
      <c r="G19" s="117"/>
      <c r="H19" s="9" t="s">
        <v>20</v>
      </c>
      <c r="I19" s="12">
        <v>0</v>
      </c>
    </row>
    <row r="20" spans="1:9" x14ac:dyDescent="0.25">
      <c r="A20" s="122"/>
      <c r="B20" s="122"/>
      <c r="C20" s="122"/>
      <c r="D20" s="122"/>
      <c r="E20" s="122"/>
      <c r="F20" s="111"/>
      <c r="G20" s="117"/>
      <c r="H20" s="9" t="s">
        <v>21</v>
      </c>
      <c r="I20" s="8">
        <v>0</v>
      </c>
    </row>
    <row r="21" spans="1:9" ht="49.5" customHeight="1" x14ac:dyDescent="0.25">
      <c r="A21" s="130" t="s">
        <v>24</v>
      </c>
      <c r="B21" s="130"/>
      <c r="C21" s="130"/>
      <c r="D21" s="130"/>
      <c r="E21" s="130"/>
      <c r="F21" s="113"/>
      <c r="G21" s="14" t="s">
        <v>18</v>
      </c>
      <c r="H21" s="14" t="s">
        <v>25</v>
      </c>
      <c r="I21" s="15">
        <v>19.420000000000002</v>
      </c>
    </row>
    <row r="22" spans="1:9" x14ac:dyDescent="0.25">
      <c r="A22" s="111" t="s">
        <v>26</v>
      </c>
      <c r="B22" s="112"/>
      <c r="C22" s="112"/>
      <c r="D22" s="112"/>
      <c r="E22" s="112"/>
      <c r="F22" s="125"/>
      <c r="G22" s="14"/>
      <c r="H22" s="14" t="s">
        <v>27</v>
      </c>
      <c r="I22" s="6" t="s">
        <v>13</v>
      </c>
    </row>
    <row r="23" spans="1:9" ht="15" customHeight="1" x14ac:dyDescent="0.25">
      <c r="A23" s="122" t="s">
        <v>180</v>
      </c>
      <c r="B23" s="122"/>
      <c r="C23" s="122"/>
      <c r="D23" s="122"/>
      <c r="E23" s="122"/>
      <c r="F23" s="122"/>
      <c r="G23" s="9"/>
      <c r="H23" s="9" t="s">
        <v>28</v>
      </c>
      <c r="I23" s="10">
        <f>I31</f>
        <v>1400.4636363636364</v>
      </c>
    </row>
    <row r="24" spans="1:9" x14ac:dyDescent="0.25">
      <c r="A24" s="113" t="s">
        <v>29</v>
      </c>
      <c r="B24" s="114"/>
      <c r="C24" s="114"/>
      <c r="D24" s="114"/>
      <c r="E24" s="114"/>
      <c r="F24" s="123"/>
      <c r="G24" s="14"/>
      <c r="H24" s="16" t="s">
        <v>30</v>
      </c>
      <c r="I24" s="17" t="s">
        <v>13</v>
      </c>
    </row>
    <row r="25" spans="1:9" ht="16.5" x14ac:dyDescent="0.25">
      <c r="A25" s="109"/>
      <c r="B25" s="110"/>
      <c r="C25" s="110"/>
      <c r="D25" s="110"/>
      <c r="E25" s="110"/>
      <c r="F25" s="124"/>
      <c r="G25" s="14"/>
      <c r="H25" s="18" t="s">
        <v>31</v>
      </c>
      <c r="I25" s="8" t="s">
        <v>13</v>
      </c>
    </row>
    <row r="26" spans="1:9" x14ac:dyDescent="0.25">
      <c r="A26" s="111" t="s">
        <v>32</v>
      </c>
      <c r="B26" s="112"/>
      <c r="C26" s="112"/>
      <c r="D26" s="112"/>
      <c r="E26" s="112"/>
      <c r="F26" s="125"/>
      <c r="G26" s="14"/>
      <c r="H26" s="19" t="s">
        <v>30</v>
      </c>
      <c r="I26" s="17" t="s">
        <v>13</v>
      </c>
    </row>
    <row r="27" spans="1:9" ht="38.25" customHeight="1" x14ac:dyDescent="0.25">
      <c r="A27" s="122" t="s">
        <v>33</v>
      </c>
      <c r="B27" s="122"/>
      <c r="C27" s="122"/>
      <c r="D27" s="122"/>
      <c r="E27" s="122"/>
      <c r="F27" s="122"/>
      <c r="G27" s="9"/>
      <c r="H27" s="7" t="s">
        <v>27</v>
      </c>
      <c r="I27" s="8">
        <v>0.2</v>
      </c>
    </row>
    <row r="28" spans="1:9" x14ac:dyDescent="0.25">
      <c r="A28" s="5"/>
      <c r="B28" s="5"/>
      <c r="C28" s="5"/>
      <c r="D28" s="5"/>
      <c r="E28" s="5"/>
      <c r="F28" s="5"/>
      <c r="G28" s="5"/>
      <c r="H28" s="5"/>
      <c r="I28" s="5"/>
    </row>
    <row r="29" spans="1:9" x14ac:dyDescent="0.25">
      <c r="A29" s="126" t="s">
        <v>34</v>
      </c>
      <c r="B29" s="126"/>
      <c r="C29" s="126"/>
      <c r="D29" s="126"/>
      <c r="E29" s="126"/>
      <c r="F29" s="126"/>
      <c r="G29" s="126"/>
      <c r="H29" s="126"/>
      <c r="I29" s="126"/>
    </row>
    <row r="30" spans="1:9" ht="33.75" x14ac:dyDescent="0.25">
      <c r="A30" s="20" t="s">
        <v>35</v>
      </c>
      <c r="B30" s="127" t="s">
        <v>36</v>
      </c>
      <c r="C30" s="128"/>
      <c r="D30" s="128"/>
      <c r="E30" s="128"/>
      <c r="F30" s="128"/>
      <c r="G30" s="129"/>
      <c r="H30" s="20" t="s">
        <v>37</v>
      </c>
      <c r="I30" s="20" t="s">
        <v>38</v>
      </c>
    </row>
    <row r="31" spans="1:9" x14ac:dyDescent="0.25">
      <c r="A31" s="13">
        <v>1</v>
      </c>
      <c r="B31" s="93" t="s">
        <v>39</v>
      </c>
      <c r="C31" s="94"/>
      <c r="D31" s="94"/>
      <c r="E31" s="94"/>
      <c r="F31" s="94"/>
      <c r="G31" s="95"/>
      <c r="H31" s="21">
        <f>I31/I40</f>
        <v>0.7142857142857143</v>
      </c>
      <c r="I31" s="22">
        <f>IF(D6="12x36",I10,I10/H10*I5)</f>
        <v>1400.4636363636364</v>
      </c>
    </row>
    <row r="32" spans="1:9" x14ac:dyDescent="0.25">
      <c r="A32" s="13">
        <f>A31+1</f>
        <v>2</v>
      </c>
      <c r="B32" s="93" t="s">
        <v>40</v>
      </c>
      <c r="C32" s="94"/>
      <c r="D32" s="94"/>
      <c r="E32" s="94"/>
      <c r="F32" s="94"/>
      <c r="G32" s="95"/>
      <c r="H32" s="21">
        <f>I32/I40</f>
        <v>0</v>
      </c>
      <c r="I32" s="22">
        <f>IF(I9=30%,I31*I9,0)</f>
        <v>0</v>
      </c>
    </row>
    <row r="33" spans="1:9" x14ac:dyDescent="0.25">
      <c r="A33" s="13">
        <f t="shared" ref="A33:A39" si="0">A32+1</f>
        <v>3</v>
      </c>
      <c r="B33" s="137" t="s">
        <v>41</v>
      </c>
      <c r="C33" s="137"/>
      <c r="D33" s="137"/>
      <c r="E33" s="137"/>
      <c r="F33" s="137"/>
      <c r="G33" s="137"/>
      <c r="H33" s="21">
        <f>I33/I40</f>
        <v>0</v>
      </c>
      <c r="I33" s="22">
        <f>IF(I7=10%,I23*I7,0)</f>
        <v>0</v>
      </c>
    </row>
    <row r="34" spans="1:9" x14ac:dyDescent="0.25">
      <c r="A34" s="13">
        <f t="shared" si="0"/>
        <v>4</v>
      </c>
      <c r="B34" s="137" t="s">
        <v>42</v>
      </c>
      <c r="C34" s="137"/>
      <c r="D34" s="137"/>
      <c r="E34" s="137"/>
      <c r="F34" s="137"/>
      <c r="G34" s="137"/>
      <c r="H34" s="21">
        <f>I34/I40</f>
        <v>0</v>
      </c>
      <c r="I34" s="22">
        <f>IF(I7=20%,I23*I7,0)</f>
        <v>0</v>
      </c>
    </row>
    <row r="35" spans="1:9" x14ac:dyDescent="0.25">
      <c r="A35" s="13">
        <f t="shared" si="0"/>
        <v>5</v>
      </c>
      <c r="B35" s="137" t="s">
        <v>43</v>
      </c>
      <c r="C35" s="137"/>
      <c r="D35" s="137"/>
      <c r="E35" s="137"/>
      <c r="F35" s="137"/>
      <c r="G35" s="137"/>
      <c r="H35" s="21">
        <f>I35/I40</f>
        <v>0.28571428571428575</v>
      </c>
      <c r="I35" s="22">
        <f>IF(I7=40%,I23*I7,0)</f>
        <v>560.1854545454546</v>
      </c>
    </row>
    <row r="36" spans="1:9" x14ac:dyDescent="0.25">
      <c r="A36" s="13">
        <f t="shared" si="0"/>
        <v>6</v>
      </c>
      <c r="B36" s="93" t="s">
        <v>44</v>
      </c>
      <c r="C36" s="94"/>
      <c r="D36" s="94"/>
      <c r="E36" s="94"/>
      <c r="F36" s="94"/>
      <c r="G36" s="95"/>
      <c r="H36" s="21">
        <f>I36/I40</f>
        <v>0</v>
      </c>
      <c r="I36" s="22">
        <f>IF(I22="Não aplicável",0,I31*I22)</f>
        <v>0</v>
      </c>
    </row>
    <row r="37" spans="1:9" x14ac:dyDescent="0.25">
      <c r="A37" s="13">
        <f t="shared" si="0"/>
        <v>7</v>
      </c>
      <c r="B37" s="93" t="s">
        <v>45</v>
      </c>
      <c r="C37" s="94"/>
      <c r="D37" s="94"/>
      <c r="E37" s="94"/>
      <c r="F37" s="94"/>
      <c r="G37" s="95"/>
      <c r="H37" s="21">
        <f>I37/I40</f>
        <v>0</v>
      </c>
      <c r="I37" s="22">
        <f>IF(I24="Não aplicável",0,(I31+I32+I33+I34+I35+I36+I39)/I5*I24*(1+I25))</f>
        <v>0</v>
      </c>
    </row>
    <row r="38" spans="1:9" ht="32.25" customHeight="1" x14ac:dyDescent="0.25">
      <c r="A38" s="13">
        <f t="shared" si="0"/>
        <v>8</v>
      </c>
      <c r="B38" s="93" t="s">
        <v>46</v>
      </c>
      <c r="C38" s="94"/>
      <c r="D38" s="94"/>
      <c r="E38" s="94"/>
      <c r="F38" s="94"/>
      <c r="G38" s="95"/>
      <c r="H38" s="21">
        <f>I38/I40</f>
        <v>0</v>
      </c>
      <c r="I38" s="22">
        <f>IF(I24="Não aplicável",0,I24/I13*5*(I10/H10*(1+I25)))</f>
        <v>0</v>
      </c>
    </row>
    <row r="39" spans="1:9" x14ac:dyDescent="0.25">
      <c r="A39" s="13">
        <f t="shared" si="0"/>
        <v>9</v>
      </c>
      <c r="B39" s="131" t="str">
        <f>IF(D6="12x36","Para postos 12x36 os feriados são considerados compensados, conforme parágrafo único, Art. 59-A da CLT","Outros")</f>
        <v>Outros</v>
      </c>
      <c r="C39" s="132"/>
      <c r="D39" s="132"/>
      <c r="E39" s="132"/>
      <c r="F39" s="132"/>
      <c r="G39" s="133"/>
      <c r="H39" s="21">
        <f>I39/I40</f>
        <v>0</v>
      </c>
      <c r="I39" s="23">
        <v>0</v>
      </c>
    </row>
    <row r="40" spans="1:9" x14ac:dyDescent="0.25">
      <c r="A40" s="134" t="s">
        <v>47</v>
      </c>
      <c r="B40" s="135"/>
      <c r="C40" s="135"/>
      <c r="D40" s="135"/>
      <c r="E40" s="135"/>
      <c r="F40" s="135"/>
      <c r="G40" s="136"/>
      <c r="H40" s="24">
        <f>SUM(H31:H39)</f>
        <v>1</v>
      </c>
      <c r="I40" s="25">
        <f>SUM(I31:I39)</f>
        <v>1960.649090909091</v>
      </c>
    </row>
    <row r="41" spans="1:9" x14ac:dyDescent="0.25">
      <c r="A41" s="5"/>
      <c r="B41" s="5"/>
      <c r="C41" s="5"/>
      <c r="D41" s="5"/>
      <c r="E41" s="5"/>
      <c r="F41" s="5"/>
      <c r="G41" s="5"/>
      <c r="H41" s="5"/>
      <c r="I41" s="5"/>
    </row>
    <row r="42" spans="1:9" ht="33.75" x14ac:dyDescent="0.25">
      <c r="A42" s="20" t="s">
        <v>48</v>
      </c>
      <c r="B42" s="127" t="s">
        <v>49</v>
      </c>
      <c r="C42" s="128"/>
      <c r="D42" s="128"/>
      <c r="E42" s="128"/>
      <c r="F42" s="128"/>
      <c r="G42" s="129"/>
      <c r="H42" s="20" t="s">
        <v>37</v>
      </c>
      <c r="I42" s="20" t="s">
        <v>38</v>
      </c>
    </row>
    <row r="43" spans="1:9" x14ac:dyDescent="0.25">
      <c r="A43" s="13">
        <v>1</v>
      </c>
      <c r="B43" s="93" t="s">
        <v>50</v>
      </c>
      <c r="C43" s="94"/>
      <c r="D43" s="94"/>
      <c r="E43" s="94"/>
      <c r="F43" s="94"/>
      <c r="G43" s="95"/>
      <c r="H43" s="21">
        <v>0.2</v>
      </c>
      <c r="I43" s="22">
        <f>I40*H43</f>
        <v>392.12981818181822</v>
      </c>
    </row>
    <row r="44" spans="1:9" x14ac:dyDescent="0.25">
      <c r="A44" s="13">
        <v>2</v>
      </c>
      <c r="B44" s="93" t="s">
        <v>51</v>
      </c>
      <c r="C44" s="94"/>
      <c r="D44" s="94"/>
      <c r="E44" s="94"/>
      <c r="F44" s="94"/>
      <c r="G44" s="95"/>
      <c r="H44" s="21">
        <v>1.4999999999999999E-2</v>
      </c>
      <c r="I44" s="22">
        <f>I40*H44</f>
        <v>29.409736363636362</v>
      </c>
    </row>
    <row r="45" spans="1:9" x14ac:dyDescent="0.25">
      <c r="A45" s="13">
        <v>3</v>
      </c>
      <c r="B45" s="93" t="s">
        <v>52</v>
      </c>
      <c r="C45" s="94"/>
      <c r="D45" s="94"/>
      <c r="E45" s="94"/>
      <c r="F45" s="94"/>
      <c r="G45" s="95"/>
      <c r="H45" s="21">
        <v>0.01</v>
      </c>
      <c r="I45" s="22">
        <f>I40*H45</f>
        <v>19.606490909090912</v>
      </c>
    </row>
    <row r="46" spans="1:9" x14ac:dyDescent="0.25">
      <c r="A46" s="13">
        <v>4</v>
      </c>
      <c r="B46" s="93" t="s">
        <v>53</v>
      </c>
      <c r="C46" s="94"/>
      <c r="D46" s="94"/>
      <c r="E46" s="94"/>
      <c r="F46" s="94"/>
      <c r="G46" s="95"/>
      <c r="H46" s="21">
        <v>2E-3</v>
      </c>
      <c r="I46" s="22">
        <f>I40*H46</f>
        <v>3.921298181818182</v>
      </c>
    </row>
    <row r="47" spans="1:9" x14ac:dyDescent="0.25">
      <c r="A47" s="13">
        <v>5</v>
      </c>
      <c r="B47" s="93" t="s">
        <v>54</v>
      </c>
      <c r="C47" s="94"/>
      <c r="D47" s="94"/>
      <c r="E47" s="94"/>
      <c r="F47" s="94"/>
      <c r="G47" s="95"/>
      <c r="H47" s="21">
        <v>2.5000000000000001E-2</v>
      </c>
      <c r="I47" s="22">
        <f>I40*H47</f>
        <v>49.016227272727278</v>
      </c>
    </row>
    <row r="48" spans="1:9" x14ac:dyDescent="0.25">
      <c r="A48" s="13">
        <v>6</v>
      </c>
      <c r="B48" s="93" t="s">
        <v>55</v>
      </c>
      <c r="C48" s="94"/>
      <c r="D48" s="94"/>
      <c r="E48" s="94"/>
      <c r="F48" s="94"/>
      <c r="G48" s="95"/>
      <c r="H48" s="21">
        <v>0.08</v>
      </c>
      <c r="I48" s="22">
        <f>I40*H48</f>
        <v>156.85192727272729</v>
      </c>
    </row>
    <row r="49" spans="1:9" ht="20.25" customHeight="1" x14ac:dyDescent="0.25">
      <c r="A49" s="13">
        <v>7</v>
      </c>
      <c r="B49" s="93" t="s">
        <v>56</v>
      </c>
      <c r="C49" s="94"/>
      <c r="D49" s="94"/>
      <c r="E49" s="94"/>
      <c r="F49" s="94"/>
      <c r="G49" s="95"/>
      <c r="H49" s="21">
        <v>5.0000000000000001E-3</v>
      </c>
      <c r="I49" s="22">
        <f>I40*H49</f>
        <v>9.8032454545454559</v>
      </c>
    </row>
    <row r="50" spans="1:9" x14ac:dyDescent="0.25">
      <c r="A50" s="13">
        <v>8</v>
      </c>
      <c r="B50" s="93" t="s">
        <v>57</v>
      </c>
      <c r="C50" s="94"/>
      <c r="D50" s="94"/>
      <c r="E50" s="94"/>
      <c r="F50" s="94"/>
      <c r="G50" s="95"/>
      <c r="H50" s="21">
        <v>6.0000000000000001E-3</v>
      </c>
      <c r="I50" s="22">
        <f>I40*H50</f>
        <v>11.763894545454546</v>
      </c>
    </row>
    <row r="51" spans="1:9" x14ac:dyDescent="0.25">
      <c r="A51" s="134" t="s">
        <v>58</v>
      </c>
      <c r="B51" s="135"/>
      <c r="C51" s="135"/>
      <c r="D51" s="135"/>
      <c r="E51" s="135"/>
      <c r="F51" s="135"/>
      <c r="G51" s="136"/>
      <c r="H51" s="24">
        <f>SUM(H43:H50)</f>
        <v>0.34300000000000008</v>
      </c>
      <c r="I51" s="25">
        <f>SUM(I43:I50)</f>
        <v>672.50263818181827</v>
      </c>
    </row>
    <row r="52" spans="1:9" x14ac:dyDescent="0.25">
      <c r="A52" s="138" t="s">
        <v>59</v>
      </c>
      <c r="B52" s="138"/>
      <c r="C52" s="138"/>
      <c r="D52" s="138"/>
      <c r="E52" s="138"/>
      <c r="F52" s="138"/>
      <c r="G52" s="138"/>
      <c r="H52" s="138"/>
      <c r="I52" s="138"/>
    </row>
    <row r="53" spans="1:9" ht="40.5" customHeight="1" x14ac:dyDescent="0.25">
      <c r="A53" s="139" t="s">
        <v>60</v>
      </c>
      <c r="B53" s="139"/>
      <c r="C53" s="139"/>
      <c r="D53" s="139"/>
      <c r="E53" s="139"/>
      <c r="F53" s="139"/>
      <c r="G53" s="139"/>
      <c r="H53" s="139"/>
      <c r="I53" s="139"/>
    </row>
    <row r="54" spans="1:9" ht="33.75" x14ac:dyDescent="0.25">
      <c r="A54" s="20" t="s">
        <v>61</v>
      </c>
      <c r="B54" s="127" t="s">
        <v>62</v>
      </c>
      <c r="C54" s="128"/>
      <c r="D54" s="128"/>
      <c r="E54" s="128"/>
      <c r="F54" s="128"/>
      <c r="G54" s="129"/>
      <c r="H54" s="20" t="s">
        <v>37</v>
      </c>
      <c r="I54" s="20" t="s">
        <v>38</v>
      </c>
    </row>
    <row r="55" spans="1:9" x14ac:dyDescent="0.25">
      <c r="A55" s="13">
        <v>1</v>
      </c>
      <c r="B55" s="93" t="s">
        <v>63</v>
      </c>
      <c r="C55" s="94"/>
      <c r="D55" s="94"/>
      <c r="E55" s="94"/>
      <c r="F55" s="94"/>
      <c r="G55" s="95"/>
      <c r="H55" s="26">
        <v>0.119314</v>
      </c>
      <c r="I55" s="22">
        <f>I40*H55</f>
        <v>233.93288563272728</v>
      </c>
    </row>
    <row r="56" spans="1:9" x14ac:dyDescent="0.25">
      <c r="A56" s="13">
        <v>2</v>
      </c>
      <c r="B56" s="93" t="s">
        <v>64</v>
      </c>
      <c r="C56" s="94"/>
      <c r="D56" s="94"/>
      <c r="E56" s="94"/>
      <c r="F56" s="94"/>
      <c r="G56" s="95"/>
      <c r="H56" s="26">
        <v>2.0479000000000001E-2</v>
      </c>
      <c r="I56" s="22">
        <f>I40*H56</f>
        <v>40.152132732727274</v>
      </c>
    </row>
    <row r="57" spans="1:9" x14ac:dyDescent="0.25">
      <c r="A57" s="13">
        <v>3</v>
      </c>
      <c r="B57" s="93" t="s">
        <v>65</v>
      </c>
      <c r="C57" s="94"/>
      <c r="D57" s="94"/>
      <c r="E57" s="94"/>
      <c r="F57" s="94"/>
      <c r="G57" s="95"/>
      <c r="H57" s="21">
        <v>1.2123E-2</v>
      </c>
      <c r="I57" s="22">
        <f>I40*H57</f>
        <v>23.768948929090911</v>
      </c>
    </row>
    <row r="58" spans="1:9" x14ac:dyDescent="0.25">
      <c r="A58" s="13">
        <v>4</v>
      </c>
      <c r="B58" s="93" t="s">
        <v>66</v>
      </c>
      <c r="C58" s="94"/>
      <c r="D58" s="94"/>
      <c r="E58" s="94"/>
      <c r="F58" s="94"/>
      <c r="G58" s="95"/>
      <c r="H58" s="21">
        <v>1.1436E-2</v>
      </c>
      <c r="I58" s="22">
        <f>I40*H58</f>
        <v>22.421983003636363</v>
      </c>
    </row>
    <row r="59" spans="1:9" x14ac:dyDescent="0.25">
      <c r="A59" s="13">
        <v>5</v>
      </c>
      <c r="B59" s="93" t="s">
        <v>67</v>
      </c>
      <c r="C59" s="94"/>
      <c r="D59" s="94"/>
      <c r="E59" s="94"/>
      <c r="F59" s="94"/>
      <c r="G59" s="95"/>
      <c r="H59" s="21">
        <v>1.74E-4</v>
      </c>
      <c r="I59" s="22">
        <f>I40*H59</f>
        <v>0.34115294181818184</v>
      </c>
    </row>
    <row r="60" spans="1:9" x14ac:dyDescent="0.25">
      <c r="A60" s="13">
        <v>6</v>
      </c>
      <c r="B60" s="93" t="s">
        <v>68</v>
      </c>
      <c r="C60" s="94"/>
      <c r="D60" s="94"/>
      <c r="E60" s="94"/>
      <c r="F60" s="94"/>
      <c r="G60" s="95"/>
      <c r="H60" s="21">
        <v>4.4200000000000001E-4</v>
      </c>
      <c r="I60" s="22">
        <f>I40*H60</f>
        <v>0.86660689818181824</v>
      </c>
    </row>
    <row r="61" spans="1:9" x14ac:dyDescent="0.25">
      <c r="A61" s="13">
        <v>7</v>
      </c>
      <c r="B61" s="93" t="s">
        <v>69</v>
      </c>
      <c r="C61" s="94"/>
      <c r="D61" s="94"/>
      <c r="E61" s="94"/>
      <c r="F61" s="94"/>
      <c r="G61" s="95"/>
      <c r="H61" s="21">
        <v>1.85E-4</v>
      </c>
      <c r="I61" s="22">
        <f>I40*H61</f>
        <v>0.36272008181818183</v>
      </c>
    </row>
    <row r="62" spans="1:9" x14ac:dyDescent="0.25">
      <c r="A62" s="13">
        <v>8</v>
      </c>
      <c r="B62" s="93" t="s">
        <v>70</v>
      </c>
      <c r="C62" s="94"/>
      <c r="D62" s="94"/>
      <c r="E62" s="94"/>
      <c r="F62" s="94"/>
      <c r="G62" s="95"/>
      <c r="H62" s="21">
        <v>9.0789999999999996E-2</v>
      </c>
      <c r="I62" s="22">
        <f>I40*H62</f>
        <v>178.00733096363638</v>
      </c>
    </row>
    <row r="63" spans="1:9" x14ac:dyDescent="0.25">
      <c r="A63" s="134" t="s">
        <v>71</v>
      </c>
      <c r="B63" s="135"/>
      <c r="C63" s="135"/>
      <c r="D63" s="135"/>
      <c r="E63" s="135"/>
      <c r="F63" s="135"/>
      <c r="G63" s="136"/>
      <c r="H63" s="24">
        <f>SUM(H55:H62)</f>
        <v>0.25494299999999998</v>
      </c>
      <c r="I63" s="25">
        <f>SUM(I55:I62)</f>
        <v>499.85376118363638</v>
      </c>
    </row>
    <row r="64" spans="1:9" x14ac:dyDescent="0.25">
      <c r="A64" s="27" t="s">
        <v>72</v>
      </c>
      <c r="B64" s="140" t="s">
        <v>73</v>
      </c>
      <c r="C64" s="140"/>
      <c r="D64" s="140"/>
      <c r="E64" s="140"/>
      <c r="F64" s="140"/>
      <c r="G64" s="140"/>
      <c r="H64" s="140"/>
      <c r="I64" s="140"/>
    </row>
    <row r="65" spans="1:9" x14ac:dyDescent="0.25">
      <c r="A65" s="27" t="s">
        <v>74</v>
      </c>
      <c r="B65" s="141" t="s">
        <v>75</v>
      </c>
      <c r="C65" s="141"/>
      <c r="D65" s="141"/>
      <c r="E65" s="141"/>
      <c r="F65" s="141"/>
      <c r="G65" s="141"/>
      <c r="H65" s="141"/>
      <c r="I65" s="141"/>
    </row>
    <row r="66" spans="1:9" ht="33.75" x14ac:dyDescent="0.25">
      <c r="A66" s="20" t="s">
        <v>76</v>
      </c>
      <c r="B66" s="127" t="s">
        <v>77</v>
      </c>
      <c r="C66" s="128"/>
      <c r="D66" s="128"/>
      <c r="E66" s="128"/>
      <c r="F66" s="128"/>
      <c r="G66" s="129"/>
      <c r="H66" s="20" t="s">
        <v>37</v>
      </c>
      <c r="I66" s="20" t="s">
        <v>38</v>
      </c>
    </row>
    <row r="67" spans="1:9" x14ac:dyDescent="0.25">
      <c r="A67" s="13">
        <v>1</v>
      </c>
      <c r="B67" s="93" t="s">
        <v>78</v>
      </c>
      <c r="C67" s="94"/>
      <c r="D67" s="94"/>
      <c r="E67" s="94"/>
      <c r="F67" s="94"/>
      <c r="G67" s="95"/>
      <c r="H67" s="21">
        <v>2.3626999999999999E-2</v>
      </c>
      <c r="I67" s="22">
        <f>I40*H67</f>
        <v>46.324256070909094</v>
      </c>
    </row>
    <row r="68" spans="1:9" x14ac:dyDescent="0.25">
      <c r="A68" s="13">
        <v>2</v>
      </c>
      <c r="B68" s="93" t="s">
        <v>79</v>
      </c>
      <c r="C68" s="94"/>
      <c r="D68" s="94"/>
      <c r="E68" s="94"/>
      <c r="F68" s="94"/>
      <c r="G68" s="95"/>
      <c r="H68" s="21">
        <v>1.717E-3</v>
      </c>
      <c r="I68" s="22">
        <f>I40*H68</f>
        <v>3.366434489090909</v>
      </c>
    </row>
    <row r="69" spans="1:9" x14ac:dyDescent="0.25">
      <c r="A69" s="13">
        <v>3</v>
      </c>
      <c r="B69" s="93" t="s">
        <v>80</v>
      </c>
      <c r="C69" s="94"/>
      <c r="D69" s="94"/>
      <c r="E69" s="94"/>
      <c r="F69" s="94"/>
      <c r="G69" s="95"/>
      <c r="H69" s="21">
        <v>9.4509999999999993E-3</v>
      </c>
      <c r="I69" s="22">
        <f>I40*H69</f>
        <v>18.530094558181819</v>
      </c>
    </row>
    <row r="70" spans="1:9" x14ac:dyDescent="0.25">
      <c r="A70" s="134" t="s">
        <v>81</v>
      </c>
      <c r="B70" s="135"/>
      <c r="C70" s="135"/>
      <c r="D70" s="135"/>
      <c r="E70" s="135"/>
      <c r="F70" s="135"/>
      <c r="G70" s="136"/>
      <c r="H70" s="24">
        <f>SUM(H67:H69)</f>
        <v>3.4795E-2</v>
      </c>
      <c r="I70" s="25">
        <f>SUM(I67:I69)</f>
        <v>68.220785118181823</v>
      </c>
    </row>
    <row r="71" spans="1:9" x14ac:dyDescent="0.25">
      <c r="A71" s="5"/>
      <c r="B71" s="5"/>
      <c r="C71" s="5"/>
      <c r="D71" s="5"/>
      <c r="E71" s="5"/>
      <c r="F71" s="5"/>
      <c r="G71" s="5"/>
      <c r="H71" s="5"/>
      <c r="I71" s="5"/>
    </row>
    <row r="72" spans="1:9" ht="33.75" x14ac:dyDescent="0.25">
      <c r="A72" s="20" t="s">
        <v>82</v>
      </c>
      <c r="B72" s="127" t="s">
        <v>83</v>
      </c>
      <c r="C72" s="128"/>
      <c r="D72" s="128"/>
      <c r="E72" s="128"/>
      <c r="F72" s="128"/>
      <c r="G72" s="129"/>
      <c r="H72" s="20" t="s">
        <v>37</v>
      </c>
      <c r="I72" s="20" t="s">
        <v>38</v>
      </c>
    </row>
    <row r="73" spans="1:9" x14ac:dyDescent="0.25">
      <c r="A73" s="13">
        <v>1</v>
      </c>
      <c r="B73" s="93" t="s">
        <v>84</v>
      </c>
      <c r="C73" s="94"/>
      <c r="D73" s="94"/>
      <c r="E73" s="94"/>
      <c r="F73" s="94"/>
      <c r="G73" s="95"/>
      <c r="H73" s="21">
        <f>(H51*H63)</f>
        <v>8.7445449000000008E-2</v>
      </c>
      <c r="I73" s="22">
        <f>I40*H73</f>
        <v>171.44984008598729</v>
      </c>
    </row>
    <row r="74" spans="1:9" x14ac:dyDescent="0.25">
      <c r="A74" s="134" t="s">
        <v>85</v>
      </c>
      <c r="B74" s="135"/>
      <c r="C74" s="135"/>
      <c r="D74" s="135"/>
      <c r="E74" s="135"/>
      <c r="F74" s="135"/>
      <c r="G74" s="136"/>
      <c r="H74" s="24">
        <f>SUM(H73:H73)</f>
        <v>8.7445449000000008E-2</v>
      </c>
      <c r="I74" s="25">
        <f>I73</f>
        <v>171.44984008598729</v>
      </c>
    </row>
    <row r="75" spans="1:9" x14ac:dyDescent="0.25">
      <c r="A75" s="5"/>
      <c r="B75" s="5"/>
      <c r="C75" s="5"/>
      <c r="D75" s="5"/>
      <c r="E75" s="5"/>
      <c r="F75" s="5"/>
      <c r="G75" s="5"/>
      <c r="H75" s="5"/>
      <c r="I75" s="5"/>
    </row>
    <row r="76" spans="1:9" x14ac:dyDescent="0.25">
      <c r="A76" s="142" t="s">
        <v>86</v>
      </c>
      <c r="B76" s="142"/>
      <c r="C76" s="142"/>
      <c r="D76" s="142"/>
      <c r="E76" s="142"/>
      <c r="F76" s="142"/>
      <c r="G76" s="142"/>
      <c r="H76" s="28">
        <f>H51+H63+H70+H74</f>
        <v>0.72018344900000009</v>
      </c>
      <c r="I76" s="29">
        <f>I51+I63+I70+I74</f>
        <v>1412.0270245696238</v>
      </c>
    </row>
    <row r="77" spans="1:9" x14ac:dyDescent="0.25">
      <c r="A77" s="5"/>
      <c r="B77" s="5"/>
      <c r="C77" s="5"/>
      <c r="D77" s="5"/>
      <c r="E77" s="5"/>
      <c r="F77" s="5"/>
      <c r="G77" s="5"/>
      <c r="H77" s="5"/>
      <c r="I77" s="5"/>
    </row>
    <row r="78" spans="1:9" ht="33.75" x14ac:dyDescent="0.25">
      <c r="A78" s="20" t="s">
        <v>87</v>
      </c>
      <c r="B78" s="127" t="s">
        <v>88</v>
      </c>
      <c r="C78" s="128"/>
      <c r="D78" s="128"/>
      <c r="E78" s="128"/>
      <c r="F78" s="128"/>
      <c r="G78" s="129"/>
      <c r="H78" s="20" t="s">
        <v>37</v>
      </c>
      <c r="I78" s="20" t="s">
        <v>38</v>
      </c>
    </row>
    <row r="79" spans="1:9" x14ac:dyDescent="0.25">
      <c r="A79" s="13">
        <v>1</v>
      </c>
      <c r="B79" s="93" t="s">
        <v>22</v>
      </c>
      <c r="C79" s="94"/>
      <c r="D79" s="94"/>
      <c r="E79" s="94"/>
      <c r="F79" s="94"/>
      <c r="G79" s="95"/>
      <c r="H79" s="21">
        <f>I79/I40</f>
        <v>0.21522341858957655</v>
      </c>
      <c r="I79" s="22">
        <f>I96</f>
        <v>421.97760000000005</v>
      </c>
    </row>
    <row r="80" spans="1:9" x14ac:dyDescent="0.25">
      <c r="A80" s="13">
        <v>2</v>
      </c>
      <c r="B80" s="93" t="s">
        <v>23</v>
      </c>
      <c r="C80" s="94"/>
      <c r="D80" s="94"/>
      <c r="E80" s="94"/>
      <c r="F80" s="94"/>
      <c r="G80" s="95"/>
      <c r="H80" s="21">
        <f>I80/I40</f>
        <v>0</v>
      </c>
      <c r="I80" s="22">
        <f>I92</f>
        <v>0</v>
      </c>
    </row>
    <row r="81" spans="1:9" x14ac:dyDescent="0.25">
      <c r="A81" s="13">
        <v>3</v>
      </c>
      <c r="B81" s="93" t="s">
        <v>89</v>
      </c>
      <c r="C81" s="94"/>
      <c r="D81" s="94"/>
      <c r="E81" s="94"/>
      <c r="F81" s="94"/>
      <c r="G81" s="95"/>
      <c r="H81" s="21">
        <f>I81/I40</f>
        <v>6.4862285866368927E-2</v>
      </c>
      <c r="I81" s="22">
        <f>I88</f>
        <v>127.17218181818181</v>
      </c>
    </row>
    <row r="82" spans="1:9" x14ac:dyDescent="0.25">
      <c r="A82" s="13">
        <v>4</v>
      </c>
      <c r="B82" s="93" t="s">
        <v>90</v>
      </c>
      <c r="C82" s="94"/>
      <c r="D82" s="94"/>
      <c r="E82" s="94"/>
      <c r="F82" s="94"/>
      <c r="G82" s="95"/>
      <c r="H82" s="21">
        <f>I82/I40</f>
        <v>0</v>
      </c>
      <c r="I82" s="22">
        <f>IF(I26="Não aplicável",0,((I10/H10)*1.5*I26))</f>
        <v>0</v>
      </c>
    </row>
    <row r="83" spans="1:9" x14ac:dyDescent="0.25">
      <c r="A83" s="13">
        <v>5</v>
      </c>
      <c r="B83" s="93" t="s">
        <v>202</v>
      </c>
      <c r="C83" s="94"/>
      <c r="D83" s="94"/>
      <c r="E83" s="94"/>
      <c r="F83" s="94"/>
      <c r="G83" s="95"/>
      <c r="H83" s="21">
        <f>I83/I40</f>
        <v>9.9048830767547308E-3</v>
      </c>
      <c r="I83" s="22">
        <f>IF(I21="Não aplicável",0,I21)</f>
        <v>19.420000000000002</v>
      </c>
    </row>
    <row r="84" spans="1:9" x14ac:dyDescent="0.25">
      <c r="A84" s="134" t="s">
        <v>91</v>
      </c>
      <c r="B84" s="135"/>
      <c r="C84" s="135"/>
      <c r="D84" s="135"/>
      <c r="E84" s="135"/>
      <c r="F84" s="135"/>
      <c r="G84" s="136"/>
      <c r="H84" s="24">
        <f>SUM(H79:H83)</f>
        <v>0.28999058753270024</v>
      </c>
      <c r="I84" s="25">
        <f>SUM(I79:I83)</f>
        <v>568.56978181818181</v>
      </c>
    </row>
    <row r="85" spans="1:9" x14ac:dyDescent="0.25">
      <c r="A85" s="27" t="s">
        <v>92</v>
      </c>
      <c r="B85" s="138" t="s">
        <v>93</v>
      </c>
      <c r="C85" s="145"/>
      <c r="D85" s="145"/>
      <c r="E85" s="145"/>
      <c r="F85" s="145"/>
      <c r="G85" s="145"/>
      <c r="H85" s="30"/>
      <c r="I85" s="31"/>
    </row>
    <row r="86" spans="1:9" x14ac:dyDescent="0.25">
      <c r="A86" s="143" t="s">
        <v>94</v>
      </c>
      <c r="B86" s="143"/>
      <c r="C86" s="143"/>
      <c r="D86" s="143"/>
      <c r="E86" s="143"/>
      <c r="F86" s="143"/>
      <c r="G86" s="143"/>
      <c r="H86" s="143"/>
      <c r="I86" s="143"/>
    </row>
    <row r="87" spans="1:9" ht="33.75" x14ac:dyDescent="0.25">
      <c r="A87" s="122" t="s">
        <v>95</v>
      </c>
      <c r="B87" s="122"/>
      <c r="C87" s="13" t="s">
        <v>96</v>
      </c>
      <c r="D87" s="13" t="s">
        <v>97</v>
      </c>
      <c r="E87" s="13" t="s">
        <v>98</v>
      </c>
      <c r="F87" s="13" t="s">
        <v>99</v>
      </c>
      <c r="G87" s="13" t="s">
        <v>100</v>
      </c>
      <c r="H87" s="21" t="s">
        <v>101</v>
      </c>
      <c r="I87" s="22" t="s">
        <v>102</v>
      </c>
    </row>
    <row r="88" spans="1:9" x14ac:dyDescent="0.25">
      <c r="A88" s="146">
        <f>I12</f>
        <v>4.8</v>
      </c>
      <c r="B88" s="122"/>
      <c r="C88" s="13">
        <f>I13</f>
        <v>22</v>
      </c>
      <c r="D88" s="13">
        <v>2</v>
      </c>
      <c r="E88" s="32">
        <f>A88*C88*D88</f>
        <v>211.2</v>
      </c>
      <c r="F88" s="32">
        <f>I31</f>
        <v>1400.4636363636364</v>
      </c>
      <c r="G88" s="33">
        <f>I14</f>
        <v>0.06</v>
      </c>
      <c r="H88" s="32">
        <f>F88*G88</f>
        <v>84.027818181818176</v>
      </c>
      <c r="I88" s="23">
        <f>IF((E88-H88)&gt;0,E88-H88,0)</f>
        <v>127.17218181818181</v>
      </c>
    </row>
    <row r="89" spans="1:9" x14ac:dyDescent="0.25">
      <c r="A89" s="34"/>
      <c r="B89" s="5"/>
      <c r="C89" s="5"/>
      <c r="D89" s="5"/>
      <c r="E89" s="35"/>
      <c r="F89" s="35"/>
      <c r="G89" s="36"/>
      <c r="H89" s="35"/>
      <c r="I89" s="37"/>
    </row>
    <row r="90" spans="1:9" x14ac:dyDescent="0.25">
      <c r="A90" s="143" t="s">
        <v>103</v>
      </c>
      <c r="B90" s="143"/>
      <c r="C90" s="143"/>
      <c r="D90" s="143"/>
      <c r="E90" s="143"/>
      <c r="F90" s="143"/>
      <c r="G90" s="143"/>
      <c r="H90" s="143"/>
      <c r="I90" s="143"/>
    </row>
    <row r="91" spans="1:9" ht="33.75" x14ac:dyDescent="0.25">
      <c r="A91" s="122" t="s">
        <v>95</v>
      </c>
      <c r="B91" s="122"/>
      <c r="C91" s="13" t="s">
        <v>104</v>
      </c>
      <c r="D91" s="13" t="s">
        <v>97</v>
      </c>
      <c r="E91" s="13" t="s">
        <v>98</v>
      </c>
      <c r="F91" s="13" t="s">
        <v>99</v>
      </c>
      <c r="G91" s="13" t="s">
        <v>100</v>
      </c>
      <c r="H91" s="21" t="s">
        <v>101</v>
      </c>
      <c r="I91" s="22" t="s">
        <v>102</v>
      </c>
    </row>
    <row r="92" spans="1:9" x14ac:dyDescent="0.25">
      <c r="A92" s="144">
        <f>I18</f>
        <v>11.84</v>
      </c>
      <c r="B92" s="144"/>
      <c r="C92" s="38">
        <f>I19</f>
        <v>0</v>
      </c>
      <c r="D92" s="13">
        <v>1</v>
      </c>
      <c r="E92" s="32">
        <f>A92*C92*D92</f>
        <v>0</v>
      </c>
      <c r="F92" s="32">
        <f>E92</f>
        <v>0</v>
      </c>
      <c r="G92" s="39">
        <f>I20</f>
        <v>0</v>
      </c>
      <c r="H92" s="32">
        <f>F92*G92</f>
        <v>0</v>
      </c>
      <c r="I92" s="22">
        <f>E92-H92</f>
        <v>0</v>
      </c>
    </row>
    <row r="93" spans="1:9" x14ac:dyDescent="0.25">
      <c r="A93" s="40"/>
      <c r="B93" s="40"/>
      <c r="C93" s="40"/>
      <c r="D93" s="40"/>
      <c r="E93" s="41"/>
      <c r="F93" s="41"/>
      <c r="G93" s="42"/>
      <c r="H93" s="41"/>
      <c r="I93" s="43"/>
    </row>
    <row r="94" spans="1:9" x14ac:dyDescent="0.25">
      <c r="A94" s="143" t="s">
        <v>105</v>
      </c>
      <c r="B94" s="143"/>
      <c r="C94" s="143"/>
      <c r="D94" s="143"/>
      <c r="E94" s="143"/>
      <c r="F94" s="143"/>
      <c r="G94" s="143"/>
      <c r="H94" s="143"/>
      <c r="I94" s="143"/>
    </row>
    <row r="95" spans="1:9" ht="33.75" x14ac:dyDescent="0.25">
      <c r="A95" s="122" t="s">
        <v>95</v>
      </c>
      <c r="B95" s="122"/>
      <c r="C95" s="13" t="s">
        <v>104</v>
      </c>
      <c r="D95" s="13" t="s">
        <v>97</v>
      </c>
      <c r="E95" s="13" t="s">
        <v>98</v>
      </c>
      <c r="F95" s="13" t="s">
        <v>99</v>
      </c>
      <c r="G95" s="13" t="s">
        <v>100</v>
      </c>
      <c r="H95" s="21" t="str">
        <f>H87</f>
        <v>Valor desconto</v>
      </c>
      <c r="I95" s="22" t="s">
        <v>102</v>
      </c>
    </row>
    <row r="96" spans="1:9" x14ac:dyDescent="0.25">
      <c r="A96" s="144">
        <f>I15</f>
        <v>23.68</v>
      </c>
      <c r="B96" s="144"/>
      <c r="C96" s="38">
        <f>I16</f>
        <v>22</v>
      </c>
      <c r="D96" s="13">
        <v>1</v>
      </c>
      <c r="E96" s="32">
        <f>A96*C96*D96</f>
        <v>520.96</v>
      </c>
      <c r="F96" s="32">
        <f>E96</f>
        <v>520.96</v>
      </c>
      <c r="G96" s="39">
        <f>I17</f>
        <v>0.19</v>
      </c>
      <c r="H96" s="32">
        <f>F96*G96</f>
        <v>98.982400000000013</v>
      </c>
      <c r="I96" s="22">
        <f>E96-H96</f>
        <v>421.97760000000005</v>
      </c>
    </row>
    <row r="97" spans="1:9" x14ac:dyDescent="0.25">
      <c r="A97" s="5"/>
      <c r="B97" s="5"/>
      <c r="C97" s="5"/>
      <c r="D97" s="5"/>
      <c r="E97" s="5"/>
      <c r="F97" s="5"/>
      <c r="G97" s="5"/>
      <c r="H97" s="5"/>
      <c r="I97" s="5"/>
    </row>
    <row r="98" spans="1:9" x14ac:dyDescent="0.25">
      <c r="A98" s="150" t="s">
        <v>106</v>
      </c>
      <c r="B98" s="150"/>
      <c r="C98" s="150"/>
      <c r="D98" s="150"/>
      <c r="E98" s="150"/>
      <c r="F98" s="150"/>
      <c r="G98" s="150"/>
      <c r="H98" s="44">
        <f>H40+H76+H84</f>
        <v>2.0101740365327005</v>
      </c>
      <c r="I98" s="45">
        <f>I40+I76+I84</f>
        <v>3941.2458972968961</v>
      </c>
    </row>
    <row r="99" spans="1:9" x14ac:dyDescent="0.25">
      <c r="A99" s="46"/>
      <c r="B99" s="46"/>
      <c r="C99" s="46"/>
      <c r="D99" s="46"/>
      <c r="E99" s="46"/>
      <c r="F99" s="46"/>
      <c r="G99" s="46"/>
      <c r="H99" s="47"/>
      <c r="I99" s="48"/>
    </row>
    <row r="100" spans="1:9" x14ac:dyDescent="0.25">
      <c r="A100" s="126" t="s">
        <v>107</v>
      </c>
      <c r="B100" s="126"/>
      <c r="C100" s="126"/>
      <c r="D100" s="126"/>
      <c r="E100" s="126"/>
      <c r="F100" s="126"/>
      <c r="G100" s="126"/>
      <c r="H100" s="126"/>
      <c r="I100" s="126"/>
    </row>
    <row r="101" spans="1:9" ht="33.75" x14ac:dyDescent="0.25">
      <c r="A101" s="20" t="s">
        <v>35</v>
      </c>
      <c r="B101" s="127" t="s">
        <v>108</v>
      </c>
      <c r="C101" s="128"/>
      <c r="D101" s="128"/>
      <c r="E101" s="128"/>
      <c r="F101" s="128"/>
      <c r="G101" s="129"/>
      <c r="H101" s="20" t="s">
        <v>37</v>
      </c>
      <c r="I101" s="20" t="s">
        <v>38</v>
      </c>
    </row>
    <row r="102" spans="1:9" x14ac:dyDescent="0.25">
      <c r="A102" s="13">
        <v>1</v>
      </c>
      <c r="B102" s="93" t="s">
        <v>109</v>
      </c>
      <c r="C102" s="94"/>
      <c r="D102" s="94"/>
      <c r="E102" s="94"/>
      <c r="F102" s="94"/>
      <c r="G102" s="95"/>
      <c r="H102" s="21">
        <f>I102/I113</f>
        <v>0</v>
      </c>
      <c r="I102" s="22">
        <v>0</v>
      </c>
    </row>
    <row r="103" spans="1:9" x14ac:dyDescent="0.25">
      <c r="A103" s="13">
        <v>2</v>
      </c>
      <c r="B103" s="151" t="s">
        <v>110</v>
      </c>
      <c r="C103" s="152"/>
      <c r="D103" s="152"/>
      <c r="E103" s="152"/>
      <c r="F103" s="152"/>
      <c r="G103" s="153"/>
      <c r="H103" s="21">
        <f>I103/I113</f>
        <v>0</v>
      </c>
      <c r="I103" s="22">
        <f>IF(F111=10%,G111,0)</f>
        <v>0</v>
      </c>
    </row>
    <row r="104" spans="1:9" x14ac:dyDescent="0.25">
      <c r="A104" s="13">
        <v>3</v>
      </c>
      <c r="B104" s="93" t="s">
        <v>111</v>
      </c>
      <c r="C104" s="94"/>
      <c r="D104" s="94"/>
      <c r="E104" s="94"/>
      <c r="F104" s="94"/>
      <c r="G104" s="95"/>
      <c r="H104" s="21">
        <f>I104/I113</f>
        <v>0</v>
      </c>
      <c r="I104" s="22">
        <v>0</v>
      </c>
    </row>
    <row r="105" spans="1:9" x14ac:dyDescent="0.25">
      <c r="A105" s="13">
        <v>4</v>
      </c>
      <c r="B105" s="90" t="s">
        <v>112</v>
      </c>
      <c r="C105" s="91"/>
      <c r="D105" s="91"/>
      <c r="E105" s="91"/>
      <c r="F105" s="91"/>
      <c r="G105" s="92"/>
      <c r="H105" s="21">
        <f>I105/I113</f>
        <v>0</v>
      </c>
      <c r="I105" s="22">
        <v>0</v>
      </c>
    </row>
    <row r="106" spans="1:9" x14ac:dyDescent="0.25">
      <c r="A106" s="13">
        <v>5</v>
      </c>
      <c r="B106" s="93" t="s">
        <v>113</v>
      </c>
      <c r="C106" s="94"/>
      <c r="D106" s="94"/>
      <c r="E106" s="94"/>
      <c r="F106" s="94"/>
      <c r="G106" s="95"/>
      <c r="H106" s="21">
        <f>I106/I113</f>
        <v>0</v>
      </c>
      <c r="I106" s="22">
        <v>0</v>
      </c>
    </row>
    <row r="107" spans="1:9" x14ac:dyDescent="0.25">
      <c r="A107" s="13">
        <v>6</v>
      </c>
      <c r="B107" s="93" t="s">
        <v>114</v>
      </c>
      <c r="C107" s="94"/>
      <c r="D107" s="94"/>
      <c r="E107" s="94"/>
      <c r="F107" s="94"/>
      <c r="G107" s="95"/>
      <c r="H107" s="21">
        <f>I107/I113</f>
        <v>0</v>
      </c>
      <c r="I107" s="22">
        <v>0</v>
      </c>
    </row>
    <row r="108" spans="1:9" x14ac:dyDescent="0.25">
      <c r="A108" s="134" t="s">
        <v>115</v>
      </c>
      <c r="B108" s="135"/>
      <c r="C108" s="135"/>
      <c r="D108" s="135"/>
      <c r="E108" s="135"/>
      <c r="F108" s="135"/>
      <c r="G108" s="136"/>
      <c r="H108" s="24">
        <f>H102+H103+H104+H105+H106+H107</f>
        <v>0</v>
      </c>
      <c r="I108" s="49">
        <f>SUM(I102:I107)</f>
        <v>0</v>
      </c>
    </row>
    <row r="109" spans="1:9" x14ac:dyDescent="0.25">
      <c r="B109" s="140" t="s">
        <v>116</v>
      </c>
      <c r="C109" s="140"/>
      <c r="D109" s="140"/>
      <c r="E109" s="140"/>
      <c r="F109" s="140"/>
      <c r="G109" s="140"/>
      <c r="H109" s="140"/>
      <c r="I109" s="140"/>
    </row>
    <row r="111" spans="1:9" ht="37.5" customHeight="1" x14ac:dyDescent="0.25">
      <c r="A111" s="147" t="s">
        <v>117</v>
      </c>
      <c r="B111" s="148"/>
      <c r="C111" s="148"/>
      <c r="D111" s="148"/>
      <c r="E111" s="149"/>
      <c r="F111" s="50">
        <f>I27</f>
        <v>0.2</v>
      </c>
      <c r="G111" s="51">
        <f>I113*F111</f>
        <v>762.8147430957431</v>
      </c>
      <c r="H111" s="52" t="s">
        <v>118</v>
      </c>
      <c r="I111" s="53">
        <f>I81</f>
        <v>127.17218181818181</v>
      </c>
    </row>
    <row r="112" spans="1:9" ht="24.75" x14ac:dyDescent="0.25">
      <c r="A112" s="155" t="s">
        <v>119</v>
      </c>
      <c r="B112" s="155"/>
      <c r="C112" s="54" t="s">
        <v>120</v>
      </c>
      <c r="D112" s="54" t="s">
        <v>121</v>
      </c>
      <c r="E112" s="54" t="s">
        <v>122</v>
      </c>
      <c r="F112" s="54" t="s">
        <v>123</v>
      </c>
      <c r="G112" s="54" t="s">
        <v>124</v>
      </c>
      <c r="H112" s="52" t="s">
        <v>125</v>
      </c>
      <c r="I112" s="55" t="s">
        <v>126</v>
      </c>
    </row>
    <row r="113" spans="1:9" x14ac:dyDescent="0.25">
      <c r="A113" s="156">
        <f>I40</f>
        <v>1960.649090909091</v>
      </c>
      <c r="B113" s="156"/>
      <c r="C113" s="56">
        <f>I51</f>
        <v>672.50263818181827</v>
      </c>
      <c r="D113" s="56">
        <f>I63</f>
        <v>499.85376118363638</v>
      </c>
      <c r="E113" s="56">
        <f>I70</f>
        <v>68.220785118181823</v>
      </c>
      <c r="F113" s="56">
        <f>I74</f>
        <v>171.44984008598729</v>
      </c>
      <c r="G113" s="56">
        <f>I84</f>
        <v>568.56978181818181</v>
      </c>
      <c r="H113" s="56">
        <f>A113+C113+D113+E113+F113+G113</f>
        <v>3941.2458972968971</v>
      </c>
      <c r="I113" s="56">
        <f>H113-I111</f>
        <v>3814.0737154787153</v>
      </c>
    </row>
    <row r="114" spans="1:9" x14ac:dyDescent="0.25">
      <c r="A114" s="27"/>
      <c r="B114" s="157"/>
      <c r="C114" s="157"/>
      <c r="D114" s="157"/>
      <c r="E114" s="157"/>
      <c r="F114" s="157"/>
      <c r="G114" s="157"/>
      <c r="H114" s="157"/>
      <c r="I114" s="157"/>
    </row>
    <row r="115" spans="1:9" ht="33.75" x14ac:dyDescent="0.25">
      <c r="A115" s="20" t="s">
        <v>48</v>
      </c>
      <c r="B115" s="127" t="s">
        <v>127</v>
      </c>
      <c r="C115" s="128"/>
      <c r="D115" s="128"/>
      <c r="E115" s="128"/>
      <c r="F115" s="128"/>
      <c r="G115" s="129"/>
      <c r="H115" s="20" t="s">
        <v>37</v>
      </c>
      <c r="I115" s="20" t="s">
        <v>38</v>
      </c>
    </row>
    <row r="116" spans="1:9" x14ac:dyDescent="0.25">
      <c r="A116" s="13">
        <v>1</v>
      </c>
      <c r="B116" s="93" t="s">
        <v>128</v>
      </c>
      <c r="C116" s="94"/>
      <c r="D116" s="94"/>
      <c r="E116" s="94"/>
      <c r="F116" s="94"/>
      <c r="G116" s="95"/>
      <c r="H116" s="21">
        <f>I116/I126</f>
        <v>0</v>
      </c>
      <c r="I116" s="22">
        <v>0</v>
      </c>
    </row>
    <row r="117" spans="1:9" x14ac:dyDescent="0.25">
      <c r="A117" s="13">
        <v>2</v>
      </c>
      <c r="B117" s="93" t="s">
        <v>129</v>
      </c>
      <c r="C117" s="94"/>
      <c r="D117" s="94"/>
      <c r="E117" s="94"/>
      <c r="F117" s="94"/>
      <c r="G117" s="95"/>
      <c r="H117" s="21">
        <f>I117/I126</f>
        <v>0</v>
      </c>
      <c r="I117" s="22">
        <v>0</v>
      </c>
    </row>
    <row r="118" spans="1:9" x14ac:dyDescent="0.25">
      <c r="A118" s="134" t="s">
        <v>130</v>
      </c>
      <c r="B118" s="135"/>
      <c r="C118" s="135"/>
      <c r="D118" s="135"/>
      <c r="E118" s="135"/>
      <c r="F118" s="135"/>
      <c r="G118" s="136"/>
      <c r="H118" s="24">
        <f>H116+H117</f>
        <v>0</v>
      </c>
      <c r="I118" s="25">
        <f>SUM(I116:I117)</f>
        <v>0</v>
      </c>
    </row>
    <row r="119" spans="1:9" x14ac:dyDescent="0.25">
      <c r="A119" s="5"/>
      <c r="B119" s="5"/>
      <c r="C119" s="5"/>
      <c r="D119" s="5"/>
      <c r="E119" s="5"/>
      <c r="F119" s="5"/>
      <c r="G119" s="5"/>
      <c r="H119" s="5"/>
      <c r="I119" s="5"/>
    </row>
    <row r="120" spans="1:9" ht="33.75" x14ac:dyDescent="0.25">
      <c r="A120" s="20" t="s">
        <v>61</v>
      </c>
      <c r="B120" s="127" t="s">
        <v>131</v>
      </c>
      <c r="C120" s="128"/>
      <c r="D120" s="128"/>
      <c r="E120" s="128"/>
      <c r="F120" s="128"/>
      <c r="G120" s="129"/>
      <c r="H120" s="20" t="s">
        <v>37</v>
      </c>
      <c r="I120" s="20" t="s">
        <v>38</v>
      </c>
    </row>
    <row r="121" spans="1:9" x14ac:dyDescent="0.25">
      <c r="A121" s="13">
        <v>1</v>
      </c>
      <c r="B121" s="93" t="s">
        <v>131</v>
      </c>
      <c r="C121" s="94"/>
      <c r="D121" s="94"/>
      <c r="E121" s="94"/>
      <c r="F121" s="94"/>
      <c r="G121" s="95"/>
      <c r="H121" s="21">
        <f>I121/I126</f>
        <v>0</v>
      </c>
      <c r="I121" s="22">
        <v>0</v>
      </c>
    </row>
    <row r="122" spans="1:9" x14ac:dyDescent="0.25">
      <c r="A122" s="134" t="s">
        <v>132</v>
      </c>
      <c r="B122" s="135"/>
      <c r="C122" s="135"/>
      <c r="D122" s="135"/>
      <c r="E122" s="135"/>
      <c r="F122" s="135"/>
      <c r="G122" s="136"/>
      <c r="H122" s="24">
        <f>H121</f>
        <v>0</v>
      </c>
      <c r="I122" s="25">
        <f>I121</f>
        <v>0</v>
      </c>
    </row>
    <row r="123" spans="1:9" x14ac:dyDescent="0.25">
      <c r="A123" s="57"/>
      <c r="B123" s="57"/>
      <c r="C123" s="57"/>
      <c r="D123" s="57"/>
      <c r="E123" s="57"/>
      <c r="F123" s="57"/>
      <c r="G123" s="57"/>
      <c r="H123" s="30"/>
      <c r="I123" s="31"/>
    </row>
    <row r="124" spans="1:9" ht="23.25" customHeight="1" x14ac:dyDescent="0.25">
      <c r="A124" s="154" t="s">
        <v>133</v>
      </c>
      <c r="B124" s="154"/>
      <c r="C124" s="154"/>
      <c r="D124" s="154"/>
      <c r="E124" s="154"/>
      <c r="F124" s="50">
        <v>0.18</v>
      </c>
      <c r="G124" s="51">
        <f>I126*F124</f>
        <v>686.53326878616872</v>
      </c>
      <c r="H124" s="52" t="s">
        <v>118</v>
      </c>
      <c r="I124" s="53">
        <f>I81</f>
        <v>127.17218181818181</v>
      </c>
    </row>
    <row r="125" spans="1:9" ht="24.75" x14ac:dyDescent="0.25">
      <c r="A125" s="155" t="s">
        <v>119</v>
      </c>
      <c r="B125" s="155"/>
      <c r="C125" s="54" t="s">
        <v>120</v>
      </c>
      <c r="D125" s="54" t="s">
        <v>121</v>
      </c>
      <c r="E125" s="54" t="s">
        <v>122</v>
      </c>
      <c r="F125" s="54" t="s">
        <v>123</v>
      </c>
      <c r="G125" s="54" t="s">
        <v>124</v>
      </c>
      <c r="H125" s="52" t="s">
        <v>125</v>
      </c>
      <c r="I125" s="55" t="s">
        <v>126</v>
      </c>
    </row>
    <row r="126" spans="1:9" x14ac:dyDescent="0.25">
      <c r="A126" s="156">
        <f>I40</f>
        <v>1960.649090909091</v>
      </c>
      <c r="B126" s="156"/>
      <c r="C126" s="56">
        <f>I51</f>
        <v>672.50263818181827</v>
      </c>
      <c r="D126" s="56">
        <f>I63</f>
        <v>499.85376118363638</v>
      </c>
      <c r="E126" s="56">
        <f>I70</f>
        <v>68.220785118181823</v>
      </c>
      <c r="F126" s="56">
        <f>I74</f>
        <v>171.44984008598729</v>
      </c>
      <c r="G126" s="56">
        <f>I84</f>
        <v>568.56978181818181</v>
      </c>
      <c r="H126" s="56">
        <f>A126+C126+D126+E126+F126+G126</f>
        <v>3941.2458972968971</v>
      </c>
      <c r="I126" s="56">
        <f>H126-I124</f>
        <v>3814.0737154787153</v>
      </c>
    </row>
    <row r="127" spans="1:9" x14ac:dyDescent="0.25">
      <c r="A127" s="5"/>
      <c r="B127" s="5"/>
      <c r="C127" s="5"/>
      <c r="D127" s="5"/>
      <c r="E127" s="5"/>
      <c r="F127" s="5"/>
      <c r="G127" s="5"/>
      <c r="H127" s="5"/>
      <c r="I127" s="5"/>
    </row>
    <row r="128" spans="1:9" x14ac:dyDescent="0.25">
      <c r="A128" s="150" t="s">
        <v>134</v>
      </c>
      <c r="B128" s="150"/>
      <c r="C128" s="150"/>
      <c r="D128" s="150"/>
      <c r="E128" s="150"/>
      <c r="F128" s="150"/>
      <c r="G128" s="150"/>
      <c r="H128" s="44">
        <f>H108+H118+H122</f>
        <v>0</v>
      </c>
      <c r="I128" s="45">
        <f>I108+I118+I122</f>
        <v>0</v>
      </c>
    </row>
    <row r="129" spans="1:9" x14ac:dyDescent="0.25">
      <c r="A129" s="5"/>
      <c r="B129" s="5"/>
      <c r="C129" s="5"/>
      <c r="D129" s="5"/>
      <c r="E129" s="5"/>
      <c r="F129" s="5"/>
      <c r="G129" s="5"/>
      <c r="H129" s="5"/>
      <c r="I129" s="5"/>
    </row>
    <row r="130" spans="1:9" x14ac:dyDescent="0.25">
      <c r="A130" s="126" t="s">
        <v>135</v>
      </c>
      <c r="B130" s="126"/>
      <c r="C130" s="126"/>
      <c r="D130" s="126"/>
      <c r="E130" s="126"/>
      <c r="F130" s="126"/>
      <c r="G130" s="126"/>
      <c r="H130" s="126"/>
      <c r="I130" s="126"/>
    </row>
    <row r="131" spans="1:9" ht="33.75" x14ac:dyDescent="0.25">
      <c r="A131" s="20" t="s">
        <v>35</v>
      </c>
      <c r="B131" s="127" t="s">
        <v>136</v>
      </c>
      <c r="C131" s="128"/>
      <c r="D131" s="128"/>
      <c r="E131" s="128"/>
      <c r="F131" s="128"/>
      <c r="G131" s="129"/>
      <c r="H131" s="20" t="s">
        <v>37</v>
      </c>
      <c r="I131" s="20" t="s">
        <v>38</v>
      </c>
    </row>
    <row r="132" spans="1:9" x14ac:dyDescent="0.25">
      <c r="A132" s="13">
        <v>1</v>
      </c>
      <c r="B132" s="93" t="s">
        <v>137</v>
      </c>
      <c r="C132" s="94"/>
      <c r="D132" s="94"/>
      <c r="E132" s="94"/>
      <c r="F132" s="94"/>
      <c r="G132" s="95"/>
      <c r="H132" s="21">
        <f>I132/I98</f>
        <v>6.9259456579648365E-3</v>
      </c>
      <c r="I132" s="22">
        <f>(D142/E144)*H142</f>
        <v>27.296854909355165</v>
      </c>
    </row>
    <row r="133" spans="1:9" x14ac:dyDescent="0.25">
      <c r="A133" s="13">
        <v>2</v>
      </c>
      <c r="B133" s="93" t="s">
        <v>138</v>
      </c>
      <c r="C133" s="94"/>
      <c r="D133" s="94"/>
      <c r="E133" s="94"/>
      <c r="F133" s="94"/>
      <c r="G133" s="95"/>
      <c r="H133" s="21">
        <f>I133/I98</f>
        <v>3.1965903036760786E-2</v>
      </c>
      <c r="I133" s="22">
        <f>(D142/E144)*H143</f>
        <v>125.98548419702384</v>
      </c>
    </row>
    <row r="134" spans="1:9" x14ac:dyDescent="0.25">
      <c r="A134" s="13">
        <v>3</v>
      </c>
      <c r="B134" s="93" t="s">
        <v>16</v>
      </c>
      <c r="C134" s="94"/>
      <c r="D134" s="94"/>
      <c r="E134" s="94"/>
      <c r="F134" s="94"/>
      <c r="G134" s="95"/>
      <c r="H134" s="21">
        <f>I134/I98</f>
        <v>2.6638252530633993E-2</v>
      </c>
      <c r="I134" s="22">
        <f>(D142/E144)*H144</f>
        <v>104.98790349751988</v>
      </c>
    </row>
    <row r="135" spans="1:9" x14ac:dyDescent="0.25">
      <c r="A135" s="13">
        <v>4</v>
      </c>
      <c r="B135" s="93" t="s">
        <v>139</v>
      </c>
      <c r="C135" s="94"/>
      <c r="D135" s="94"/>
      <c r="E135" s="94"/>
      <c r="F135" s="94"/>
      <c r="G135" s="95"/>
      <c r="H135" s="21">
        <f>I135/I98</f>
        <v>0</v>
      </c>
      <c r="I135" s="22">
        <f>(D142/E144)*H145</f>
        <v>0</v>
      </c>
    </row>
    <row r="136" spans="1:9" x14ac:dyDescent="0.25">
      <c r="A136" s="13">
        <v>5</v>
      </c>
      <c r="B136" s="93" t="s">
        <v>114</v>
      </c>
      <c r="C136" s="94"/>
      <c r="D136" s="94"/>
      <c r="E136" s="94"/>
      <c r="F136" s="94"/>
      <c r="G136" s="95"/>
      <c r="H136" s="21">
        <f>I136/I98</f>
        <v>0</v>
      </c>
      <c r="I136" s="22">
        <f>(D142/E144)*H146</f>
        <v>0</v>
      </c>
    </row>
    <row r="137" spans="1:9" x14ac:dyDescent="0.25">
      <c r="A137" s="134" t="s">
        <v>140</v>
      </c>
      <c r="B137" s="135"/>
      <c r="C137" s="135"/>
      <c r="D137" s="135"/>
      <c r="E137" s="135"/>
      <c r="F137" s="135"/>
      <c r="G137" s="136"/>
      <c r="H137" s="24">
        <f>H132+H133+H134+H135+H136</f>
        <v>6.5530101225359613E-2</v>
      </c>
      <c r="I137" s="25">
        <f>SUM(I132:I136)</f>
        <v>258.27024260389885</v>
      </c>
    </row>
    <row r="138" spans="1:9" x14ac:dyDescent="0.25">
      <c r="A138" s="27" t="s">
        <v>141</v>
      </c>
      <c r="B138" s="140" t="s">
        <v>142</v>
      </c>
      <c r="C138" s="140"/>
      <c r="D138" s="140"/>
      <c r="E138" s="140"/>
      <c r="F138" s="140"/>
      <c r="G138" s="140"/>
      <c r="H138" s="140"/>
      <c r="I138" s="140"/>
    </row>
    <row r="139" spans="1:9" ht="31.5" customHeight="1" x14ac:dyDescent="0.25">
      <c r="A139" s="27" t="s">
        <v>143</v>
      </c>
      <c r="B139" s="158" t="s">
        <v>144</v>
      </c>
      <c r="C139" s="158"/>
      <c r="D139" s="158"/>
      <c r="E139" s="158"/>
      <c r="F139" s="158"/>
      <c r="G139" s="158"/>
      <c r="H139" s="158"/>
      <c r="I139" s="158"/>
    </row>
    <row r="140" spans="1:9" x14ac:dyDescent="0.25">
      <c r="A140" s="163" t="s">
        <v>145</v>
      </c>
      <c r="B140" s="163"/>
      <c r="C140" s="163"/>
      <c r="D140" s="163"/>
      <c r="E140" s="163"/>
      <c r="F140" s="163"/>
      <c r="G140" s="163"/>
      <c r="H140" s="163"/>
      <c r="I140" s="163"/>
    </row>
    <row r="141" spans="1:9" x14ac:dyDescent="0.25">
      <c r="A141" s="164" t="s">
        <v>146</v>
      </c>
      <c r="B141" s="164"/>
      <c r="C141" s="13" t="s">
        <v>147</v>
      </c>
      <c r="D141" s="122" t="s">
        <v>148</v>
      </c>
      <c r="E141" s="111"/>
      <c r="F141" s="13" t="s">
        <v>149</v>
      </c>
      <c r="G141" s="13" t="s">
        <v>150</v>
      </c>
      <c r="H141" s="165" t="s">
        <v>151</v>
      </c>
      <c r="I141" s="165"/>
    </row>
    <row r="142" spans="1:9" x14ac:dyDescent="0.25">
      <c r="A142" s="166">
        <f>I98</f>
        <v>3941.2458972968961</v>
      </c>
      <c r="B142" s="167"/>
      <c r="C142" s="22">
        <f>I128</f>
        <v>0</v>
      </c>
      <c r="D142" s="168">
        <f>A142+C142</f>
        <v>3941.2458972968961</v>
      </c>
      <c r="E142" s="169"/>
      <c r="F142" s="13" t="str">
        <f>B132</f>
        <v>PIS</v>
      </c>
      <c r="G142" s="39">
        <v>1.6500000000000001E-2</v>
      </c>
      <c r="H142" s="160">
        <v>6.4999999999999997E-3</v>
      </c>
      <c r="I142" s="160"/>
    </row>
    <row r="143" spans="1:9" x14ac:dyDescent="0.25">
      <c r="A143" s="159" t="s">
        <v>152</v>
      </c>
      <c r="B143" s="159"/>
      <c r="C143" s="13">
        <v>1</v>
      </c>
      <c r="D143" s="59">
        <f>G147/1</f>
        <v>0.11749999999999999</v>
      </c>
      <c r="E143" s="60">
        <f>C143-D143</f>
        <v>0.88250000000000006</v>
      </c>
      <c r="F143" s="13" t="str">
        <f>B133</f>
        <v>COFINS</v>
      </c>
      <c r="G143" s="39">
        <v>7.5999999999999998E-2</v>
      </c>
      <c r="H143" s="160">
        <v>0.03</v>
      </c>
      <c r="I143" s="160"/>
    </row>
    <row r="144" spans="1:9" x14ac:dyDescent="0.25">
      <c r="A144" s="161" t="s">
        <v>153</v>
      </c>
      <c r="B144" s="161"/>
      <c r="C144" s="58">
        <v>1</v>
      </c>
      <c r="D144" s="61">
        <f>H147</f>
        <v>6.1499999999999999E-2</v>
      </c>
      <c r="E144" s="62">
        <f>C144-D144</f>
        <v>0.9385</v>
      </c>
      <c r="F144" s="13" t="str">
        <f>B134</f>
        <v>ISS</v>
      </c>
      <c r="G144" s="39">
        <f>I11</f>
        <v>2.5000000000000001E-2</v>
      </c>
      <c r="H144" s="160">
        <f>I11</f>
        <v>2.5000000000000001E-2</v>
      </c>
      <c r="I144" s="160"/>
    </row>
    <row r="145" spans="1:9" x14ac:dyDescent="0.25">
      <c r="A145" s="162" t="s">
        <v>154</v>
      </c>
      <c r="B145" s="162"/>
      <c r="C145" s="13">
        <v>1</v>
      </c>
      <c r="D145" s="63">
        <v>0.09</v>
      </c>
      <c r="E145" s="64">
        <f>C145-D145</f>
        <v>0.91</v>
      </c>
      <c r="F145" s="13" t="str">
        <f>B135</f>
        <v>SIMPLES (9)</v>
      </c>
      <c r="G145" s="39">
        <v>0</v>
      </c>
      <c r="H145" s="160">
        <v>0</v>
      </c>
      <c r="I145" s="160"/>
    </row>
    <row r="146" spans="1:9" ht="16.5" x14ac:dyDescent="0.25">
      <c r="A146" s="174" t="s">
        <v>155</v>
      </c>
      <c r="B146" s="176" t="s">
        <v>156</v>
      </c>
      <c r="C146" s="177"/>
      <c r="D146" s="177"/>
      <c r="E146" s="178"/>
      <c r="F146" s="65" t="str">
        <f>B136</f>
        <v>Outros (especificar)</v>
      </c>
      <c r="G146" s="39">
        <v>0</v>
      </c>
      <c r="H146" s="160">
        <v>0</v>
      </c>
      <c r="I146" s="160"/>
    </row>
    <row r="147" spans="1:9" x14ac:dyDescent="0.25">
      <c r="A147" s="175"/>
      <c r="B147" s="179"/>
      <c r="C147" s="180"/>
      <c r="D147" s="180"/>
      <c r="E147" s="181"/>
      <c r="F147" s="1" t="s">
        <v>157</v>
      </c>
      <c r="G147" s="66">
        <f>SUM(G142:G146)</f>
        <v>0.11749999999999999</v>
      </c>
      <c r="H147" s="182">
        <f>SUM(H142:I146)</f>
        <v>6.1499999999999999E-2</v>
      </c>
      <c r="I147" s="182"/>
    </row>
    <row r="148" spans="1:9" x14ac:dyDescent="0.25">
      <c r="A148" s="67"/>
      <c r="B148" s="183"/>
      <c r="C148" s="183"/>
      <c r="D148" s="183"/>
      <c r="E148" s="183"/>
      <c r="F148" s="183"/>
      <c r="G148" s="183"/>
      <c r="H148" s="183"/>
      <c r="I148" s="183"/>
    </row>
    <row r="149" spans="1:9" x14ac:dyDescent="0.25">
      <c r="A149" s="150" t="s">
        <v>158</v>
      </c>
      <c r="B149" s="150"/>
      <c r="C149" s="150"/>
      <c r="D149" s="150"/>
      <c r="E149" s="150"/>
      <c r="F149" s="150"/>
      <c r="G149" s="150"/>
      <c r="H149" s="44">
        <f>H137</f>
        <v>6.5530101225359613E-2</v>
      </c>
      <c r="I149" s="45">
        <f>I137</f>
        <v>258.27024260389885</v>
      </c>
    </row>
    <row r="150" spans="1:9" x14ac:dyDescent="0.25">
      <c r="A150" s="5"/>
      <c r="B150" s="5"/>
      <c r="C150" s="5"/>
      <c r="D150" s="5"/>
      <c r="E150" s="5"/>
      <c r="F150" s="5"/>
      <c r="G150" s="5"/>
      <c r="H150" s="5"/>
      <c r="I150" s="5"/>
    </row>
    <row r="151" spans="1:9" x14ac:dyDescent="0.25">
      <c r="A151" s="170" t="s">
        <v>159</v>
      </c>
      <c r="B151" s="170"/>
      <c r="C151" s="170"/>
      <c r="D151" s="170"/>
      <c r="E151" s="170"/>
      <c r="F151" s="170"/>
      <c r="G151" s="170"/>
      <c r="H151" s="170"/>
      <c r="I151" s="170"/>
    </row>
    <row r="152" spans="1:9" x14ac:dyDescent="0.25">
      <c r="A152" s="126" t="s">
        <v>34</v>
      </c>
      <c r="B152" s="126"/>
      <c r="C152" s="126"/>
      <c r="D152" s="126"/>
      <c r="E152" s="126"/>
      <c r="F152" s="126"/>
      <c r="G152" s="126"/>
      <c r="H152" s="126"/>
      <c r="I152" s="126"/>
    </row>
    <row r="153" spans="1:9" x14ac:dyDescent="0.25">
      <c r="A153" s="13">
        <v>1</v>
      </c>
      <c r="B153" s="93" t="s">
        <v>160</v>
      </c>
      <c r="C153" s="94"/>
      <c r="D153" s="94"/>
      <c r="E153" s="94"/>
      <c r="F153" s="94"/>
      <c r="G153" s="95"/>
      <c r="H153" s="21">
        <f>I153/G170</f>
        <v>0.46687456921483667</v>
      </c>
      <c r="I153" s="68">
        <f>I40</f>
        <v>1960.649090909091</v>
      </c>
    </row>
    <row r="154" spans="1:9" x14ac:dyDescent="0.25">
      <c r="A154" s="13">
        <v>2</v>
      </c>
      <c r="B154" s="93" t="s">
        <v>161</v>
      </c>
      <c r="C154" s="94"/>
      <c r="D154" s="94"/>
      <c r="E154" s="94"/>
      <c r="F154" s="94"/>
      <c r="G154" s="95"/>
      <c r="H154" s="21">
        <f>I154/G170</f>
        <v>0.33623533750753032</v>
      </c>
      <c r="I154" s="68">
        <f>I51+I63+I70+I74</f>
        <v>1412.0270245696238</v>
      </c>
    </row>
    <row r="155" spans="1:9" x14ac:dyDescent="0.25">
      <c r="A155" s="13">
        <v>3</v>
      </c>
      <c r="B155" s="137" t="s">
        <v>162</v>
      </c>
      <c r="C155" s="137"/>
      <c r="D155" s="137"/>
      <c r="E155" s="137"/>
      <c r="F155" s="137"/>
      <c r="G155" s="137"/>
      <c r="H155" s="21">
        <f>I155/G170</f>
        <v>0.13538923063068678</v>
      </c>
      <c r="I155" s="68">
        <f>I84</f>
        <v>568.56978181818181</v>
      </c>
    </row>
    <row r="156" spans="1:9" x14ac:dyDescent="0.25">
      <c r="A156" s="171" t="s">
        <v>163</v>
      </c>
      <c r="B156" s="172"/>
      <c r="C156" s="172"/>
      <c r="D156" s="172"/>
      <c r="E156" s="172"/>
      <c r="F156" s="172"/>
      <c r="G156" s="173"/>
      <c r="H156" s="44">
        <f>H153+H154+H155</f>
        <v>0.93849913735305379</v>
      </c>
      <c r="I156" s="45">
        <f>ROUND(SUM(I153:I155),2)</f>
        <v>3941.25</v>
      </c>
    </row>
    <row r="157" spans="1:9" x14ac:dyDescent="0.25">
      <c r="A157" s="5"/>
      <c r="B157" s="5"/>
      <c r="C157" s="5"/>
      <c r="D157" s="5"/>
      <c r="E157" s="5"/>
      <c r="F157" s="5"/>
      <c r="G157" s="5"/>
      <c r="H157" s="5"/>
      <c r="I157" s="5"/>
    </row>
    <row r="158" spans="1:9" x14ac:dyDescent="0.25">
      <c r="A158" s="126" t="s">
        <v>107</v>
      </c>
      <c r="B158" s="126"/>
      <c r="C158" s="126"/>
      <c r="D158" s="126"/>
      <c r="E158" s="126"/>
      <c r="F158" s="126"/>
      <c r="G158" s="126"/>
      <c r="H158" s="126"/>
      <c r="I158" s="126"/>
    </row>
    <row r="159" spans="1:9" x14ac:dyDescent="0.25">
      <c r="A159" s="13">
        <v>1</v>
      </c>
      <c r="B159" s="93" t="s">
        <v>164</v>
      </c>
      <c r="C159" s="94"/>
      <c r="D159" s="94"/>
      <c r="E159" s="94"/>
      <c r="F159" s="94"/>
      <c r="G159" s="95"/>
      <c r="H159" s="21">
        <f>I159/G170</f>
        <v>0</v>
      </c>
      <c r="I159" s="22">
        <f>I108</f>
        <v>0</v>
      </c>
    </row>
    <row r="160" spans="1:9" x14ac:dyDescent="0.25">
      <c r="A160" s="13">
        <v>2</v>
      </c>
      <c r="B160" s="93" t="s">
        <v>165</v>
      </c>
      <c r="C160" s="94"/>
      <c r="D160" s="94"/>
      <c r="E160" s="94"/>
      <c r="F160" s="94"/>
      <c r="G160" s="95"/>
      <c r="H160" s="21">
        <f>I160/G170</f>
        <v>0</v>
      </c>
      <c r="I160" s="22">
        <f>I118</f>
        <v>0</v>
      </c>
    </row>
    <row r="161" spans="1:9" x14ac:dyDescent="0.25">
      <c r="A161" s="13">
        <v>3</v>
      </c>
      <c r="B161" s="93" t="s">
        <v>166</v>
      </c>
      <c r="C161" s="94"/>
      <c r="D161" s="94"/>
      <c r="E161" s="94"/>
      <c r="F161" s="94"/>
      <c r="G161" s="95"/>
      <c r="H161" s="21">
        <f>I161/G170</f>
        <v>0</v>
      </c>
      <c r="I161" s="22">
        <f>I122</f>
        <v>0</v>
      </c>
    </row>
    <row r="162" spans="1:9" x14ac:dyDescent="0.25">
      <c r="A162" s="171" t="s">
        <v>167</v>
      </c>
      <c r="B162" s="172"/>
      <c r="C162" s="172"/>
      <c r="D162" s="172"/>
      <c r="E162" s="172"/>
      <c r="F162" s="172"/>
      <c r="G162" s="173"/>
      <c r="H162" s="44">
        <f>H159+H160+H161</f>
        <v>0</v>
      </c>
      <c r="I162" s="45">
        <f>ROUND(I159+I160+I161,2)</f>
        <v>0</v>
      </c>
    </row>
    <row r="163" spans="1:9" x14ac:dyDescent="0.25">
      <c r="A163" s="5"/>
      <c r="B163" s="5"/>
      <c r="C163" s="5"/>
      <c r="D163" s="5"/>
      <c r="E163" s="5"/>
      <c r="F163" s="5"/>
      <c r="G163" s="5"/>
      <c r="H163" s="5"/>
      <c r="I163" s="5"/>
    </row>
    <row r="164" spans="1:9" x14ac:dyDescent="0.25">
      <c r="A164" s="126" t="s">
        <v>135</v>
      </c>
      <c r="B164" s="126"/>
      <c r="C164" s="126"/>
      <c r="D164" s="126"/>
      <c r="E164" s="126"/>
      <c r="F164" s="126"/>
      <c r="G164" s="126"/>
      <c r="H164" s="126"/>
      <c r="I164" s="126"/>
    </row>
    <row r="165" spans="1:9" x14ac:dyDescent="0.25">
      <c r="A165" s="13">
        <v>1</v>
      </c>
      <c r="B165" s="93" t="s">
        <v>168</v>
      </c>
      <c r="C165" s="94"/>
      <c r="D165" s="94"/>
      <c r="E165" s="94"/>
      <c r="F165" s="94"/>
      <c r="G165" s="95"/>
      <c r="H165" s="21">
        <f>I165/G170</f>
        <v>6.1499943470658271E-2</v>
      </c>
      <c r="I165" s="22">
        <f>I137</f>
        <v>258.27024260389885</v>
      </c>
    </row>
    <row r="166" spans="1:9" x14ac:dyDescent="0.25">
      <c r="A166" s="171" t="s">
        <v>169</v>
      </c>
      <c r="B166" s="172"/>
      <c r="C166" s="172"/>
      <c r="D166" s="172"/>
      <c r="E166" s="172"/>
      <c r="F166" s="172"/>
      <c r="G166" s="173"/>
      <c r="H166" s="44">
        <f>H165</f>
        <v>6.1499943470658271E-2</v>
      </c>
      <c r="I166" s="45">
        <f>ROUND(I137,2)</f>
        <v>258.27</v>
      </c>
    </row>
    <row r="167" spans="1:9" x14ac:dyDescent="0.25">
      <c r="A167" s="5"/>
      <c r="B167" s="5"/>
      <c r="C167" s="5"/>
      <c r="D167" s="5"/>
      <c r="E167" s="5"/>
      <c r="F167" s="5"/>
      <c r="G167" s="5"/>
      <c r="H167" s="5"/>
      <c r="I167" s="5"/>
    </row>
    <row r="168" spans="1:9" x14ac:dyDescent="0.25">
      <c r="A168" s="187" t="s">
        <v>159</v>
      </c>
      <c r="B168" s="187"/>
      <c r="C168" s="187"/>
      <c r="D168" s="187"/>
      <c r="E168" s="187"/>
      <c r="F168" s="187"/>
      <c r="G168" s="187"/>
      <c r="H168" s="187"/>
      <c r="I168" s="187"/>
    </row>
    <row r="169" spans="1:9" ht="56.25" x14ac:dyDescent="0.25">
      <c r="A169" s="188" t="s">
        <v>170</v>
      </c>
      <c r="B169" s="188"/>
      <c r="C169" s="188"/>
      <c r="D169" s="188"/>
      <c r="E169" s="188"/>
      <c r="F169" s="188"/>
      <c r="G169" s="69" t="s">
        <v>171</v>
      </c>
      <c r="H169" s="69" t="s">
        <v>172</v>
      </c>
      <c r="I169" s="69" t="s">
        <v>173</v>
      </c>
    </row>
    <row r="170" spans="1:9" x14ac:dyDescent="0.25">
      <c r="A170" s="189" t="str">
        <f>D5</f>
        <v>Limpeza</v>
      </c>
      <c r="B170" s="190"/>
      <c r="C170" s="190"/>
      <c r="D170" s="190"/>
      <c r="E170" s="190"/>
      <c r="F170" s="191"/>
      <c r="G170" s="70">
        <f>I156+I162+I166</f>
        <v>4199.5200000000004</v>
      </c>
      <c r="H170" s="69">
        <f>IF(D6="12x36",2,1)</f>
        <v>1</v>
      </c>
      <c r="I170" s="70">
        <f>G170*H170</f>
        <v>4199.5200000000004</v>
      </c>
    </row>
    <row r="171" spans="1:9" x14ac:dyDescent="0.25">
      <c r="A171" s="189"/>
      <c r="B171" s="190"/>
      <c r="C171" s="190"/>
      <c r="D171" s="190"/>
      <c r="E171" s="190"/>
      <c r="F171" s="191"/>
      <c r="G171" s="69"/>
      <c r="H171" s="69"/>
      <c r="I171" s="70"/>
    </row>
    <row r="172" spans="1:9" x14ac:dyDescent="0.25">
      <c r="A172" s="184" t="s">
        <v>174</v>
      </c>
      <c r="B172" s="185"/>
      <c r="C172" s="185"/>
      <c r="D172" s="185"/>
      <c r="E172" s="185"/>
      <c r="F172" s="185"/>
      <c r="G172" s="185"/>
      <c r="H172" s="186"/>
      <c r="I172" s="71">
        <f>I170</f>
        <v>4199.5200000000004</v>
      </c>
    </row>
  </sheetData>
  <mergeCells count="170">
    <mergeCell ref="A172:H172"/>
    <mergeCell ref="B165:G165"/>
    <mergeCell ref="A166:G166"/>
    <mergeCell ref="A168:I168"/>
    <mergeCell ref="A169:F169"/>
    <mergeCell ref="A170:F170"/>
    <mergeCell ref="A171:F171"/>
    <mergeCell ref="A158:I158"/>
    <mergeCell ref="B159:G159"/>
    <mergeCell ref="B160:G160"/>
    <mergeCell ref="B161:G161"/>
    <mergeCell ref="A162:G162"/>
    <mergeCell ref="A164:I164"/>
    <mergeCell ref="A151:I151"/>
    <mergeCell ref="A152:I152"/>
    <mergeCell ref="B153:G153"/>
    <mergeCell ref="B154:G154"/>
    <mergeCell ref="B155:G155"/>
    <mergeCell ref="A156:G156"/>
    <mergeCell ref="A146:A147"/>
    <mergeCell ref="B146:E147"/>
    <mergeCell ref="H146:I146"/>
    <mergeCell ref="H147:I147"/>
    <mergeCell ref="B148:I148"/>
    <mergeCell ref="A149:G149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7" right="0.7" top="0.75" bottom="0.75" header="0.3" footer="0.3"/>
  <pageSetup paperSize="9" scale="9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FF23B9-AB8D-41CF-AF47-F23D23001288}">
  <sheetPr>
    <pageSetUpPr fitToPage="1"/>
  </sheetPr>
  <dimension ref="A1:I172"/>
  <sheetViews>
    <sheetView topLeftCell="A99" workbookViewId="0">
      <selection activeCell="M120" sqref="M120"/>
    </sheetView>
  </sheetViews>
  <sheetFormatPr defaultRowHeight="15" x14ac:dyDescent="0.25"/>
  <cols>
    <col min="1" max="1" width="2.85546875" style="5" customWidth="1"/>
    <col min="2" max="4" width="11.28515625" style="5" customWidth="1"/>
    <col min="5" max="5" width="12.140625" style="5" customWidth="1"/>
    <col min="6" max="6" width="11.28515625" style="5" customWidth="1"/>
    <col min="7" max="7" width="13.42578125" style="5" customWidth="1"/>
    <col min="8" max="8" width="10.85546875" style="5" customWidth="1"/>
    <col min="9" max="9" width="13.28515625" style="5" customWidth="1"/>
  </cols>
  <sheetData>
    <row r="1" spans="1:9" x14ac:dyDescent="0.25">
      <c r="A1" s="96" t="s">
        <v>0</v>
      </c>
      <c r="B1" s="96"/>
      <c r="C1" s="96"/>
      <c r="D1" s="96"/>
      <c r="E1" s="96"/>
      <c r="F1" s="96"/>
      <c r="G1" s="96"/>
      <c r="H1" s="96"/>
      <c r="I1" s="96"/>
    </row>
    <row r="2" spans="1:9" ht="18.75" customHeight="1" x14ac:dyDescent="0.25">
      <c r="A2" s="96" t="s">
        <v>1</v>
      </c>
      <c r="B2" s="96"/>
      <c r="C2" s="97" t="s">
        <v>175</v>
      </c>
      <c r="D2" s="97"/>
      <c r="E2" s="98" t="s">
        <v>2</v>
      </c>
      <c r="F2" s="98"/>
      <c r="G2" s="98"/>
      <c r="H2" s="98"/>
      <c r="I2" s="98"/>
    </row>
    <row r="3" spans="1:9" ht="15.75" x14ac:dyDescent="0.25">
      <c r="A3" s="96" t="s">
        <v>3</v>
      </c>
      <c r="B3" s="96"/>
      <c r="C3" s="2"/>
      <c r="D3" s="3"/>
      <c r="E3" s="4" t="s">
        <v>4</v>
      </c>
      <c r="F3" s="2"/>
      <c r="G3" s="3"/>
      <c r="H3" s="3"/>
      <c r="I3" s="3"/>
    </row>
    <row r="5" spans="1:9" x14ac:dyDescent="0.25">
      <c r="A5" s="90" t="s">
        <v>5</v>
      </c>
      <c r="B5" s="91"/>
      <c r="C5" s="92"/>
      <c r="D5" s="99" t="s">
        <v>181</v>
      </c>
      <c r="E5" s="100"/>
      <c r="F5" s="101"/>
      <c r="G5" s="102" t="str">
        <f>IF(D6="12x36","Regime de trabalho:","Quantidade de HORAS/MÊS")</f>
        <v>Quantidade de HORAS/MÊS</v>
      </c>
      <c r="H5" s="103"/>
      <c r="I5" s="106">
        <f>IF(D6="12x36",D6,5*D6)</f>
        <v>200</v>
      </c>
    </row>
    <row r="6" spans="1:9" x14ac:dyDescent="0.25">
      <c r="A6" s="90" t="str">
        <f>IF(D6="12x36","Regime de trabalho:","Regime de trabalho (horas semanais):")</f>
        <v>Regime de trabalho (horas semanais):</v>
      </c>
      <c r="B6" s="91"/>
      <c r="C6" s="92"/>
      <c r="D6" s="90">
        <v>40</v>
      </c>
      <c r="E6" s="91"/>
      <c r="F6" s="92"/>
      <c r="G6" s="104"/>
      <c r="H6" s="105"/>
      <c r="I6" s="107"/>
    </row>
    <row r="7" spans="1:9" ht="15" customHeight="1" x14ac:dyDescent="0.25">
      <c r="A7" s="90" t="s">
        <v>7</v>
      </c>
      <c r="B7" s="91"/>
      <c r="C7" s="92"/>
      <c r="D7" s="93" t="s">
        <v>176</v>
      </c>
      <c r="E7" s="94"/>
      <c r="F7" s="95"/>
      <c r="G7" s="118" t="s">
        <v>8</v>
      </c>
      <c r="H7" s="119"/>
      <c r="I7" s="88">
        <v>0.4</v>
      </c>
    </row>
    <row r="8" spans="1:9" ht="15" customHeight="1" x14ac:dyDescent="0.25">
      <c r="A8" s="90" t="s">
        <v>9</v>
      </c>
      <c r="B8" s="91"/>
      <c r="C8" s="92"/>
      <c r="D8" s="93" t="s">
        <v>176</v>
      </c>
      <c r="E8" s="94"/>
      <c r="F8" s="95"/>
      <c r="G8" s="120"/>
      <c r="H8" s="121"/>
      <c r="I8" s="89"/>
    </row>
    <row r="9" spans="1:9" x14ac:dyDescent="0.25">
      <c r="A9" s="90" t="s">
        <v>10</v>
      </c>
      <c r="B9" s="91"/>
      <c r="C9" s="92"/>
      <c r="D9" s="90" t="s">
        <v>11</v>
      </c>
      <c r="E9" s="91"/>
      <c r="F9" s="92"/>
      <c r="G9" s="108" t="s">
        <v>12</v>
      </c>
      <c r="H9" s="108"/>
      <c r="I9" s="8" t="s">
        <v>13</v>
      </c>
    </row>
    <row r="10" spans="1:9" ht="29.25" x14ac:dyDescent="0.25">
      <c r="A10" s="109" t="s">
        <v>14</v>
      </c>
      <c r="B10" s="110"/>
      <c r="C10" s="110"/>
      <c r="D10" s="110"/>
      <c r="E10" s="110"/>
      <c r="F10" s="110"/>
      <c r="G10" s="7" t="s">
        <v>15</v>
      </c>
      <c r="H10" s="9">
        <v>220</v>
      </c>
      <c r="I10" s="10">
        <v>1540.51</v>
      </c>
    </row>
    <row r="11" spans="1:9" x14ac:dyDescent="0.25">
      <c r="A11" s="111" t="s">
        <v>16</v>
      </c>
      <c r="B11" s="112"/>
      <c r="C11" s="112"/>
      <c r="D11" s="112"/>
      <c r="E11" s="112"/>
      <c r="F11" s="112"/>
      <c r="G11" s="9" t="str">
        <f>D9</f>
        <v>Porto Alegre</v>
      </c>
      <c r="H11" s="9" t="s">
        <v>17</v>
      </c>
      <c r="I11" s="11">
        <v>2.5000000000000001E-2</v>
      </c>
    </row>
    <row r="12" spans="1:9" ht="15" customHeight="1" x14ac:dyDescent="0.25">
      <c r="A12" s="113" t="s">
        <v>177</v>
      </c>
      <c r="B12" s="114"/>
      <c r="C12" s="114"/>
      <c r="D12" s="114"/>
      <c r="E12" s="114"/>
      <c r="F12" s="114"/>
      <c r="G12" s="117" t="s">
        <v>18</v>
      </c>
      <c r="H12" s="9" t="s">
        <v>19</v>
      </c>
      <c r="I12" s="10">
        <v>4.8</v>
      </c>
    </row>
    <row r="13" spans="1:9" x14ac:dyDescent="0.25">
      <c r="A13" s="115"/>
      <c r="B13" s="116"/>
      <c r="C13" s="116"/>
      <c r="D13" s="116"/>
      <c r="E13" s="116"/>
      <c r="F13" s="116"/>
      <c r="G13" s="117"/>
      <c r="H13" s="9" t="s">
        <v>20</v>
      </c>
      <c r="I13" s="12">
        <v>22</v>
      </c>
    </row>
    <row r="14" spans="1:9" x14ac:dyDescent="0.25">
      <c r="A14" s="109"/>
      <c r="B14" s="110"/>
      <c r="C14" s="110"/>
      <c r="D14" s="110"/>
      <c r="E14" s="110"/>
      <c r="F14" s="110"/>
      <c r="G14" s="117"/>
      <c r="H14" s="9" t="s">
        <v>21</v>
      </c>
      <c r="I14" s="8">
        <v>0.06</v>
      </c>
    </row>
    <row r="15" spans="1:9" ht="15" customHeight="1" x14ac:dyDescent="0.25">
      <c r="A15" s="122" t="s">
        <v>178</v>
      </c>
      <c r="B15" s="122"/>
      <c r="C15" s="122"/>
      <c r="D15" s="122"/>
      <c r="E15" s="122"/>
      <c r="F15" s="111"/>
      <c r="G15" s="117" t="s">
        <v>18</v>
      </c>
      <c r="H15" s="9" t="s">
        <v>19</v>
      </c>
      <c r="I15" s="10">
        <v>23.68</v>
      </c>
    </row>
    <row r="16" spans="1:9" x14ac:dyDescent="0.25">
      <c r="A16" s="122"/>
      <c r="B16" s="122"/>
      <c r="C16" s="122"/>
      <c r="D16" s="122"/>
      <c r="E16" s="122"/>
      <c r="F16" s="111"/>
      <c r="G16" s="117"/>
      <c r="H16" s="9" t="s">
        <v>20</v>
      </c>
      <c r="I16" s="12">
        <v>22</v>
      </c>
    </row>
    <row r="17" spans="1:9" x14ac:dyDescent="0.25">
      <c r="A17" s="122"/>
      <c r="B17" s="122"/>
      <c r="C17" s="122"/>
      <c r="D17" s="122"/>
      <c r="E17" s="122"/>
      <c r="F17" s="111"/>
      <c r="G17" s="117"/>
      <c r="H17" s="9" t="s">
        <v>21</v>
      </c>
      <c r="I17" s="8">
        <v>0.19</v>
      </c>
    </row>
    <row r="18" spans="1:9" ht="15" customHeight="1" x14ac:dyDescent="0.25">
      <c r="A18" s="122" t="s">
        <v>179</v>
      </c>
      <c r="B18" s="122"/>
      <c r="C18" s="122"/>
      <c r="D18" s="122"/>
      <c r="E18" s="122"/>
      <c r="F18" s="111"/>
      <c r="G18" s="117" t="s">
        <v>18</v>
      </c>
      <c r="H18" s="9" t="s">
        <v>19</v>
      </c>
      <c r="I18" s="10">
        <v>11.84</v>
      </c>
    </row>
    <row r="19" spans="1:9" x14ac:dyDescent="0.25">
      <c r="A19" s="122"/>
      <c r="B19" s="122"/>
      <c r="C19" s="122"/>
      <c r="D19" s="122"/>
      <c r="E19" s="122"/>
      <c r="F19" s="111"/>
      <c r="G19" s="117"/>
      <c r="H19" s="9" t="s">
        <v>20</v>
      </c>
      <c r="I19" s="12">
        <v>0</v>
      </c>
    </row>
    <row r="20" spans="1:9" x14ac:dyDescent="0.25">
      <c r="A20" s="122"/>
      <c r="B20" s="122"/>
      <c r="C20" s="122"/>
      <c r="D20" s="122"/>
      <c r="E20" s="122"/>
      <c r="F20" s="111"/>
      <c r="G20" s="117"/>
      <c r="H20" s="9" t="s">
        <v>21</v>
      </c>
      <c r="I20" s="8">
        <v>0</v>
      </c>
    </row>
    <row r="21" spans="1:9" ht="51" customHeight="1" x14ac:dyDescent="0.25">
      <c r="A21" s="130" t="s">
        <v>24</v>
      </c>
      <c r="B21" s="130"/>
      <c r="C21" s="130"/>
      <c r="D21" s="130"/>
      <c r="E21" s="130"/>
      <c r="F21" s="113"/>
      <c r="G21" s="14" t="s">
        <v>18</v>
      </c>
      <c r="H21" s="14" t="s">
        <v>25</v>
      </c>
      <c r="I21" s="15">
        <v>19.420000000000002</v>
      </c>
    </row>
    <row r="22" spans="1:9" x14ac:dyDescent="0.25">
      <c r="A22" s="111" t="s">
        <v>26</v>
      </c>
      <c r="B22" s="112"/>
      <c r="C22" s="112"/>
      <c r="D22" s="112"/>
      <c r="E22" s="112"/>
      <c r="F22" s="125"/>
      <c r="G22" s="14"/>
      <c r="H22" s="14" t="s">
        <v>27</v>
      </c>
      <c r="I22" s="6" t="s">
        <v>13</v>
      </c>
    </row>
    <row r="23" spans="1:9" ht="15" customHeight="1" x14ac:dyDescent="0.25">
      <c r="A23" s="122" t="s">
        <v>180</v>
      </c>
      <c r="B23" s="122"/>
      <c r="C23" s="122"/>
      <c r="D23" s="122"/>
      <c r="E23" s="122"/>
      <c r="F23" s="122"/>
      <c r="G23" s="9"/>
      <c r="H23" s="9" t="s">
        <v>28</v>
      </c>
      <c r="I23" s="10">
        <f>I31</f>
        <v>1400.4636363636364</v>
      </c>
    </row>
    <row r="24" spans="1:9" x14ac:dyDescent="0.25">
      <c r="A24" s="113" t="s">
        <v>29</v>
      </c>
      <c r="B24" s="114"/>
      <c r="C24" s="114"/>
      <c r="D24" s="114"/>
      <c r="E24" s="114"/>
      <c r="F24" s="123"/>
      <c r="G24" s="14"/>
      <c r="H24" s="16" t="s">
        <v>30</v>
      </c>
      <c r="I24" s="17" t="s">
        <v>13</v>
      </c>
    </row>
    <row r="25" spans="1:9" ht="16.5" x14ac:dyDescent="0.25">
      <c r="A25" s="109"/>
      <c r="B25" s="110"/>
      <c r="C25" s="110"/>
      <c r="D25" s="110"/>
      <c r="E25" s="110"/>
      <c r="F25" s="124"/>
      <c r="G25" s="14"/>
      <c r="H25" s="18" t="s">
        <v>31</v>
      </c>
      <c r="I25" s="8" t="s">
        <v>13</v>
      </c>
    </row>
    <row r="26" spans="1:9" x14ac:dyDescent="0.25">
      <c r="A26" s="111" t="s">
        <v>32</v>
      </c>
      <c r="B26" s="112"/>
      <c r="C26" s="112"/>
      <c r="D26" s="112"/>
      <c r="E26" s="112"/>
      <c r="F26" s="125"/>
      <c r="G26" s="14"/>
      <c r="H26" s="19" t="s">
        <v>30</v>
      </c>
      <c r="I26" s="17" t="s">
        <v>13</v>
      </c>
    </row>
    <row r="27" spans="1:9" ht="19.5" x14ac:dyDescent="0.25">
      <c r="A27" s="122" t="s">
        <v>33</v>
      </c>
      <c r="B27" s="122"/>
      <c r="C27" s="122"/>
      <c r="D27" s="122"/>
      <c r="E27" s="122"/>
      <c r="F27" s="122"/>
      <c r="G27" s="9"/>
      <c r="H27" s="7" t="s">
        <v>27</v>
      </c>
      <c r="I27" s="8">
        <v>0.2</v>
      </c>
    </row>
    <row r="29" spans="1:9" x14ac:dyDescent="0.25">
      <c r="A29" s="126" t="s">
        <v>34</v>
      </c>
      <c r="B29" s="126"/>
      <c r="C29" s="126"/>
      <c r="D29" s="126"/>
      <c r="E29" s="126"/>
      <c r="F29" s="126"/>
      <c r="G29" s="126"/>
      <c r="H29" s="126"/>
      <c r="I29" s="126"/>
    </row>
    <row r="30" spans="1:9" ht="33.75" x14ac:dyDescent="0.25">
      <c r="A30" s="20" t="s">
        <v>35</v>
      </c>
      <c r="B30" s="127" t="s">
        <v>36</v>
      </c>
      <c r="C30" s="128"/>
      <c r="D30" s="128"/>
      <c r="E30" s="128"/>
      <c r="F30" s="128"/>
      <c r="G30" s="129"/>
      <c r="H30" s="20" t="s">
        <v>37</v>
      </c>
      <c r="I30" s="20" t="s">
        <v>38</v>
      </c>
    </row>
    <row r="31" spans="1:9" x14ac:dyDescent="0.25">
      <c r="A31" s="13">
        <v>1</v>
      </c>
      <c r="B31" s="93" t="s">
        <v>39</v>
      </c>
      <c r="C31" s="94"/>
      <c r="D31" s="94"/>
      <c r="E31" s="94"/>
      <c r="F31" s="94"/>
      <c r="G31" s="95"/>
      <c r="H31" s="21">
        <f>I31/I40</f>
        <v>0.7142857142857143</v>
      </c>
      <c r="I31" s="22">
        <f>IF(D6="12x36",I10,I10/H10*I5)</f>
        <v>1400.4636363636364</v>
      </c>
    </row>
    <row r="32" spans="1:9" x14ac:dyDescent="0.25">
      <c r="A32" s="13">
        <f>A31+1</f>
        <v>2</v>
      </c>
      <c r="B32" s="93" t="s">
        <v>40</v>
      </c>
      <c r="C32" s="94"/>
      <c r="D32" s="94"/>
      <c r="E32" s="94"/>
      <c r="F32" s="94"/>
      <c r="G32" s="95"/>
      <c r="H32" s="21">
        <f>I32/I40</f>
        <v>0</v>
      </c>
      <c r="I32" s="22">
        <f>IF(I9=30%,I31*I9,0)</f>
        <v>0</v>
      </c>
    </row>
    <row r="33" spans="1:9" x14ac:dyDescent="0.25">
      <c r="A33" s="13">
        <f t="shared" ref="A33:A39" si="0">A32+1</f>
        <v>3</v>
      </c>
      <c r="B33" s="137" t="s">
        <v>41</v>
      </c>
      <c r="C33" s="137"/>
      <c r="D33" s="137"/>
      <c r="E33" s="137"/>
      <c r="F33" s="137"/>
      <c r="G33" s="137"/>
      <c r="H33" s="21">
        <f>I33/I40</f>
        <v>0</v>
      </c>
      <c r="I33" s="22">
        <f>IF(I7=10%,I23*I7,0)</f>
        <v>0</v>
      </c>
    </row>
    <row r="34" spans="1:9" x14ac:dyDescent="0.25">
      <c r="A34" s="13">
        <f t="shared" si="0"/>
        <v>4</v>
      </c>
      <c r="B34" s="137" t="s">
        <v>42</v>
      </c>
      <c r="C34" s="137"/>
      <c r="D34" s="137"/>
      <c r="E34" s="137"/>
      <c r="F34" s="137"/>
      <c r="G34" s="137"/>
      <c r="H34" s="21">
        <f>I34/I40</f>
        <v>0</v>
      </c>
      <c r="I34" s="22">
        <f>IF(I7=20%,I23*I7,0)</f>
        <v>0</v>
      </c>
    </row>
    <row r="35" spans="1:9" x14ac:dyDescent="0.25">
      <c r="A35" s="13">
        <f t="shared" si="0"/>
        <v>5</v>
      </c>
      <c r="B35" s="137" t="s">
        <v>43</v>
      </c>
      <c r="C35" s="137"/>
      <c r="D35" s="137"/>
      <c r="E35" s="137"/>
      <c r="F35" s="137"/>
      <c r="G35" s="137"/>
      <c r="H35" s="21">
        <f>I35/I40</f>
        <v>0.28571428571428575</v>
      </c>
      <c r="I35" s="22">
        <f>IF(I7=40%,I23*I7,0)</f>
        <v>560.1854545454546</v>
      </c>
    </row>
    <row r="36" spans="1:9" x14ac:dyDescent="0.25">
      <c r="A36" s="13">
        <f t="shared" si="0"/>
        <v>6</v>
      </c>
      <c r="B36" s="93" t="s">
        <v>44</v>
      </c>
      <c r="C36" s="94"/>
      <c r="D36" s="94"/>
      <c r="E36" s="94"/>
      <c r="F36" s="94"/>
      <c r="G36" s="95"/>
      <c r="H36" s="21">
        <f>I36/I40</f>
        <v>0</v>
      </c>
      <c r="I36" s="22">
        <f>IF(I22="Não aplicável",0,I31*I22)</f>
        <v>0</v>
      </c>
    </row>
    <row r="37" spans="1:9" x14ac:dyDescent="0.25">
      <c r="A37" s="13">
        <f t="shared" si="0"/>
        <v>7</v>
      </c>
      <c r="B37" s="93" t="s">
        <v>45</v>
      </c>
      <c r="C37" s="94"/>
      <c r="D37" s="94"/>
      <c r="E37" s="94"/>
      <c r="F37" s="94"/>
      <c r="G37" s="95"/>
      <c r="H37" s="21">
        <f>I37/I40</f>
        <v>0</v>
      </c>
      <c r="I37" s="22">
        <f>IF(I24="Não aplicável",0,(I31+I32+I33+I34+I35+I36+I39)/I5*I24*(1+I25))</f>
        <v>0</v>
      </c>
    </row>
    <row r="38" spans="1:9" ht="24.75" customHeight="1" x14ac:dyDescent="0.25">
      <c r="A38" s="13">
        <f t="shared" si="0"/>
        <v>8</v>
      </c>
      <c r="B38" s="93" t="s">
        <v>46</v>
      </c>
      <c r="C38" s="94"/>
      <c r="D38" s="94"/>
      <c r="E38" s="94"/>
      <c r="F38" s="94"/>
      <c r="G38" s="95"/>
      <c r="H38" s="21">
        <f>I38/I40</f>
        <v>0</v>
      </c>
      <c r="I38" s="22">
        <f>IF(I24="Não aplicável",0,I24/I13*5*(I10/H10*(1+I25)))</f>
        <v>0</v>
      </c>
    </row>
    <row r="39" spans="1:9" x14ac:dyDescent="0.25">
      <c r="A39" s="13">
        <f t="shared" si="0"/>
        <v>9</v>
      </c>
      <c r="B39" s="131" t="str">
        <f>IF(D6="12x36","Para postos 12x36 os feriados são considerados compensados, conforme parágrafo único, Art. 59-A da CLT","Outros")</f>
        <v>Outros</v>
      </c>
      <c r="C39" s="132"/>
      <c r="D39" s="132"/>
      <c r="E39" s="132"/>
      <c r="F39" s="132"/>
      <c r="G39" s="133"/>
      <c r="H39" s="21">
        <f>I39/I40</f>
        <v>0</v>
      </c>
      <c r="I39" s="23">
        <v>0</v>
      </c>
    </row>
    <row r="40" spans="1:9" x14ac:dyDescent="0.25">
      <c r="A40" s="134" t="s">
        <v>47</v>
      </c>
      <c r="B40" s="135"/>
      <c r="C40" s="135"/>
      <c r="D40" s="135"/>
      <c r="E40" s="135"/>
      <c r="F40" s="135"/>
      <c r="G40" s="136"/>
      <c r="H40" s="24">
        <f>SUM(H31:H39)</f>
        <v>1</v>
      </c>
      <c r="I40" s="25">
        <f>SUM(I31:I39)</f>
        <v>1960.649090909091</v>
      </c>
    </row>
    <row r="42" spans="1:9" ht="33.75" x14ac:dyDescent="0.25">
      <c r="A42" s="20" t="s">
        <v>48</v>
      </c>
      <c r="B42" s="127" t="s">
        <v>49</v>
      </c>
      <c r="C42" s="128"/>
      <c r="D42" s="128"/>
      <c r="E42" s="128"/>
      <c r="F42" s="128"/>
      <c r="G42" s="129"/>
      <c r="H42" s="20" t="s">
        <v>37</v>
      </c>
      <c r="I42" s="20" t="s">
        <v>38</v>
      </c>
    </row>
    <row r="43" spans="1:9" x14ac:dyDescent="0.25">
      <c r="A43" s="13">
        <v>1</v>
      </c>
      <c r="B43" s="93" t="s">
        <v>50</v>
      </c>
      <c r="C43" s="94"/>
      <c r="D43" s="94"/>
      <c r="E43" s="94"/>
      <c r="F43" s="94"/>
      <c r="G43" s="95"/>
      <c r="H43" s="21">
        <v>0.2</v>
      </c>
      <c r="I43" s="22">
        <f>I40*H43</f>
        <v>392.12981818181822</v>
      </c>
    </row>
    <row r="44" spans="1:9" x14ac:dyDescent="0.25">
      <c r="A44" s="13">
        <v>2</v>
      </c>
      <c r="B44" s="93" t="s">
        <v>51</v>
      </c>
      <c r="C44" s="94"/>
      <c r="D44" s="94"/>
      <c r="E44" s="94"/>
      <c r="F44" s="94"/>
      <c r="G44" s="95"/>
      <c r="H44" s="21">
        <v>1.4999999999999999E-2</v>
      </c>
      <c r="I44" s="22">
        <f>I40*H44</f>
        <v>29.409736363636362</v>
      </c>
    </row>
    <row r="45" spans="1:9" x14ac:dyDescent="0.25">
      <c r="A45" s="13">
        <v>3</v>
      </c>
      <c r="B45" s="93" t="s">
        <v>52</v>
      </c>
      <c r="C45" s="94"/>
      <c r="D45" s="94"/>
      <c r="E45" s="94"/>
      <c r="F45" s="94"/>
      <c r="G45" s="95"/>
      <c r="H45" s="21">
        <v>0.01</v>
      </c>
      <c r="I45" s="22">
        <f>I40*H45</f>
        <v>19.606490909090912</v>
      </c>
    </row>
    <row r="46" spans="1:9" x14ac:dyDescent="0.25">
      <c r="A46" s="13">
        <v>4</v>
      </c>
      <c r="B46" s="93" t="s">
        <v>53</v>
      </c>
      <c r="C46" s="94"/>
      <c r="D46" s="94"/>
      <c r="E46" s="94"/>
      <c r="F46" s="94"/>
      <c r="G46" s="95"/>
      <c r="H46" s="21">
        <v>2E-3</v>
      </c>
      <c r="I46" s="22">
        <f>I40*H46</f>
        <v>3.921298181818182</v>
      </c>
    </row>
    <row r="47" spans="1:9" x14ac:dyDescent="0.25">
      <c r="A47" s="13">
        <v>5</v>
      </c>
      <c r="B47" s="93" t="s">
        <v>54</v>
      </c>
      <c r="C47" s="94"/>
      <c r="D47" s="94"/>
      <c r="E47" s="94"/>
      <c r="F47" s="94"/>
      <c r="G47" s="95"/>
      <c r="H47" s="21">
        <v>2.5000000000000001E-2</v>
      </c>
      <c r="I47" s="22">
        <f>I40*H47</f>
        <v>49.016227272727278</v>
      </c>
    </row>
    <row r="48" spans="1:9" x14ac:dyDescent="0.25">
      <c r="A48" s="13">
        <v>6</v>
      </c>
      <c r="B48" s="93" t="s">
        <v>55</v>
      </c>
      <c r="C48" s="94"/>
      <c r="D48" s="94"/>
      <c r="E48" s="94"/>
      <c r="F48" s="94"/>
      <c r="G48" s="95"/>
      <c r="H48" s="21">
        <v>0.08</v>
      </c>
      <c r="I48" s="22">
        <f>I40*H48</f>
        <v>156.85192727272729</v>
      </c>
    </row>
    <row r="49" spans="1:9" x14ac:dyDescent="0.25">
      <c r="A49" s="13">
        <v>7</v>
      </c>
      <c r="B49" s="93" t="s">
        <v>56</v>
      </c>
      <c r="C49" s="94"/>
      <c r="D49" s="94"/>
      <c r="E49" s="94"/>
      <c r="F49" s="94"/>
      <c r="G49" s="95"/>
      <c r="H49" s="21">
        <v>5.0000000000000001E-3</v>
      </c>
      <c r="I49" s="22">
        <f>I40*H49</f>
        <v>9.8032454545454559</v>
      </c>
    </row>
    <row r="50" spans="1:9" x14ac:dyDescent="0.25">
      <c r="A50" s="13">
        <v>8</v>
      </c>
      <c r="B50" s="93" t="s">
        <v>57</v>
      </c>
      <c r="C50" s="94"/>
      <c r="D50" s="94"/>
      <c r="E50" s="94"/>
      <c r="F50" s="94"/>
      <c r="G50" s="95"/>
      <c r="H50" s="21">
        <v>6.0000000000000001E-3</v>
      </c>
      <c r="I50" s="22">
        <f>I40*H50</f>
        <v>11.763894545454546</v>
      </c>
    </row>
    <row r="51" spans="1:9" x14ac:dyDescent="0.25">
      <c r="A51" s="134" t="s">
        <v>58</v>
      </c>
      <c r="B51" s="135"/>
      <c r="C51" s="135"/>
      <c r="D51" s="135"/>
      <c r="E51" s="135"/>
      <c r="F51" s="135"/>
      <c r="G51" s="136"/>
      <c r="H51" s="24">
        <f>SUM(H43:H50)</f>
        <v>0.34300000000000008</v>
      </c>
      <c r="I51" s="25">
        <f>SUM(I43:I50)</f>
        <v>672.50263818181827</v>
      </c>
    </row>
    <row r="52" spans="1:9" x14ac:dyDescent="0.25">
      <c r="A52" s="138" t="s">
        <v>59</v>
      </c>
      <c r="B52" s="138"/>
      <c r="C52" s="138"/>
      <c r="D52" s="138"/>
      <c r="E52" s="138"/>
      <c r="F52" s="138"/>
      <c r="G52" s="138"/>
      <c r="H52" s="138"/>
      <c r="I52" s="138"/>
    </row>
    <row r="53" spans="1:9" ht="31.5" customHeight="1" x14ac:dyDescent="0.25">
      <c r="A53" s="139" t="s">
        <v>60</v>
      </c>
      <c r="B53" s="139"/>
      <c r="C53" s="139"/>
      <c r="D53" s="139"/>
      <c r="E53" s="139"/>
      <c r="F53" s="139"/>
      <c r="G53" s="139"/>
      <c r="H53" s="139"/>
      <c r="I53" s="139"/>
    </row>
    <row r="54" spans="1:9" ht="33.75" x14ac:dyDescent="0.25">
      <c r="A54" s="20" t="s">
        <v>61</v>
      </c>
      <c r="B54" s="127" t="s">
        <v>62</v>
      </c>
      <c r="C54" s="128"/>
      <c r="D54" s="128"/>
      <c r="E54" s="128"/>
      <c r="F54" s="128"/>
      <c r="G54" s="129"/>
      <c r="H54" s="20" t="s">
        <v>37</v>
      </c>
      <c r="I54" s="20" t="s">
        <v>38</v>
      </c>
    </row>
    <row r="55" spans="1:9" x14ac:dyDescent="0.25">
      <c r="A55" s="13">
        <v>1</v>
      </c>
      <c r="B55" s="93" t="s">
        <v>63</v>
      </c>
      <c r="C55" s="94"/>
      <c r="D55" s="94"/>
      <c r="E55" s="94"/>
      <c r="F55" s="94"/>
      <c r="G55" s="95"/>
      <c r="H55" s="26">
        <v>0.119314</v>
      </c>
      <c r="I55" s="22">
        <f>I40*H55</f>
        <v>233.93288563272728</v>
      </c>
    </row>
    <row r="56" spans="1:9" x14ac:dyDescent="0.25">
      <c r="A56" s="13">
        <v>2</v>
      </c>
      <c r="B56" s="93" t="s">
        <v>64</v>
      </c>
      <c r="C56" s="94"/>
      <c r="D56" s="94"/>
      <c r="E56" s="94"/>
      <c r="F56" s="94"/>
      <c r="G56" s="95"/>
      <c r="H56" s="26">
        <v>2.0479000000000001E-2</v>
      </c>
      <c r="I56" s="22">
        <f>I40*H56</f>
        <v>40.152132732727274</v>
      </c>
    </row>
    <row r="57" spans="1:9" x14ac:dyDescent="0.25">
      <c r="A57" s="13">
        <v>3</v>
      </c>
      <c r="B57" s="93" t="s">
        <v>65</v>
      </c>
      <c r="C57" s="94"/>
      <c r="D57" s="94"/>
      <c r="E57" s="94"/>
      <c r="F57" s="94"/>
      <c r="G57" s="95"/>
      <c r="H57" s="21">
        <v>1.2123E-2</v>
      </c>
      <c r="I57" s="22">
        <f>I40*H57</f>
        <v>23.768948929090911</v>
      </c>
    </row>
    <row r="58" spans="1:9" x14ac:dyDescent="0.25">
      <c r="A58" s="13">
        <v>4</v>
      </c>
      <c r="B58" s="93" t="s">
        <v>66</v>
      </c>
      <c r="C58" s="94"/>
      <c r="D58" s="94"/>
      <c r="E58" s="94"/>
      <c r="F58" s="94"/>
      <c r="G58" s="95"/>
      <c r="H58" s="21">
        <v>1.1436E-2</v>
      </c>
      <c r="I58" s="22">
        <f>I40*H58</f>
        <v>22.421983003636363</v>
      </c>
    </row>
    <row r="59" spans="1:9" x14ac:dyDescent="0.25">
      <c r="A59" s="13">
        <v>5</v>
      </c>
      <c r="B59" s="93" t="s">
        <v>67</v>
      </c>
      <c r="C59" s="94"/>
      <c r="D59" s="94"/>
      <c r="E59" s="94"/>
      <c r="F59" s="94"/>
      <c r="G59" s="95"/>
      <c r="H59" s="21">
        <v>1.74E-4</v>
      </c>
      <c r="I59" s="22">
        <f>I40*H59</f>
        <v>0.34115294181818184</v>
      </c>
    </row>
    <row r="60" spans="1:9" x14ac:dyDescent="0.25">
      <c r="A60" s="13">
        <v>6</v>
      </c>
      <c r="B60" s="93" t="s">
        <v>68</v>
      </c>
      <c r="C60" s="94"/>
      <c r="D60" s="94"/>
      <c r="E60" s="94"/>
      <c r="F60" s="94"/>
      <c r="G60" s="95"/>
      <c r="H60" s="21">
        <v>4.4200000000000001E-4</v>
      </c>
      <c r="I60" s="22">
        <f>I40*H60</f>
        <v>0.86660689818181824</v>
      </c>
    </row>
    <row r="61" spans="1:9" x14ac:dyDescent="0.25">
      <c r="A61" s="13">
        <v>7</v>
      </c>
      <c r="B61" s="93" t="s">
        <v>69</v>
      </c>
      <c r="C61" s="94"/>
      <c r="D61" s="94"/>
      <c r="E61" s="94"/>
      <c r="F61" s="94"/>
      <c r="G61" s="95"/>
      <c r="H61" s="21">
        <v>1.85E-4</v>
      </c>
      <c r="I61" s="22">
        <f>I40*H61</f>
        <v>0.36272008181818183</v>
      </c>
    </row>
    <row r="62" spans="1:9" x14ac:dyDescent="0.25">
      <c r="A62" s="13">
        <v>8</v>
      </c>
      <c r="B62" s="93" t="s">
        <v>70</v>
      </c>
      <c r="C62" s="94"/>
      <c r="D62" s="94"/>
      <c r="E62" s="94"/>
      <c r="F62" s="94"/>
      <c r="G62" s="95"/>
      <c r="H62" s="21">
        <v>9.0789999999999996E-2</v>
      </c>
      <c r="I62" s="22">
        <f>I40*H62</f>
        <v>178.00733096363638</v>
      </c>
    </row>
    <row r="63" spans="1:9" x14ac:dyDescent="0.25">
      <c r="A63" s="134" t="s">
        <v>71</v>
      </c>
      <c r="B63" s="135"/>
      <c r="C63" s="135"/>
      <c r="D63" s="135"/>
      <c r="E63" s="135"/>
      <c r="F63" s="135"/>
      <c r="G63" s="136"/>
      <c r="H63" s="24">
        <f>SUM(H55:H62)</f>
        <v>0.25494299999999998</v>
      </c>
      <c r="I63" s="25">
        <f>SUM(I55:I62)</f>
        <v>499.85376118363638</v>
      </c>
    </row>
    <row r="64" spans="1:9" ht="16.5" x14ac:dyDescent="0.25">
      <c r="A64" s="27" t="s">
        <v>72</v>
      </c>
      <c r="B64" s="140" t="s">
        <v>73</v>
      </c>
      <c r="C64" s="140"/>
      <c r="D64" s="140"/>
      <c r="E64" s="140"/>
      <c r="F64" s="140"/>
      <c r="G64" s="140"/>
      <c r="H64" s="140"/>
      <c r="I64" s="140"/>
    </row>
    <row r="65" spans="1:9" ht="16.5" x14ac:dyDescent="0.25">
      <c r="A65" s="27" t="s">
        <v>74</v>
      </c>
      <c r="B65" s="141" t="s">
        <v>75</v>
      </c>
      <c r="C65" s="141"/>
      <c r="D65" s="141"/>
      <c r="E65" s="141"/>
      <c r="F65" s="141"/>
      <c r="G65" s="141"/>
      <c r="H65" s="141"/>
      <c r="I65" s="141"/>
    </row>
    <row r="66" spans="1:9" ht="33.75" x14ac:dyDescent="0.25">
      <c r="A66" s="20" t="s">
        <v>76</v>
      </c>
      <c r="B66" s="127" t="s">
        <v>77</v>
      </c>
      <c r="C66" s="128"/>
      <c r="D66" s="128"/>
      <c r="E66" s="128"/>
      <c r="F66" s="128"/>
      <c r="G66" s="129"/>
      <c r="H66" s="20" t="s">
        <v>37</v>
      </c>
      <c r="I66" s="20" t="s">
        <v>38</v>
      </c>
    </row>
    <row r="67" spans="1:9" x14ac:dyDescent="0.25">
      <c r="A67" s="13">
        <v>1</v>
      </c>
      <c r="B67" s="93" t="s">
        <v>78</v>
      </c>
      <c r="C67" s="94"/>
      <c r="D67" s="94"/>
      <c r="E67" s="94"/>
      <c r="F67" s="94"/>
      <c r="G67" s="95"/>
      <c r="H67" s="21">
        <v>2.3626999999999999E-2</v>
      </c>
      <c r="I67" s="22">
        <f>I40*H67</f>
        <v>46.324256070909094</v>
      </c>
    </row>
    <row r="68" spans="1:9" x14ac:dyDescent="0.25">
      <c r="A68" s="13">
        <v>2</v>
      </c>
      <c r="B68" s="93" t="s">
        <v>79</v>
      </c>
      <c r="C68" s="94"/>
      <c r="D68" s="94"/>
      <c r="E68" s="94"/>
      <c r="F68" s="94"/>
      <c r="G68" s="95"/>
      <c r="H68" s="21">
        <v>1.717E-3</v>
      </c>
      <c r="I68" s="22">
        <f>I40*H68</f>
        <v>3.366434489090909</v>
      </c>
    </row>
    <row r="69" spans="1:9" x14ac:dyDescent="0.25">
      <c r="A69" s="13">
        <v>3</v>
      </c>
      <c r="B69" s="93" t="s">
        <v>80</v>
      </c>
      <c r="C69" s="94"/>
      <c r="D69" s="94"/>
      <c r="E69" s="94"/>
      <c r="F69" s="94"/>
      <c r="G69" s="95"/>
      <c r="H69" s="21">
        <v>9.4509999999999993E-3</v>
      </c>
      <c r="I69" s="22">
        <f>I40*H69</f>
        <v>18.530094558181819</v>
      </c>
    </row>
    <row r="70" spans="1:9" x14ac:dyDescent="0.25">
      <c r="A70" s="134" t="s">
        <v>81</v>
      </c>
      <c r="B70" s="135"/>
      <c r="C70" s="135"/>
      <c r="D70" s="135"/>
      <c r="E70" s="135"/>
      <c r="F70" s="135"/>
      <c r="G70" s="136"/>
      <c r="H70" s="24">
        <f>SUM(H67:H69)</f>
        <v>3.4795E-2</v>
      </c>
      <c r="I70" s="25">
        <f>SUM(I67:I69)</f>
        <v>68.220785118181823</v>
      </c>
    </row>
    <row r="72" spans="1:9" ht="33.75" x14ac:dyDescent="0.25">
      <c r="A72" s="20" t="s">
        <v>82</v>
      </c>
      <c r="B72" s="127" t="s">
        <v>83</v>
      </c>
      <c r="C72" s="128"/>
      <c r="D72" s="128"/>
      <c r="E72" s="128"/>
      <c r="F72" s="128"/>
      <c r="G72" s="129"/>
      <c r="H72" s="20" t="s">
        <v>37</v>
      </c>
      <c r="I72" s="20" t="s">
        <v>38</v>
      </c>
    </row>
    <row r="73" spans="1:9" x14ac:dyDescent="0.25">
      <c r="A73" s="13">
        <v>1</v>
      </c>
      <c r="B73" s="93" t="s">
        <v>84</v>
      </c>
      <c r="C73" s="94"/>
      <c r="D73" s="94"/>
      <c r="E73" s="94"/>
      <c r="F73" s="94"/>
      <c r="G73" s="95"/>
      <c r="H73" s="21">
        <f>(H51*H63)</f>
        <v>8.7445449000000008E-2</v>
      </c>
      <c r="I73" s="22">
        <f>I40*H73</f>
        <v>171.44984008598729</v>
      </c>
    </row>
    <row r="74" spans="1:9" x14ac:dyDescent="0.25">
      <c r="A74" s="134" t="s">
        <v>85</v>
      </c>
      <c r="B74" s="135"/>
      <c r="C74" s="135"/>
      <c r="D74" s="135"/>
      <c r="E74" s="135"/>
      <c r="F74" s="135"/>
      <c r="G74" s="136"/>
      <c r="H74" s="24">
        <f>SUM(H73:H73)</f>
        <v>8.7445449000000008E-2</v>
      </c>
      <c r="I74" s="25">
        <f>I73</f>
        <v>171.44984008598729</v>
      </c>
    </row>
    <row r="76" spans="1:9" x14ac:dyDescent="0.25">
      <c r="A76" s="142" t="s">
        <v>86</v>
      </c>
      <c r="B76" s="142"/>
      <c r="C76" s="142"/>
      <c r="D76" s="142"/>
      <c r="E76" s="142"/>
      <c r="F76" s="142"/>
      <c r="G76" s="142"/>
      <c r="H76" s="28">
        <f>H51+H63+H70+H74</f>
        <v>0.72018344900000009</v>
      </c>
      <c r="I76" s="29">
        <f>I51+I63+I70+I74</f>
        <v>1412.0270245696238</v>
      </c>
    </row>
    <row r="78" spans="1:9" ht="33.75" x14ac:dyDescent="0.25">
      <c r="A78" s="20" t="s">
        <v>87</v>
      </c>
      <c r="B78" s="127" t="s">
        <v>88</v>
      </c>
      <c r="C78" s="128"/>
      <c r="D78" s="128"/>
      <c r="E78" s="128"/>
      <c r="F78" s="128"/>
      <c r="G78" s="129"/>
      <c r="H78" s="20" t="s">
        <v>37</v>
      </c>
      <c r="I78" s="20" t="s">
        <v>38</v>
      </c>
    </row>
    <row r="79" spans="1:9" x14ac:dyDescent="0.25">
      <c r="A79" s="13">
        <v>1</v>
      </c>
      <c r="B79" s="93" t="s">
        <v>22</v>
      </c>
      <c r="C79" s="94"/>
      <c r="D79" s="94"/>
      <c r="E79" s="94"/>
      <c r="F79" s="94"/>
      <c r="G79" s="95"/>
      <c r="H79" s="21">
        <f>I79/I40</f>
        <v>0.21522341858957655</v>
      </c>
      <c r="I79" s="22">
        <f>I96</f>
        <v>421.97760000000005</v>
      </c>
    </row>
    <row r="80" spans="1:9" x14ac:dyDescent="0.25">
      <c r="A80" s="13">
        <v>2</v>
      </c>
      <c r="B80" s="93" t="s">
        <v>23</v>
      </c>
      <c r="C80" s="94"/>
      <c r="D80" s="94"/>
      <c r="E80" s="94"/>
      <c r="F80" s="94"/>
      <c r="G80" s="95"/>
      <c r="H80" s="21">
        <f>I80/I40</f>
        <v>0</v>
      </c>
      <c r="I80" s="22">
        <f>I92</f>
        <v>0</v>
      </c>
    </row>
    <row r="81" spans="1:9" x14ac:dyDescent="0.25">
      <c r="A81" s="13">
        <v>3</v>
      </c>
      <c r="B81" s="93" t="s">
        <v>89</v>
      </c>
      <c r="C81" s="94"/>
      <c r="D81" s="94"/>
      <c r="E81" s="94"/>
      <c r="F81" s="94"/>
      <c r="G81" s="95"/>
      <c r="H81" s="21">
        <f>I81/I40</f>
        <v>6.4862285866368927E-2</v>
      </c>
      <c r="I81" s="22">
        <f>I88</f>
        <v>127.17218181818181</v>
      </c>
    </row>
    <row r="82" spans="1:9" x14ac:dyDescent="0.25">
      <c r="A82" s="13">
        <v>4</v>
      </c>
      <c r="B82" s="93" t="s">
        <v>90</v>
      </c>
      <c r="C82" s="94"/>
      <c r="D82" s="94"/>
      <c r="E82" s="94"/>
      <c r="F82" s="94"/>
      <c r="G82" s="95"/>
      <c r="H82" s="21">
        <f>I82/I40</f>
        <v>0</v>
      </c>
      <c r="I82" s="22">
        <f>IF(I26="Não aplicável",0,((I10/H10)*1.5*I26))</f>
        <v>0</v>
      </c>
    </row>
    <row r="83" spans="1:9" ht="15" customHeight="1" x14ac:dyDescent="0.25">
      <c r="A83" s="13">
        <v>5</v>
      </c>
      <c r="B83" s="93" t="s">
        <v>202</v>
      </c>
      <c r="C83" s="94"/>
      <c r="D83" s="94"/>
      <c r="E83" s="94"/>
      <c r="F83" s="94"/>
      <c r="G83" s="95"/>
      <c r="H83" s="21">
        <f>I83/I40</f>
        <v>9.9048830767547308E-3</v>
      </c>
      <c r="I83" s="22">
        <f>IF(I21="Não aplicável",0,I21)</f>
        <v>19.420000000000002</v>
      </c>
    </row>
    <row r="84" spans="1:9" x14ac:dyDescent="0.25">
      <c r="A84" s="134" t="s">
        <v>91</v>
      </c>
      <c r="B84" s="135"/>
      <c r="C84" s="135"/>
      <c r="D84" s="135"/>
      <c r="E84" s="135"/>
      <c r="F84" s="135"/>
      <c r="G84" s="136"/>
      <c r="H84" s="24">
        <f>SUM(H79:H83)</f>
        <v>0.28999058753270024</v>
      </c>
      <c r="I84" s="25">
        <f>SUM(I79:I83)</f>
        <v>568.56978181818181</v>
      </c>
    </row>
    <row r="85" spans="1:9" ht="16.5" x14ac:dyDescent="0.25">
      <c r="A85" s="27" t="s">
        <v>92</v>
      </c>
      <c r="B85" s="138" t="s">
        <v>93</v>
      </c>
      <c r="C85" s="145"/>
      <c r="D85" s="145"/>
      <c r="E85" s="145"/>
      <c r="F85" s="145"/>
      <c r="G85" s="145"/>
      <c r="H85" s="30"/>
      <c r="I85" s="31"/>
    </row>
    <row r="86" spans="1:9" x14ac:dyDescent="0.25">
      <c r="A86" s="143" t="s">
        <v>94</v>
      </c>
      <c r="B86" s="143"/>
      <c r="C86" s="143"/>
      <c r="D86" s="143"/>
      <c r="E86" s="143"/>
      <c r="F86" s="143"/>
      <c r="G86" s="143"/>
      <c r="H86" s="143"/>
      <c r="I86" s="143"/>
    </row>
    <row r="87" spans="1:9" ht="22.5" x14ac:dyDescent="0.25">
      <c r="A87" s="122" t="s">
        <v>95</v>
      </c>
      <c r="B87" s="122"/>
      <c r="C87" s="13" t="s">
        <v>96</v>
      </c>
      <c r="D87" s="13" t="s">
        <v>97</v>
      </c>
      <c r="E87" s="13" t="s">
        <v>98</v>
      </c>
      <c r="F87" s="13" t="s">
        <v>99</v>
      </c>
      <c r="G87" s="13" t="s">
        <v>100</v>
      </c>
      <c r="H87" s="21" t="s">
        <v>101</v>
      </c>
      <c r="I87" s="22" t="s">
        <v>102</v>
      </c>
    </row>
    <row r="88" spans="1:9" x14ac:dyDescent="0.25">
      <c r="A88" s="146">
        <f>I12</f>
        <v>4.8</v>
      </c>
      <c r="B88" s="122"/>
      <c r="C88" s="13">
        <f>I13</f>
        <v>22</v>
      </c>
      <c r="D88" s="13">
        <v>2</v>
      </c>
      <c r="E88" s="32">
        <f>A88*C88*D88</f>
        <v>211.2</v>
      </c>
      <c r="F88" s="32">
        <f>I31</f>
        <v>1400.4636363636364</v>
      </c>
      <c r="G88" s="33">
        <f>I14</f>
        <v>0.06</v>
      </c>
      <c r="H88" s="32">
        <f>F88*G88</f>
        <v>84.027818181818176</v>
      </c>
      <c r="I88" s="23">
        <f>IF((E88-H88)&gt;0,E88-H88,0)</f>
        <v>127.17218181818181</v>
      </c>
    </row>
    <row r="89" spans="1:9" x14ac:dyDescent="0.25">
      <c r="A89" s="34"/>
      <c r="E89" s="35"/>
      <c r="F89" s="35"/>
      <c r="G89" s="36"/>
      <c r="H89" s="35"/>
      <c r="I89" s="37"/>
    </row>
    <row r="90" spans="1:9" x14ac:dyDescent="0.25">
      <c r="A90" s="143" t="s">
        <v>103</v>
      </c>
      <c r="B90" s="143"/>
      <c r="C90" s="143"/>
      <c r="D90" s="143"/>
      <c r="E90" s="143"/>
      <c r="F90" s="143"/>
      <c r="G90" s="143"/>
      <c r="H90" s="143"/>
      <c r="I90" s="143"/>
    </row>
    <row r="91" spans="1:9" ht="22.5" x14ac:dyDescent="0.25">
      <c r="A91" s="122" t="s">
        <v>95</v>
      </c>
      <c r="B91" s="122"/>
      <c r="C91" s="13" t="s">
        <v>104</v>
      </c>
      <c r="D91" s="13" t="s">
        <v>97</v>
      </c>
      <c r="E91" s="13" t="s">
        <v>98</v>
      </c>
      <c r="F91" s="13" t="s">
        <v>99</v>
      </c>
      <c r="G91" s="13" t="s">
        <v>100</v>
      </c>
      <c r="H91" s="21" t="s">
        <v>101</v>
      </c>
      <c r="I91" s="22" t="s">
        <v>102</v>
      </c>
    </row>
    <row r="92" spans="1:9" x14ac:dyDescent="0.25">
      <c r="A92" s="144">
        <f>I18</f>
        <v>11.84</v>
      </c>
      <c r="B92" s="144"/>
      <c r="C92" s="38">
        <f>I19</f>
        <v>0</v>
      </c>
      <c r="D92" s="13">
        <v>1</v>
      </c>
      <c r="E92" s="32">
        <f>A92*C92*D92</f>
        <v>0</v>
      </c>
      <c r="F92" s="32">
        <f>E92</f>
        <v>0</v>
      </c>
      <c r="G92" s="39">
        <f>I20</f>
        <v>0</v>
      </c>
      <c r="H92" s="32">
        <f>F92*G92</f>
        <v>0</v>
      </c>
      <c r="I92" s="22">
        <f>E92-H92</f>
        <v>0</v>
      </c>
    </row>
    <row r="93" spans="1:9" x14ac:dyDescent="0.25">
      <c r="A93" s="40"/>
      <c r="B93" s="40"/>
      <c r="C93" s="40"/>
      <c r="D93" s="40"/>
      <c r="E93" s="41"/>
      <c r="F93" s="41"/>
      <c r="G93" s="42"/>
      <c r="H93" s="41"/>
      <c r="I93" s="43"/>
    </row>
    <row r="94" spans="1:9" x14ac:dyDescent="0.25">
      <c r="A94" s="143" t="s">
        <v>105</v>
      </c>
      <c r="B94" s="143"/>
      <c r="C94" s="143"/>
      <c r="D94" s="143"/>
      <c r="E94" s="143"/>
      <c r="F94" s="143"/>
      <c r="G94" s="143"/>
      <c r="H94" s="143"/>
      <c r="I94" s="143"/>
    </row>
    <row r="95" spans="1:9" ht="22.5" x14ac:dyDescent="0.25">
      <c r="A95" s="122" t="s">
        <v>95</v>
      </c>
      <c r="B95" s="122"/>
      <c r="C95" s="13" t="s">
        <v>104</v>
      </c>
      <c r="D95" s="13" t="s">
        <v>97</v>
      </c>
      <c r="E95" s="13" t="s">
        <v>98</v>
      </c>
      <c r="F95" s="13" t="s">
        <v>99</v>
      </c>
      <c r="G95" s="13" t="s">
        <v>100</v>
      </c>
      <c r="H95" s="21" t="str">
        <f>H87</f>
        <v>Valor desconto</v>
      </c>
      <c r="I95" s="22" t="s">
        <v>102</v>
      </c>
    </row>
    <row r="96" spans="1:9" x14ac:dyDescent="0.25">
      <c r="A96" s="144">
        <f>I15</f>
        <v>23.68</v>
      </c>
      <c r="B96" s="144"/>
      <c r="C96" s="38">
        <f>I16</f>
        <v>22</v>
      </c>
      <c r="D96" s="13">
        <v>1</v>
      </c>
      <c r="E96" s="32">
        <f>A96*C96*D96</f>
        <v>520.96</v>
      </c>
      <c r="F96" s="32">
        <f>E96</f>
        <v>520.96</v>
      </c>
      <c r="G96" s="39">
        <f>I17</f>
        <v>0.19</v>
      </c>
      <c r="H96" s="32">
        <f>F96*G96</f>
        <v>98.982400000000013</v>
      </c>
      <c r="I96" s="22">
        <f>E96-H96</f>
        <v>421.97760000000005</v>
      </c>
    </row>
    <row r="98" spans="1:9" x14ac:dyDescent="0.25">
      <c r="A98" s="150" t="s">
        <v>106</v>
      </c>
      <c r="B98" s="150"/>
      <c r="C98" s="150"/>
      <c r="D98" s="150"/>
      <c r="E98" s="150"/>
      <c r="F98" s="150"/>
      <c r="G98" s="150"/>
      <c r="H98" s="44">
        <f>H40+H76+H84</f>
        <v>2.0101740365327005</v>
      </c>
      <c r="I98" s="45">
        <f>I40+I76+I84</f>
        <v>3941.2458972968961</v>
      </c>
    </row>
    <row r="99" spans="1:9" x14ac:dyDescent="0.25">
      <c r="A99" s="46"/>
      <c r="B99" s="46"/>
      <c r="C99" s="46"/>
      <c r="D99" s="46"/>
      <c r="E99" s="46"/>
      <c r="F99" s="46"/>
      <c r="G99" s="46"/>
      <c r="H99" s="47"/>
      <c r="I99" s="48"/>
    </row>
    <row r="100" spans="1:9" x14ac:dyDescent="0.25">
      <c r="A100" s="126" t="s">
        <v>107</v>
      </c>
      <c r="B100" s="126"/>
      <c r="C100" s="126"/>
      <c r="D100" s="126"/>
      <c r="E100" s="126"/>
      <c r="F100" s="126"/>
      <c r="G100" s="126"/>
      <c r="H100" s="126"/>
      <c r="I100" s="126"/>
    </row>
    <row r="101" spans="1:9" ht="33.75" x14ac:dyDescent="0.25">
      <c r="A101" s="20" t="s">
        <v>35</v>
      </c>
      <c r="B101" s="127" t="s">
        <v>108</v>
      </c>
      <c r="C101" s="128"/>
      <c r="D101" s="128"/>
      <c r="E101" s="128"/>
      <c r="F101" s="128"/>
      <c r="G101" s="129"/>
      <c r="H101" s="20" t="s">
        <v>37</v>
      </c>
      <c r="I101" s="20" t="s">
        <v>38</v>
      </c>
    </row>
    <row r="102" spans="1:9" x14ac:dyDescent="0.25">
      <c r="A102" s="13">
        <v>1</v>
      </c>
      <c r="B102" s="93" t="s">
        <v>109</v>
      </c>
      <c r="C102" s="94"/>
      <c r="D102" s="94"/>
      <c r="E102" s="94"/>
      <c r="F102" s="94"/>
      <c r="G102" s="95"/>
      <c r="H102" s="21">
        <f>I102/I113</f>
        <v>0</v>
      </c>
      <c r="I102" s="22">
        <v>0</v>
      </c>
    </row>
    <row r="103" spans="1:9" x14ac:dyDescent="0.25">
      <c r="A103" s="13">
        <v>2</v>
      </c>
      <c r="B103" s="151" t="s">
        <v>110</v>
      </c>
      <c r="C103" s="152"/>
      <c r="D103" s="152"/>
      <c r="E103" s="152"/>
      <c r="F103" s="152"/>
      <c r="G103" s="153"/>
      <c r="H103" s="21">
        <f>I103/I113</f>
        <v>0</v>
      </c>
      <c r="I103" s="22">
        <f>IF(F111=10%,G111,0)</f>
        <v>0</v>
      </c>
    </row>
    <row r="104" spans="1:9" x14ac:dyDescent="0.25">
      <c r="A104" s="13">
        <v>3</v>
      </c>
      <c r="B104" s="93" t="s">
        <v>111</v>
      </c>
      <c r="C104" s="94"/>
      <c r="D104" s="94"/>
      <c r="E104" s="94"/>
      <c r="F104" s="94"/>
      <c r="G104" s="95"/>
      <c r="H104" s="21">
        <f>I104/I113</f>
        <v>0</v>
      </c>
      <c r="I104" s="22">
        <v>0</v>
      </c>
    </row>
    <row r="105" spans="1:9" x14ac:dyDescent="0.25">
      <c r="A105" s="13">
        <v>4</v>
      </c>
      <c r="B105" s="90" t="s">
        <v>112</v>
      </c>
      <c r="C105" s="91"/>
      <c r="D105" s="91"/>
      <c r="E105" s="91"/>
      <c r="F105" s="91"/>
      <c r="G105" s="92"/>
      <c r="H105" s="21">
        <f>I105/I113</f>
        <v>0</v>
      </c>
      <c r="I105" s="22">
        <v>0</v>
      </c>
    </row>
    <row r="106" spans="1:9" x14ac:dyDescent="0.25">
      <c r="A106" s="13">
        <v>5</v>
      </c>
      <c r="B106" s="93" t="s">
        <v>113</v>
      </c>
      <c r="C106" s="94"/>
      <c r="D106" s="94"/>
      <c r="E106" s="94"/>
      <c r="F106" s="94"/>
      <c r="G106" s="95"/>
      <c r="H106" s="21">
        <f>I106/I113</f>
        <v>0</v>
      </c>
      <c r="I106" s="22">
        <v>0</v>
      </c>
    </row>
    <row r="107" spans="1:9" x14ac:dyDescent="0.25">
      <c r="A107" s="13">
        <v>6</v>
      </c>
      <c r="B107" s="93" t="s">
        <v>114</v>
      </c>
      <c r="C107" s="94"/>
      <c r="D107" s="94"/>
      <c r="E107" s="94"/>
      <c r="F107" s="94"/>
      <c r="G107" s="95"/>
      <c r="H107" s="21">
        <f>I107/I113</f>
        <v>0</v>
      </c>
      <c r="I107" s="22">
        <v>0</v>
      </c>
    </row>
    <row r="108" spans="1:9" x14ac:dyDescent="0.25">
      <c r="A108" s="134" t="s">
        <v>115</v>
      </c>
      <c r="B108" s="135"/>
      <c r="C108" s="135"/>
      <c r="D108" s="135"/>
      <c r="E108" s="135"/>
      <c r="F108" s="135"/>
      <c r="G108" s="136"/>
      <c r="H108" s="24">
        <f>H102+H103+H104+H105+H106+H107</f>
        <v>0</v>
      </c>
      <c r="I108" s="49">
        <f>SUM(I102:I107)</f>
        <v>0</v>
      </c>
    </row>
    <row r="109" spans="1:9" x14ac:dyDescent="0.25">
      <c r="A109"/>
      <c r="B109" s="140" t="s">
        <v>116</v>
      </c>
      <c r="C109" s="140"/>
      <c r="D109" s="140"/>
      <c r="E109" s="140"/>
      <c r="F109" s="140"/>
      <c r="G109" s="140"/>
      <c r="H109" s="140"/>
      <c r="I109" s="140"/>
    </row>
    <row r="110" spans="1:9" x14ac:dyDescent="0.25">
      <c r="A110"/>
      <c r="B110"/>
      <c r="C110"/>
      <c r="D110"/>
      <c r="E110"/>
      <c r="F110"/>
      <c r="G110"/>
      <c r="H110"/>
      <c r="I110"/>
    </row>
    <row r="111" spans="1:9" ht="16.5" x14ac:dyDescent="0.25">
      <c r="A111" s="147" t="s">
        <v>117</v>
      </c>
      <c r="B111" s="148"/>
      <c r="C111" s="148"/>
      <c r="D111" s="148"/>
      <c r="E111" s="149"/>
      <c r="F111" s="50">
        <f>I27</f>
        <v>0.2</v>
      </c>
      <c r="G111" s="51">
        <f>I113*F111</f>
        <v>762.8147430957431</v>
      </c>
      <c r="H111" s="52" t="s">
        <v>118</v>
      </c>
      <c r="I111" s="53">
        <f>I81</f>
        <v>127.17218181818181</v>
      </c>
    </row>
    <row r="112" spans="1:9" ht="24.75" x14ac:dyDescent="0.25">
      <c r="A112" s="155" t="s">
        <v>119</v>
      </c>
      <c r="B112" s="155"/>
      <c r="C112" s="54" t="s">
        <v>120</v>
      </c>
      <c r="D112" s="54" t="s">
        <v>121</v>
      </c>
      <c r="E112" s="54" t="s">
        <v>122</v>
      </c>
      <c r="F112" s="54" t="s">
        <v>123</v>
      </c>
      <c r="G112" s="54" t="s">
        <v>124</v>
      </c>
      <c r="H112" s="52" t="s">
        <v>125</v>
      </c>
      <c r="I112" s="55" t="s">
        <v>126</v>
      </c>
    </row>
    <row r="113" spans="1:9" x14ac:dyDescent="0.25">
      <c r="A113" s="156">
        <f>I40</f>
        <v>1960.649090909091</v>
      </c>
      <c r="B113" s="156"/>
      <c r="C113" s="56">
        <f>I51</f>
        <v>672.50263818181827</v>
      </c>
      <c r="D113" s="56">
        <f>I63</f>
        <v>499.85376118363638</v>
      </c>
      <c r="E113" s="56">
        <f>I70</f>
        <v>68.220785118181823</v>
      </c>
      <c r="F113" s="56">
        <f>I74</f>
        <v>171.44984008598729</v>
      </c>
      <c r="G113" s="56">
        <f>I84</f>
        <v>568.56978181818181</v>
      </c>
      <c r="H113" s="56">
        <f>A113+C113+D113+E113+F113+G113</f>
        <v>3941.2458972968971</v>
      </c>
      <c r="I113" s="56">
        <f>H113-I111</f>
        <v>3814.0737154787153</v>
      </c>
    </row>
    <row r="114" spans="1:9" x14ac:dyDescent="0.25">
      <c r="A114" s="27"/>
      <c r="B114" s="157"/>
      <c r="C114" s="157"/>
      <c r="D114" s="157"/>
      <c r="E114" s="157"/>
      <c r="F114" s="157"/>
      <c r="G114" s="157"/>
      <c r="H114" s="157"/>
      <c r="I114" s="157"/>
    </row>
    <row r="115" spans="1:9" ht="33.75" x14ac:dyDescent="0.25">
      <c r="A115" s="20" t="s">
        <v>48</v>
      </c>
      <c r="B115" s="127" t="s">
        <v>127</v>
      </c>
      <c r="C115" s="128"/>
      <c r="D115" s="128"/>
      <c r="E115" s="128"/>
      <c r="F115" s="128"/>
      <c r="G115" s="129"/>
      <c r="H115" s="20" t="s">
        <v>37</v>
      </c>
      <c r="I115" s="20" t="s">
        <v>38</v>
      </c>
    </row>
    <row r="116" spans="1:9" x14ac:dyDescent="0.25">
      <c r="A116" s="13">
        <v>1</v>
      </c>
      <c r="B116" s="93" t="s">
        <v>128</v>
      </c>
      <c r="C116" s="94"/>
      <c r="D116" s="94"/>
      <c r="E116" s="94"/>
      <c r="F116" s="94"/>
      <c r="G116" s="95"/>
      <c r="H116" s="21">
        <f>I116/I126</f>
        <v>0</v>
      </c>
      <c r="I116" s="22">
        <v>0</v>
      </c>
    </row>
    <row r="117" spans="1:9" x14ac:dyDescent="0.25">
      <c r="A117" s="13">
        <v>2</v>
      </c>
      <c r="B117" s="93" t="s">
        <v>129</v>
      </c>
      <c r="C117" s="94"/>
      <c r="D117" s="94"/>
      <c r="E117" s="94"/>
      <c r="F117" s="94"/>
      <c r="G117" s="95"/>
      <c r="H117" s="21">
        <f>I117/I126</f>
        <v>0</v>
      </c>
      <c r="I117" s="22">
        <v>0</v>
      </c>
    </row>
    <row r="118" spans="1:9" x14ac:dyDescent="0.25">
      <c r="A118" s="134" t="s">
        <v>130</v>
      </c>
      <c r="B118" s="135"/>
      <c r="C118" s="135"/>
      <c r="D118" s="135"/>
      <c r="E118" s="135"/>
      <c r="F118" s="135"/>
      <c r="G118" s="136"/>
      <c r="H118" s="24">
        <f>H116+H117</f>
        <v>0</v>
      </c>
      <c r="I118" s="25">
        <f>SUM(I116:I117)</f>
        <v>0</v>
      </c>
    </row>
    <row r="120" spans="1:9" ht="33.75" x14ac:dyDescent="0.25">
      <c r="A120" s="20" t="s">
        <v>61</v>
      </c>
      <c r="B120" s="127" t="s">
        <v>131</v>
      </c>
      <c r="C120" s="128"/>
      <c r="D120" s="128"/>
      <c r="E120" s="128"/>
      <c r="F120" s="128"/>
      <c r="G120" s="129"/>
      <c r="H120" s="20" t="s">
        <v>37</v>
      </c>
      <c r="I120" s="20" t="s">
        <v>38</v>
      </c>
    </row>
    <row r="121" spans="1:9" x14ac:dyDescent="0.25">
      <c r="A121" s="13">
        <v>1</v>
      </c>
      <c r="B121" s="93" t="s">
        <v>131</v>
      </c>
      <c r="C121" s="94"/>
      <c r="D121" s="94"/>
      <c r="E121" s="94"/>
      <c r="F121" s="94"/>
      <c r="G121" s="95"/>
      <c r="H121" s="21">
        <f>I121/I126</f>
        <v>0</v>
      </c>
      <c r="I121" s="22">
        <v>0</v>
      </c>
    </row>
    <row r="122" spans="1:9" x14ac:dyDescent="0.25">
      <c r="A122" s="134" t="s">
        <v>132</v>
      </c>
      <c r="B122" s="135"/>
      <c r="C122" s="135"/>
      <c r="D122" s="135"/>
      <c r="E122" s="135"/>
      <c r="F122" s="135"/>
      <c r="G122" s="136"/>
      <c r="H122" s="24">
        <f>H121</f>
        <v>0</v>
      </c>
      <c r="I122" s="25">
        <f>I121</f>
        <v>0</v>
      </c>
    </row>
    <row r="123" spans="1:9" x14ac:dyDescent="0.25">
      <c r="A123" s="57"/>
      <c r="B123" s="57"/>
      <c r="C123" s="57"/>
      <c r="D123" s="57"/>
      <c r="E123" s="57"/>
      <c r="F123" s="57"/>
      <c r="G123" s="57"/>
      <c r="H123" s="30"/>
      <c r="I123" s="31"/>
    </row>
    <row r="124" spans="1:9" ht="30.75" customHeight="1" x14ac:dyDescent="0.25">
      <c r="A124" s="154" t="s">
        <v>133</v>
      </c>
      <c r="B124" s="154"/>
      <c r="C124" s="154"/>
      <c r="D124" s="154"/>
      <c r="E124" s="154"/>
      <c r="F124" s="50">
        <v>0.18</v>
      </c>
      <c r="G124" s="51">
        <f>I126*F124</f>
        <v>686.53326878616872</v>
      </c>
      <c r="H124" s="52" t="s">
        <v>118</v>
      </c>
      <c r="I124" s="53">
        <f>I81</f>
        <v>127.17218181818181</v>
      </c>
    </row>
    <row r="125" spans="1:9" ht="24.75" x14ac:dyDescent="0.25">
      <c r="A125" s="155" t="s">
        <v>119</v>
      </c>
      <c r="B125" s="155"/>
      <c r="C125" s="54" t="s">
        <v>120</v>
      </c>
      <c r="D125" s="54" t="s">
        <v>121</v>
      </c>
      <c r="E125" s="54" t="s">
        <v>122</v>
      </c>
      <c r="F125" s="54" t="s">
        <v>123</v>
      </c>
      <c r="G125" s="54" t="s">
        <v>124</v>
      </c>
      <c r="H125" s="52" t="s">
        <v>125</v>
      </c>
      <c r="I125" s="55" t="s">
        <v>126</v>
      </c>
    </row>
    <row r="126" spans="1:9" x14ac:dyDescent="0.25">
      <c r="A126" s="156">
        <f>I40</f>
        <v>1960.649090909091</v>
      </c>
      <c r="B126" s="156"/>
      <c r="C126" s="56">
        <f>I51</f>
        <v>672.50263818181827</v>
      </c>
      <c r="D126" s="56">
        <f>I63</f>
        <v>499.85376118363638</v>
      </c>
      <c r="E126" s="56">
        <f>I70</f>
        <v>68.220785118181823</v>
      </c>
      <c r="F126" s="56">
        <f>I74</f>
        <v>171.44984008598729</v>
      </c>
      <c r="G126" s="56">
        <f>I84</f>
        <v>568.56978181818181</v>
      </c>
      <c r="H126" s="56">
        <f>A126+C126+D126+E126+F126+G126</f>
        <v>3941.2458972968971</v>
      </c>
      <c r="I126" s="56">
        <f>H126-I124</f>
        <v>3814.0737154787153</v>
      </c>
    </row>
    <row r="128" spans="1:9" x14ac:dyDescent="0.25">
      <c r="A128" s="150" t="s">
        <v>134</v>
      </c>
      <c r="B128" s="150"/>
      <c r="C128" s="150"/>
      <c r="D128" s="150"/>
      <c r="E128" s="150"/>
      <c r="F128" s="150"/>
      <c r="G128" s="150"/>
      <c r="H128" s="44">
        <f>H108+H118+H122</f>
        <v>0</v>
      </c>
      <c r="I128" s="45">
        <f>I108+I118+I122</f>
        <v>0</v>
      </c>
    </row>
    <row r="130" spans="1:9" x14ac:dyDescent="0.25">
      <c r="A130" s="126" t="s">
        <v>135</v>
      </c>
      <c r="B130" s="126"/>
      <c r="C130" s="126"/>
      <c r="D130" s="126"/>
      <c r="E130" s="126"/>
      <c r="F130" s="126"/>
      <c r="G130" s="126"/>
      <c r="H130" s="126"/>
      <c r="I130" s="126"/>
    </row>
    <row r="131" spans="1:9" ht="33.75" x14ac:dyDescent="0.25">
      <c r="A131" s="20" t="s">
        <v>35</v>
      </c>
      <c r="B131" s="127" t="s">
        <v>136</v>
      </c>
      <c r="C131" s="128"/>
      <c r="D131" s="128"/>
      <c r="E131" s="128"/>
      <c r="F131" s="128"/>
      <c r="G131" s="129"/>
      <c r="H131" s="20" t="s">
        <v>37</v>
      </c>
      <c r="I131" s="20" t="s">
        <v>38</v>
      </c>
    </row>
    <row r="132" spans="1:9" x14ac:dyDescent="0.25">
      <c r="A132" s="13">
        <v>1</v>
      </c>
      <c r="B132" s="93" t="s">
        <v>137</v>
      </c>
      <c r="C132" s="94"/>
      <c r="D132" s="94"/>
      <c r="E132" s="94"/>
      <c r="F132" s="94"/>
      <c r="G132" s="95"/>
      <c r="H132" s="21">
        <f>I132/I98</f>
        <v>6.9259456579648365E-3</v>
      </c>
      <c r="I132" s="22">
        <f>(D142/E144)*H142</f>
        <v>27.296854909355165</v>
      </c>
    </row>
    <row r="133" spans="1:9" x14ac:dyDescent="0.25">
      <c r="A133" s="13">
        <v>2</v>
      </c>
      <c r="B133" s="93" t="s">
        <v>138</v>
      </c>
      <c r="C133" s="94"/>
      <c r="D133" s="94"/>
      <c r="E133" s="94"/>
      <c r="F133" s="94"/>
      <c r="G133" s="95"/>
      <c r="H133" s="21">
        <f>I133/I98</f>
        <v>3.1965903036760786E-2</v>
      </c>
      <c r="I133" s="22">
        <f>(D142/E144)*H143</f>
        <v>125.98548419702384</v>
      </c>
    </row>
    <row r="134" spans="1:9" x14ac:dyDescent="0.25">
      <c r="A134" s="13">
        <v>3</v>
      </c>
      <c r="B134" s="93" t="s">
        <v>16</v>
      </c>
      <c r="C134" s="94"/>
      <c r="D134" s="94"/>
      <c r="E134" s="94"/>
      <c r="F134" s="94"/>
      <c r="G134" s="95"/>
      <c r="H134" s="21">
        <f>I134/I98</f>
        <v>2.6638252530633993E-2</v>
      </c>
      <c r="I134" s="22">
        <f>(D142/E144)*H144</f>
        <v>104.98790349751988</v>
      </c>
    </row>
    <row r="135" spans="1:9" x14ac:dyDescent="0.25">
      <c r="A135" s="13">
        <v>4</v>
      </c>
      <c r="B135" s="93" t="s">
        <v>139</v>
      </c>
      <c r="C135" s="94"/>
      <c r="D135" s="94"/>
      <c r="E135" s="94"/>
      <c r="F135" s="94"/>
      <c r="G135" s="95"/>
      <c r="H135" s="21">
        <f>I135/I98</f>
        <v>0</v>
      </c>
      <c r="I135" s="22">
        <f>(D142/E144)*H145</f>
        <v>0</v>
      </c>
    </row>
    <row r="136" spans="1:9" x14ac:dyDescent="0.25">
      <c r="A136" s="13">
        <v>5</v>
      </c>
      <c r="B136" s="93" t="s">
        <v>114</v>
      </c>
      <c r="C136" s="94"/>
      <c r="D136" s="94"/>
      <c r="E136" s="94"/>
      <c r="F136" s="94"/>
      <c r="G136" s="95"/>
      <c r="H136" s="21">
        <f>I136/I98</f>
        <v>0</v>
      </c>
      <c r="I136" s="22">
        <f>(D142/E144)*H146</f>
        <v>0</v>
      </c>
    </row>
    <row r="137" spans="1:9" x14ac:dyDescent="0.25">
      <c r="A137" s="134" t="s">
        <v>140</v>
      </c>
      <c r="B137" s="135"/>
      <c r="C137" s="135"/>
      <c r="D137" s="135"/>
      <c r="E137" s="135"/>
      <c r="F137" s="135"/>
      <c r="G137" s="136"/>
      <c r="H137" s="24">
        <f>H132+H133+H134+H135+H136</f>
        <v>6.5530101225359613E-2</v>
      </c>
      <c r="I137" s="25">
        <f>SUM(I132:I136)</f>
        <v>258.27024260389885</v>
      </c>
    </row>
    <row r="138" spans="1:9" ht="16.5" x14ac:dyDescent="0.25">
      <c r="A138" s="27" t="s">
        <v>141</v>
      </c>
      <c r="B138" s="140" t="s">
        <v>142</v>
      </c>
      <c r="C138" s="140"/>
      <c r="D138" s="140"/>
      <c r="E138" s="140"/>
      <c r="F138" s="140"/>
      <c r="G138" s="140"/>
      <c r="H138" s="140"/>
      <c r="I138" s="140"/>
    </row>
    <row r="139" spans="1:9" ht="16.5" x14ac:dyDescent="0.25">
      <c r="A139" s="27" t="s">
        <v>143</v>
      </c>
      <c r="B139" s="158" t="s">
        <v>144</v>
      </c>
      <c r="C139" s="158"/>
      <c r="D139" s="158"/>
      <c r="E139" s="158"/>
      <c r="F139" s="158"/>
      <c r="G139" s="158"/>
      <c r="H139" s="158"/>
      <c r="I139" s="158"/>
    </row>
    <row r="140" spans="1:9" x14ac:dyDescent="0.25">
      <c r="A140" s="163" t="s">
        <v>145</v>
      </c>
      <c r="B140" s="163"/>
      <c r="C140" s="163"/>
      <c r="D140" s="163"/>
      <c r="E140" s="163"/>
      <c r="F140" s="163"/>
      <c r="G140" s="163"/>
      <c r="H140" s="163"/>
      <c r="I140" s="163"/>
    </row>
    <row r="141" spans="1:9" x14ac:dyDescent="0.25">
      <c r="A141" s="164" t="s">
        <v>146</v>
      </c>
      <c r="B141" s="164"/>
      <c r="C141" s="13" t="s">
        <v>147</v>
      </c>
      <c r="D141" s="122" t="s">
        <v>148</v>
      </c>
      <c r="E141" s="111"/>
      <c r="F141" s="13" t="s">
        <v>149</v>
      </c>
      <c r="G141" s="13" t="s">
        <v>150</v>
      </c>
      <c r="H141" s="165" t="s">
        <v>151</v>
      </c>
      <c r="I141" s="165"/>
    </row>
    <row r="142" spans="1:9" x14ac:dyDescent="0.25">
      <c r="A142" s="166">
        <f>I98</f>
        <v>3941.2458972968961</v>
      </c>
      <c r="B142" s="167"/>
      <c r="C142" s="22">
        <f>I128</f>
        <v>0</v>
      </c>
      <c r="D142" s="168">
        <f>A142+C142</f>
        <v>3941.2458972968961</v>
      </c>
      <c r="E142" s="169"/>
      <c r="F142" s="13" t="str">
        <f>B132</f>
        <v>PIS</v>
      </c>
      <c r="G142" s="39">
        <v>1.6500000000000001E-2</v>
      </c>
      <c r="H142" s="160">
        <v>6.4999999999999997E-3</v>
      </c>
      <c r="I142" s="160"/>
    </row>
    <row r="143" spans="1:9" x14ac:dyDescent="0.25">
      <c r="A143" s="159" t="s">
        <v>152</v>
      </c>
      <c r="B143" s="159"/>
      <c r="C143" s="13">
        <v>1</v>
      </c>
      <c r="D143" s="59">
        <f>G147/1</f>
        <v>0.11749999999999999</v>
      </c>
      <c r="E143" s="60">
        <f>C143-D143</f>
        <v>0.88250000000000006</v>
      </c>
      <c r="F143" s="13" t="str">
        <f>B133</f>
        <v>COFINS</v>
      </c>
      <c r="G143" s="39">
        <v>7.5999999999999998E-2</v>
      </c>
      <c r="H143" s="160">
        <v>0.03</v>
      </c>
      <c r="I143" s="160"/>
    </row>
    <row r="144" spans="1:9" x14ac:dyDescent="0.25">
      <c r="A144" s="161" t="s">
        <v>153</v>
      </c>
      <c r="B144" s="161"/>
      <c r="C144" s="58">
        <v>1</v>
      </c>
      <c r="D144" s="61">
        <f>H147</f>
        <v>6.1499999999999999E-2</v>
      </c>
      <c r="E144" s="62">
        <f>C144-D144</f>
        <v>0.9385</v>
      </c>
      <c r="F144" s="13" t="str">
        <f>B134</f>
        <v>ISS</v>
      </c>
      <c r="G144" s="39">
        <f>I11</f>
        <v>2.5000000000000001E-2</v>
      </c>
      <c r="H144" s="160">
        <f>I11</f>
        <v>2.5000000000000001E-2</v>
      </c>
      <c r="I144" s="160"/>
    </row>
    <row r="145" spans="1:9" x14ac:dyDescent="0.25">
      <c r="A145" s="162" t="s">
        <v>154</v>
      </c>
      <c r="B145" s="162"/>
      <c r="C145" s="13">
        <v>1</v>
      </c>
      <c r="D145" s="63">
        <v>0.09</v>
      </c>
      <c r="E145" s="64">
        <f>C145-D145</f>
        <v>0.91</v>
      </c>
      <c r="F145" s="13" t="str">
        <f>B135</f>
        <v>SIMPLES (9)</v>
      </c>
      <c r="G145" s="39">
        <v>0</v>
      </c>
      <c r="H145" s="160">
        <v>0</v>
      </c>
      <c r="I145" s="160"/>
    </row>
    <row r="146" spans="1:9" x14ac:dyDescent="0.25">
      <c r="A146" s="174" t="s">
        <v>155</v>
      </c>
      <c r="B146" s="176" t="s">
        <v>156</v>
      </c>
      <c r="C146" s="177"/>
      <c r="D146" s="177"/>
      <c r="E146" s="178"/>
      <c r="F146" s="65" t="str">
        <f>B136</f>
        <v>Outros (especificar)</v>
      </c>
      <c r="G146" s="39">
        <v>0</v>
      </c>
      <c r="H146" s="160">
        <v>0</v>
      </c>
      <c r="I146" s="160"/>
    </row>
    <row r="147" spans="1:9" x14ac:dyDescent="0.25">
      <c r="A147" s="175"/>
      <c r="B147" s="179"/>
      <c r="C147" s="180"/>
      <c r="D147" s="180"/>
      <c r="E147" s="181"/>
      <c r="F147" s="1" t="s">
        <v>157</v>
      </c>
      <c r="G147" s="66">
        <f>SUM(G142:G146)</f>
        <v>0.11749999999999999</v>
      </c>
      <c r="H147" s="182">
        <f>SUM(H142:I146)</f>
        <v>6.1499999999999999E-2</v>
      </c>
      <c r="I147" s="182"/>
    </row>
    <row r="148" spans="1:9" x14ac:dyDescent="0.25">
      <c r="A148" s="67"/>
      <c r="B148" s="183"/>
      <c r="C148" s="183"/>
      <c r="D148" s="183"/>
      <c r="E148" s="183"/>
      <c r="F148" s="183"/>
      <c r="G148" s="183"/>
      <c r="H148" s="183"/>
      <c r="I148" s="183"/>
    </row>
    <row r="149" spans="1:9" x14ac:dyDescent="0.25">
      <c r="A149" s="150" t="s">
        <v>158</v>
      </c>
      <c r="B149" s="150"/>
      <c r="C149" s="150"/>
      <c r="D149" s="150"/>
      <c r="E149" s="150"/>
      <c r="F149" s="150"/>
      <c r="G149" s="150"/>
      <c r="H149" s="44">
        <f>H137</f>
        <v>6.5530101225359613E-2</v>
      </c>
      <c r="I149" s="45">
        <f>I137</f>
        <v>258.27024260389885</v>
      </c>
    </row>
    <row r="151" spans="1:9" x14ac:dyDescent="0.25">
      <c r="A151" s="170" t="s">
        <v>159</v>
      </c>
      <c r="B151" s="170"/>
      <c r="C151" s="170"/>
      <c r="D151" s="170"/>
      <c r="E151" s="170"/>
      <c r="F151" s="170"/>
      <c r="G151" s="170"/>
      <c r="H151" s="170"/>
      <c r="I151" s="170"/>
    </row>
    <row r="152" spans="1:9" x14ac:dyDescent="0.25">
      <c r="A152" s="126" t="s">
        <v>34</v>
      </c>
      <c r="B152" s="126"/>
      <c r="C152" s="126"/>
      <c r="D152" s="126"/>
      <c r="E152" s="126"/>
      <c r="F152" s="126"/>
      <c r="G152" s="126"/>
      <c r="H152" s="126"/>
      <c r="I152" s="126"/>
    </row>
    <row r="153" spans="1:9" x14ac:dyDescent="0.25">
      <c r="A153" s="13">
        <v>1</v>
      </c>
      <c r="B153" s="93" t="s">
        <v>160</v>
      </c>
      <c r="C153" s="94"/>
      <c r="D153" s="94"/>
      <c r="E153" s="94"/>
      <c r="F153" s="94"/>
      <c r="G153" s="95"/>
      <c r="H153" s="21">
        <f>I153/G170</f>
        <v>0.46687456921483667</v>
      </c>
      <c r="I153" s="68">
        <f>I40</f>
        <v>1960.649090909091</v>
      </c>
    </row>
    <row r="154" spans="1:9" x14ac:dyDescent="0.25">
      <c r="A154" s="13">
        <v>2</v>
      </c>
      <c r="B154" s="93" t="s">
        <v>161</v>
      </c>
      <c r="C154" s="94"/>
      <c r="D154" s="94"/>
      <c r="E154" s="94"/>
      <c r="F154" s="94"/>
      <c r="G154" s="95"/>
      <c r="H154" s="21">
        <f>I154/G170</f>
        <v>0.33623533750753032</v>
      </c>
      <c r="I154" s="68">
        <f>I51+I63+I70+I74</f>
        <v>1412.0270245696238</v>
      </c>
    </row>
    <row r="155" spans="1:9" x14ac:dyDescent="0.25">
      <c r="A155" s="13">
        <v>3</v>
      </c>
      <c r="B155" s="137" t="s">
        <v>162</v>
      </c>
      <c r="C155" s="137"/>
      <c r="D155" s="137"/>
      <c r="E155" s="137"/>
      <c r="F155" s="137"/>
      <c r="G155" s="137"/>
      <c r="H155" s="21">
        <f>I155/G170</f>
        <v>0.13538923063068678</v>
      </c>
      <c r="I155" s="68">
        <f>I84</f>
        <v>568.56978181818181</v>
      </c>
    </row>
    <row r="156" spans="1:9" x14ac:dyDescent="0.25">
      <c r="A156" s="171" t="s">
        <v>163</v>
      </c>
      <c r="B156" s="172"/>
      <c r="C156" s="172"/>
      <c r="D156" s="172"/>
      <c r="E156" s="172"/>
      <c r="F156" s="172"/>
      <c r="G156" s="173"/>
      <c r="H156" s="44">
        <f>H153+H154+H155</f>
        <v>0.93849913735305379</v>
      </c>
      <c r="I156" s="45">
        <f>ROUND(SUM(I153:I155),2)</f>
        <v>3941.25</v>
      </c>
    </row>
    <row r="158" spans="1:9" x14ac:dyDescent="0.25">
      <c r="A158" s="126" t="s">
        <v>107</v>
      </c>
      <c r="B158" s="126"/>
      <c r="C158" s="126"/>
      <c r="D158" s="126"/>
      <c r="E158" s="126"/>
      <c r="F158" s="126"/>
      <c r="G158" s="126"/>
      <c r="H158" s="126"/>
      <c r="I158" s="126"/>
    </row>
    <row r="159" spans="1:9" x14ac:dyDescent="0.25">
      <c r="A159" s="13">
        <v>1</v>
      </c>
      <c r="B159" s="93" t="s">
        <v>164</v>
      </c>
      <c r="C159" s="94"/>
      <c r="D159" s="94"/>
      <c r="E159" s="94"/>
      <c r="F159" s="94"/>
      <c r="G159" s="95"/>
      <c r="H159" s="21">
        <f>I159/G170</f>
        <v>0</v>
      </c>
      <c r="I159" s="22">
        <f>I108</f>
        <v>0</v>
      </c>
    </row>
    <row r="160" spans="1:9" x14ac:dyDescent="0.25">
      <c r="A160" s="13">
        <v>2</v>
      </c>
      <c r="B160" s="93" t="s">
        <v>165</v>
      </c>
      <c r="C160" s="94"/>
      <c r="D160" s="94"/>
      <c r="E160" s="94"/>
      <c r="F160" s="94"/>
      <c r="G160" s="95"/>
      <c r="H160" s="21">
        <f>I160/G170</f>
        <v>0</v>
      </c>
      <c r="I160" s="22">
        <f>I118</f>
        <v>0</v>
      </c>
    </row>
    <row r="161" spans="1:9" x14ac:dyDescent="0.25">
      <c r="A161" s="13">
        <v>3</v>
      </c>
      <c r="B161" s="93" t="s">
        <v>166</v>
      </c>
      <c r="C161" s="94"/>
      <c r="D161" s="94"/>
      <c r="E161" s="94"/>
      <c r="F161" s="94"/>
      <c r="G161" s="95"/>
      <c r="H161" s="21">
        <f>I161/G170</f>
        <v>0</v>
      </c>
      <c r="I161" s="22">
        <f>I122</f>
        <v>0</v>
      </c>
    </row>
    <row r="162" spans="1:9" x14ac:dyDescent="0.25">
      <c r="A162" s="171" t="s">
        <v>167</v>
      </c>
      <c r="B162" s="172"/>
      <c r="C162" s="172"/>
      <c r="D162" s="172"/>
      <c r="E162" s="172"/>
      <c r="F162" s="172"/>
      <c r="G162" s="173"/>
      <c r="H162" s="44">
        <f>H159+H160+H161</f>
        <v>0</v>
      </c>
      <c r="I162" s="45">
        <f>ROUND(I159+I160+I161,2)</f>
        <v>0</v>
      </c>
    </row>
    <row r="164" spans="1:9" x14ac:dyDescent="0.25">
      <c r="A164" s="126" t="s">
        <v>135</v>
      </c>
      <c r="B164" s="126"/>
      <c r="C164" s="126"/>
      <c r="D164" s="126"/>
      <c r="E164" s="126"/>
      <c r="F164" s="126"/>
      <c r="G164" s="126"/>
      <c r="H164" s="126"/>
      <c r="I164" s="126"/>
    </row>
    <row r="165" spans="1:9" x14ac:dyDescent="0.25">
      <c r="A165" s="13">
        <v>1</v>
      </c>
      <c r="B165" s="93" t="s">
        <v>168</v>
      </c>
      <c r="C165" s="94"/>
      <c r="D165" s="94"/>
      <c r="E165" s="94"/>
      <c r="F165" s="94"/>
      <c r="G165" s="95"/>
      <c r="H165" s="21">
        <f>I165/G170</f>
        <v>6.1499943470658271E-2</v>
      </c>
      <c r="I165" s="22">
        <f>I137</f>
        <v>258.27024260389885</v>
      </c>
    </row>
    <row r="166" spans="1:9" x14ac:dyDescent="0.25">
      <c r="A166" s="171" t="s">
        <v>169</v>
      </c>
      <c r="B166" s="172"/>
      <c r="C166" s="172"/>
      <c r="D166" s="172"/>
      <c r="E166" s="172"/>
      <c r="F166" s="172"/>
      <c r="G166" s="173"/>
      <c r="H166" s="44">
        <f>H165</f>
        <v>6.1499943470658271E-2</v>
      </c>
      <c r="I166" s="45">
        <f>ROUND(I137,2)</f>
        <v>258.27</v>
      </c>
    </row>
    <row r="168" spans="1:9" x14ac:dyDescent="0.25">
      <c r="A168" s="187" t="s">
        <v>159</v>
      </c>
      <c r="B168" s="187"/>
      <c r="C168" s="187"/>
      <c r="D168" s="187"/>
      <c r="E168" s="187"/>
      <c r="F168" s="187"/>
      <c r="G168" s="187"/>
      <c r="H168" s="187"/>
      <c r="I168" s="187"/>
    </row>
    <row r="169" spans="1:9" ht="33.75" x14ac:dyDescent="0.25">
      <c r="A169" s="188" t="s">
        <v>170</v>
      </c>
      <c r="B169" s="188"/>
      <c r="C169" s="188"/>
      <c r="D169" s="188"/>
      <c r="E169" s="188"/>
      <c r="F169" s="188"/>
      <c r="G169" s="69" t="s">
        <v>171</v>
      </c>
      <c r="H169" s="69" t="s">
        <v>172</v>
      </c>
      <c r="I169" s="69" t="s">
        <v>173</v>
      </c>
    </row>
    <row r="170" spans="1:9" x14ac:dyDescent="0.25">
      <c r="A170" s="189" t="str">
        <f>D5</f>
        <v>Jardinagem</v>
      </c>
      <c r="B170" s="190"/>
      <c r="C170" s="190"/>
      <c r="D170" s="190"/>
      <c r="E170" s="190"/>
      <c r="F170" s="191"/>
      <c r="G170" s="70">
        <f>I156+I162+I166</f>
        <v>4199.5200000000004</v>
      </c>
      <c r="H170" s="69">
        <f>IF(D6="12x36",2,1)</f>
        <v>1</v>
      </c>
      <c r="I170" s="70">
        <f>G170*H170</f>
        <v>4199.5200000000004</v>
      </c>
    </row>
    <row r="171" spans="1:9" x14ac:dyDescent="0.25">
      <c r="A171" s="189"/>
      <c r="B171" s="190"/>
      <c r="C171" s="190"/>
      <c r="D171" s="190"/>
      <c r="E171" s="190"/>
      <c r="F171" s="191"/>
      <c r="G171" s="69"/>
      <c r="H171" s="69"/>
      <c r="I171" s="70"/>
    </row>
    <row r="172" spans="1:9" x14ac:dyDescent="0.25">
      <c r="A172" s="184" t="s">
        <v>174</v>
      </c>
      <c r="B172" s="185"/>
      <c r="C172" s="185"/>
      <c r="D172" s="185"/>
      <c r="E172" s="185"/>
      <c r="F172" s="185"/>
      <c r="G172" s="185"/>
      <c r="H172" s="186"/>
      <c r="I172" s="71">
        <f>I170</f>
        <v>4199.5200000000004</v>
      </c>
    </row>
  </sheetData>
  <mergeCells count="170">
    <mergeCell ref="A172:H172"/>
    <mergeCell ref="B165:G165"/>
    <mergeCell ref="A166:G166"/>
    <mergeCell ref="A168:I168"/>
    <mergeCell ref="A169:F169"/>
    <mergeCell ref="A170:F170"/>
    <mergeCell ref="A171:F171"/>
    <mergeCell ref="A158:I158"/>
    <mergeCell ref="B159:G159"/>
    <mergeCell ref="B160:G160"/>
    <mergeCell ref="B161:G161"/>
    <mergeCell ref="A162:G162"/>
    <mergeCell ref="A164:I164"/>
    <mergeCell ref="A151:I151"/>
    <mergeCell ref="A152:I152"/>
    <mergeCell ref="B153:G153"/>
    <mergeCell ref="B154:G154"/>
    <mergeCell ref="B155:G155"/>
    <mergeCell ref="A156:G156"/>
    <mergeCell ref="A146:A147"/>
    <mergeCell ref="B146:E147"/>
    <mergeCell ref="H146:I146"/>
    <mergeCell ref="H147:I147"/>
    <mergeCell ref="B148:I148"/>
    <mergeCell ref="A149:G149"/>
    <mergeCell ref="A143:B143"/>
    <mergeCell ref="H143:I143"/>
    <mergeCell ref="A144:B144"/>
    <mergeCell ref="H144:I144"/>
    <mergeCell ref="A145:B145"/>
    <mergeCell ref="H145:I145"/>
    <mergeCell ref="A140:I140"/>
    <mergeCell ref="A141:B141"/>
    <mergeCell ref="D141:E141"/>
    <mergeCell ref="H141:I141"/>
    <mergeCell ref="A142:B142"/>
    <mergeCell ref="D142:E142"/>
    <mergeCell ref="H142:I142"/>
    <mergeCell ref="B134:G134"/>
    <mergeCell ref="B135:G135"/>
    <mergeCell ref="B136:G136"/>
    <mergeCell ref="A137:G137"/>
    <mergeCell ref="B138:I138"/>
    <mergeCell ref="B139:I139"/>
    <mergeCell ref="A126:B126"/>
    <mergeCell ref="A128:G128"/>
    <mergeCell ref="A130:I130"/>
    <mergeCell ref="B131:G131"/>
    <mergeCell ref="B132:G132"/>
    <mergeCell ref="B133:G133"/>
    <mergeCell ref="A118:G118"/>
    <mergeCell ref="B120:G120"/>
    <mergeCell ref="B121:G121"/>
    <mergeCell ref="A122:G122"/>
    <mergeCell ref="A124:E124"/>
    <mergeCell ref="A125:B125"/>
    <mergeCell ref="A112:B112"/>
    <mergeCell ref="A113:B113"/>
    <mergeCell ref="B114:I114"/>
    <mergeCell ref="B115:G115"/>
    <mergeCell ref="B116:G116"/>
    <mergeCell ref="B117:G117"/>
    <mergeCell ref="B105:G105"/>
    <mergeCell ref="B106:G106"/>
    <mergeCell ref="B107:G107"/>
    <mergeCell ref="A108:G108"/>
    <mergeCell ref="B109:I109"/>
    <mergeCell ref="A111:E111"/>
    <mergeCell ref="A98:G98"/>
    <mergeCell ref="A100:I100"/>
    <mergeCell ref="B101:G101"/>
    <mergeCell ref="B102:G102"/>
    <mergeCell ref="B103:G103"/>
    <mergeCell ref="B104:G104"/>
    <mergeCell ref="A90:I90"/>
    <mergeCell ref="A91:B91"/>
    <mergeCell ref="A92:B92"/>
    <mergeCell ref="A94:I94"/>
    <mergeCell ref="A95:B95"/>
    <mergeCell ref="A96:B96"/>
    <mergeCell ref="B83:G83"/>
    <mergeCell ref="A84:G84"/>
    <mergeCell ref="B85:G85"/>
    <mergeCell ref="A86:I86"/>
    <mergeCell ref="A87:B87"/>
    <mergeCell ref="A88:B88"/>
    <mergeCell ref="A76:G76"/>
    <mergeCell ref="B78:G78"/>
    <mergeCell ref="B79:G79"/>
    <mergeCell ref="B80:G80"/>
    <mergeCell ref="B81:G81"/>
    <mergeCell ref="B82:G82"/>
    <mergeCell ref="B68:G68"/>
    <mergeCell ref="B69:G69"/>
    <mergeCell ref="A70:G70"/>
    <mergeCell ref="B72:G72"/>
    <mergeCell ref="B73:G73"/>
    <mergeCell ref="A74:G74"/>
    <mergeCell ref="B62:G62"/>
    <mergeCell ref="A63:G63"/>
    <mergeCell ref="B64:I64"/>
    <mergeCell ref="B65:I65"/>
    <mergeCell ref="B66:G66"/>
    <mergeCell ref="B67:G67"/>
    <mergeCell ref="B56:G56"/>
    <mergeCell ref="B57:G57"/>
    <mergeCell ref="B58:G58"/>
    <mergeCell ref="B59:G59"/>
    <mergeCell ref="B60:G60"/>
    <mergeCell ref="B61:G61"/>
    <mergeCell ref="B50:G50"/>
    <mergeCell ref="A51:G51"/>
    <mergeCell ref="A52:I52"/>
    <mergeCell ref="A53:I53"/>
    <mergeCell ref="B54:G54"/>
    <mergeCell ref="B55:G55"/>
    <mergeCell ref="B44:G44"/>
    <mergeCell ref="B45:G45"/>
    <mergeCell ref="B46:G46"/>
    <mergeCell ref="B47:G47"/>
    <mergeCell ref="B48:G48"/>
    <mergeCell ref="B49:G49"/>
    <mergeCell ref="B37:G37"/>
    <mergeCell ref="B38:G38"/>
    <mergeCell ref="B39:G39"/>
    <mergeCell ref="A40:G40"/>
    <mergeCell ref="B42:G42"/>
    <mergeCell ref="B43:G43"/>
    <mergeCell ref="B31:G31"/>
    <mergeCell ref="B32:G32"/>
    <mergeCell ref="B33:G33"/>
    <mergeCell ref="B34:G34"/>
    <mergeCell ref="B35:G35"/>
    <mergeCell ref="B36:G36"/>
    <mergeCell ref="A23:F23"/>
    <mergeCell ref="A24:F25"/>
    <mergeCell ref="A26:F26"/>
    <mergeCell ref="A27:F27"/>
    <mergeCell ref="A29:I29"/>
    <mergeCell ref="B30:G30"/>
    <mergeCell ref="A15:F17"/>
    <mergeCell ref="G15:G17"/>
    <mergeCell ref="A18:F20"/>
    <mergeCell ref="G18:G20"/>
    <mergeCell ref="A21:F21"/>
    <mergeCell ref="A22:F22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ageMargins left="0.511811024" right="0.511811024" top="0.78740157499999996" bottom="0.78740157499999996" header="0.31496062000000002" footer="0.31496062000000002"/>
  <pageSetup paperSize="9" scale="94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372A58-5F17-439B-8DC5-A869ADA58380}">
  <sheetPr>
    <pageSetUpPr fitToPage="1"/>
  </sheetPr>
  <dimension ref="A1:I17"/>
  <sheetViews>
    <sheetView workbookViewId="0">
      <selection activeCell="H3" sqref="H3"/>
    </sheetView>
  </sheetViews>
  <sheetFormatPr defaultRowHeight="15" x14ac:dyDescent="0.25"/>
  <cols>
    <col min="3" max="4" width="12.5703125" bestFit="1" customWidth="1"/>
    <col min="6" max="6" width="11.28515625" bestFit="1" customWidth="1"/>
    <col min="7" max="7" width="12.140625" bestFit="1" customWidth="1"/>
    <col min="8" max="8" width="10.28515625" bestFit="1" customWidth="1"/>
    <col min="9" max="9" width="13.28515625" bestFit="1" customWidth="1"/>
  </cols>
  <sheetData>
    <row r="1" spans="1:9" x14ac:dyDescent="0.25">
      <c r="A1" s="196" t="s">
        <v>182</v>
      </c>
      <c r="B1" s="196"/>
      <c r="C1" s="196"/>
      <c r="D1" s="196"/>
      <c r="E1" s="196"/>
      <c r="F1" s="196"/>
      <c r="G1" s="196"/>
      <c r="H1" s="196"/>
      <c r="I1" s="196"/>
    </row>
    <row r="2" spans="1:9" ht="30" x14ac:dyDescent="0.25">
      <c r="A2" s="197" t="s">
        <v>183</v>
      </c>
      <c r="B2" s="197"/>
      <c r="C2" s="197"/>
      <c r="D2" s="72" t="s">
        <v>184</v>
      </c>
      <c r="E2" s="72" t="s">
        <v>185</v>
      </c>
      <c r="F2" s="72" t="s">
        <v>186</v>
      </c>
      <c r="G2" s="73" t="s">
        <v>95</v>
      </c>
      <c r="H2" s="73" t="s">
        <v>187</v>
      </c>
      <c r="I2" s="73" t="s">
        <v>188</v>
      </c>
    </row>
    <row r="3" spans="1:9" x14ac:dyDescent="0.25">
      <c r="A3" s="198" t="s">
        <v>6</v>
      </c>
      <c r="B3" s="198"/>
      <c r="C3" s="198"/>
      <c r="D3" s="75" t="s">
        <v>11</v>
      </c>
      <c r="E3" s="74" t="s">
        <v>189</v>
      </c>
      <c r="F3" s="74" t="s">
        <v>190</v>
      </c>
      <c r="G3" s="76">
        <f>Limpeza!G170</f>
        <v>4199.5200000000004</v>
      </c>
      <c r="H3" s="74">
        <v>5</v>
      </c>
      <c r="I3" s="76">
        <f>H3*G3</f>
        <v>20997.600000000002</v>
      </c>
    </row>
    <row r="4" spans="1:9" x14ac:dyDescent="0.25">
      <c r="A4" s="198" t="s">
        <v>181</v>
      </c>
      <c r="B4" s="198"/>
      <c r="C4" s="198"/>
      <c r="D4" s="75" t="s">
        <v>11</v>
      </c>
      <c r="E4" s="74" t="s">
        <v>189</v>
      </c>
      <c r="F4" s="74" t="s">
        <v>190</v>
      </c>
      <c r="G4" s="76">
        <f>jardinagem!I172</f>
        <v>4199.5200000000004</v>
      </c>
      <c r="H4" s="74">
        <v>1</v>
      </c>
      <c r="I4" s="76">
        <f t="shared" ref="I4" si="0">H4*G4</f>
        <v>4199.5200000000004</v>
      </c>
    </row>
    <row r="5" spans="1:9" x14ac:dyDescent="0.25">
      <c r="A5" s="199" t="s">
        <v>157</v>
      </c>
      <c r="B5" s="199"/>
      <c r="C5" s="199"/>
      <c r="D5" s="199"/>
      <c r="E5" s="199"/>
      <c r="F5" s="199"/>
      <c r="G5" s="199"/>
      <c r="H5" s="77">
        <f>SUM(H3:H4)</f>
        <v>6</v>
      </c>
      <c r="I5" s="78">
        <f>SUM(I3:I4)</f>
        <v>25197.120000000003</v>
      </c>
    </row>
    <row r="6" spans="1:9" x14ac:dyDescent="0.25">
      <c r="A6" s="79"/>
      <c r="B6" s="79"/>
      <c r="C6" s="79"/>
      <c r="D6" s="79"/>
      <c r="E6" s="79"/>
      <c r="F6" s="79"/>
      <c r="G6" s="79"/>
      <c r="H6" s="79"/>
      <c r="I6" s="79"/>
    </row>
    <row r="7" spans="1:9" x14ac:dyDescent="0.25">
      <c r="A7" s="192" t="s">
        <v>191</v>
      </c>
      <c r="B7" s="192"/>
      <c r="C7" s="192"/>
      <c r="D7" s="192"/>
      <c r="E7" s="192"/>
      <c r="F7" s="192"/>
      <c r="G7" s="192"/>
      <c r="H7" s="192"/>
      <c r="I7" s="192"/>
    </row>
    <row r="8" spans="1:9" x14ac:dyDescent="0.25">
      <c r="A8" s="192"/>
      <c r="B8" s="192"/>
      <c r="C8" s="192"/>
      <c r="D8" s="192"/>
      <c r="E8" s="192"/>
      <c r="F8" s="192"/>
      <c r="G8" s="192"/>
      <c r="H8" s="192"/>
      <c r="I8" s="192"/>
    </row>
    <row r="9" spans="1:9" x14ac:dyDescent="0.25">
      <c r="A9" s="80" t="s">
        <v>192</v>
      </c>
      <c r="B9" s="81" t="s">
        <v>193</v>
      </c>
      <c r="C9" s="81" t="s">
        <v>194</v>
      </c>
      <c r="D9" s="81" t="s">
        <v>195</v>
      </c>
      <c r="E9" s="81" t="s">
        <v>196</v>
      </c>
      <c r="F9" s="81" t="s">
        <v>197</v>
      </c>
      <c r="G9" s="81" t="s">
        <v>198</v>
      </c>
      <c r="H9" s="81" t="s">
        <v>199</v>
      </c>
      <c r="I9" s="81" t="s">
        <v>200</v>
      </c>
    </row>
    <row r="10" spans="1:9" x14ac:dyDescent="0.25">
      <c r="A10" s="82" t="s">
        <v>6</v>
      </c>
      <c r="B10" s="83">
        <f>H3</f>
        <v>5</v>
      </c>
      <c r="C10" s="84">
        <f>Limpeza!I156</f>
        <v>3941.25</v>
      </c>
      <c r="D10" s="84">
        <f>Limpeza!I162</f>
        <v>0</v>
      </c>
      <c r="E10" s="84">
        <f>Limpeza!I166</f>
        <v>258.27</v>
      </c>
      <c r="F10" s="85">
        <f>C10*B10</f>
        <v>19706.25</v>
      </c>
      <c r="G10" s="85">
        <f>D10*B10</f>
        <v>0</v>
      </c>
      <c r="H10" s="85">
        <f>E10*B10</f>
        <v>1291.3499999999999</v>
      </c>
      <c r="I10" s="85">
        <f>SUM(F10:H10)</f>
        <v>20997.599999999999</v>
      </c>
    </row>
    <row r="11" spans="1:9" x14ac:dyDescent="0.25">
      <c r="A11" s="82" t="s">
        <v>181</v>
      </c>
      <c r="B11" s="83">
        <v>1</v>
      </c>
      <c r="C11" s="84">
        <f>jardinagem!I156</f>
        <v>3941.25</v>
      </c>
      <c r="D11" s="84">
        <f>jardinagem!I162</f>
        <v>0</v>
      </c>
      <c r="E11" s="84">
        <f>jardinagem!I166</f>
        <v>258.27</v>
      </c>
      <c r="F11" s="85">
        <f>C11*B11</f>
        <v>3941.25</v>
      </c>
      <c r="G11" s="85">
        <f>D11*B11</f>
        <v>0</v>
      </c>
      <c r="H11" s="85">
        <f>E11*B11</f>
        <v>258.27</v>
      </c>
      <c r="I11" s="85">
        <f>SUM(F11:H11)</f>
        <v>4199.5200000000004</v>
      </c>
    </row>
    <row r="12" spans="1:9" x14ac:dyDescent="0.25">
      <c r="A12" s="193"/>
      <c r="B12" s="194"/>
      <c r="C12" s="194"/>
      <c r="D12" s="194"/>
      <c r="E12" s="194"/>
      <c r="F12" s="194"/>
      <c r="G12" s="194"/>
      <c r="H12" s="194"/>
      <c r="I12" s="195"/>
    </row>
    <row r="13" spans="1:9" x14ac:dyDescent="0.25">
      <c r="A13" s="79"/>
      <c r="B13" s="79"/>
      <c r="C13" s="79"/>
      <c r="D13" s="79"/>
      <c r="E13" s="79"/>
      <c r="F13" s="79"/>
      <c r="G13" s="79"/>
      <c r="H13" s="79"/>
      <c r="I13" s="79"/>
    </row>
    <row r="14" spans="1:9" x14ac:dyDescent="0.25">
      <c r="A14" s="79"/>
      <c r="B14" s="79"/>
      <c r="C14" s="79"/>
      <c r="D14" s="79"/>
      <c r="E14" s="79"/>
      <c r="F14" s="79"/>
      <c r="G14" s="79"/>
      <c r="H14" s="86" t="s">
        <v>146</v>
      </c>
      <c r="I14" s="87">
        <f>SUM(F10:F11)</f>
        <v>23647.5</v>
      </c>
    </row>
    <row r="15" spans="1:9" x14ac:dyDescent="0.25">
      <c r="A15" s="79"/>
      <c r="B15" s="79"/>
      <c r="C15" s="79"/>
      <c r="D15" s="79"/>
      <c r="E15" s="79"/>
      <c r="F15" s="79"/>
      <c r="G15" s="79"/>
      <c r="H15" s="86" t="s">
        <v>147</v>
      </c>
      <c r="I15" s="87">
        <f>SUM(G10:G11)</f>
        <v>0</v>
      </c>
    </row>
    <row r="16" spans="1:9" x14ac:dyDescent="0.25">
      <c r="A16" s="79"/>
      <c r="B16" s="79"/>
      <c r="C16" s="79"/>
      <c r="D16" s="79"/>
      <c r="E16" s="79"/>
      <c r="F16" s="79"/>
      <c r="G16" s="79"/>
      <c r="H16" s="86" t="s">
        <v>201</v>
      </c>
      <c r="I16" s="87">
        <f>SUM(H10:H11)</f>
        <v>1549.62</v>
      </c>
    </row>
    <row r="17" spans="1:9" x14ac:dyDescent="0.25">
      <c r="A17" s="79"/>
      <c r="B17" s="79"/>
      <c r="C17" s="79"/>
      <c r="D17" s="79"/>
      <c r="E17" s="79"/>
      <c r="F17" s="79"/>
      <c r="G17" s="79"/>
      <c r="H17" s="86" t="s">
        <v>200</v>
      </c>
      <c r="I17" s="87">
        <f>SUM(I14:I16)</f>
        <v>25197.119999999999</v>
      </c>
    </row>
  </sheetData>
  <mergeCells count="8">
    <mergeCell ref="A8:I8"/>
    <mergeCell ref="A12:I12"/>
    <mergeCell ref="A1:I1"/>
    <mergeCell ref="A2:C2"/>
    <mergeCell ref="A3:C3"/>
    <mergeCell ref="A4:C4"/>
    <mergeCell ref="A5:G5"/>
    <mergeCell ref="A7:I7"/>
  </mergeCells>
  <pageMargins left="0.511811024" right="0.511811024" top="0.78740157499999996" bottom="0.78740157499999996" header="0.31496062000000002" footer="0.31496062000000002"/>
  <pageSetup paperSize="9" scale="93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3</vt:i4>
      </vt:variant>
    </vt:vector>
  </HeadingPairs>
  <TitlesOfParts>
    <vt:vector size="3" baseType="lpstr">
      <vt:lpstr>Limpeza</vt:lpstr>
      <vt:lpstr>jardinagem</vt:lpstr>
      <vt:lpstr>resumo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Luciana Costa do Nascimento</dc:creator>
  <cp:lastModifiedBy>Adriana Lima De Godoy</cp:lastModifiedBy>
  <cp:lastPrinted>2024-11-29T18:17:15Z</cp:lastPrinted>
  <dcterms:created xsi:type="dcterms:W3CDTF">2015-06-05T18:19:34Z</dcterms:created>
  <dcterms:modified xsi:type="dcterms:W3CDTF">2024-12-17T14:26:36Z</dcterms:modified>
</cp:coreProperties>
</file>