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\\sespaefs03\DA_Compras\2025\2- EDITAIS DE SERVIÇOS - NORMAIS E DISPENSAS\Dispensa\9174-2025 - 25-2000-00291381 - Eduardo\Planilha Custos\"/>
    </mc:Choice>
  </mc:AlternateContent>
  <xr:revisionPtr revIDLastSave="0" documentId="8_{B2BF49B6-14B8-46B8-9EE3-5F88EEBCFF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4" i="1" l="1"/>
  <c r="A182" i="1"/>
  <c r="H179" i="1"/>
  <c r="H172" i="1"/>
  <c r="A172" i="1"/>
  <c r="G148" i="1"/>
  <c r="D144" i="1" s="1"/>
  <c r="E144" i="1" s="1"/>
  <c r="E146" i="1"/>
  <c r="H145" i="1"/>
  <c r="H148" i="1" s="1"/>
  <c r="D145" i="1" s="1"/>
  <c r="E145" i="1" s="1"/>
  <c r="G145" i="1"/>
  <c r="F145" i="1"/>
  <c r="F144" i="1"/>
  <c r="F143" i="1"/>
  <c r="I162" i="1"/>
  <c r="F112" i="1"/>
  <c r="G97" i="1"/>
  <c r="C97" i="1"/>
  <c r="A97" i="1"/>
  <c r="E97" i="1" s="1"/>
  <c r="H96" i="1"/>
  <c r="G93" i="1"/>
  <c r="C93" i="1"/>
  <c r="A93" i="1"/>
  <c r="G89" i="1"/>
  <c r="C89" i="1"/>
  <c r="A89" i="1"/>
  <c r="I84" i="1"/>
  <c r="I83" i="1"/>
  <c r="H71" i="1"/>
  <c r="H64" i="1"/>
  <c r="H52" i="1"/>
  <c r="B40" i="1"/>
  <c r="I39" i="1"/>
  <c r="I38" i="1"/>
  <c r="I37" i="1"/>
  <c r="I35" i="1"/>
  <c r="I34" i="1"/>
  <c r="I33" i="1"/>
  <c r="A33" i="1"/>
  <c r="A34" i="1" s="1"/>
  <c r="A35" i="1" s="1"/>
  <c r="A36" i="1" s="1"/>
  <c r="A37" i="1" s="1"/>
  <c r="A38" i="1" s="1"/>
  <c r="A39" i="1" s="1"/>
  <c r="A40" i="1" s="1"/>
  <c r="I32" i="1"/>
  <c r="G12" i="1"/>
  <c r="A7" i="1"/>
  <c r="I6" i="1"/>
  <c r="I24" i="1" s="1"/>
  <c r="I36" i="1" s="1"/>
  <c r="G6" i="1"/>
  <c r="E89" i="1" l="1"/>
  <c r="E93" i="1"/>
  <c r="F93" i="1" s="1"/>
  <c r="H93" i="1" s="1"/>
  <c r="H33" i="1"/>
  <c r="I41" i="1"/>
  <c r="H39" i="1" s="1"/>
  <c r="H83" i="1"/>
  <c r="H84" i="1"/>
  <c r="H37" i="1"/>
  <c r="F97" i="1"/>
  <c r="H97" i="1" s="1"/>
  <c r="I97" i="1" s="1"/>
  <c r="I80" i="1" s="1"/>
  <c r="I51" i="1"/>
  <c r="I68" i="1"/>
  <c r="I63" i="1"/>
  <c r="I49" i="1"/>
  <c r="I62" i="1"/>
  <c r="I48" i="1"/>
  <c r="I47" i="1"/>
  <c r="H32" i="1"/>
  <c r="I60" i="1"/>
  <c r="I46" i="1"/>
  <c r="I45" i="1"/>
  <c r="H36" i="1"/>
  <c r="I58" i="1"/>
  <c r="I44" i="1"/>
  <c r="A127" i="1"/>
  <c r="I57" i="1"/>
  <c r="I70" i="1"/>
  <c r="I56" i="1"/>
  <c r="I69" i="1"/>
  <c r="H40" i="1"/>
  <c r="H35" i="1"/>
  <c r="F89" i="1"/>
  <c r="H89" i="1" s="1"/>
  <c r="H74" i="1"/>
  <c r="H75" i="1" s="1"/>
  <c r="H77" i="1" s="1"/>
  <c r="I61" i="1" l="1"/>
  <c r="I64" i="1" s="1"/>
  <c r="I93" i="1"/>
  <c r="I81" i="1" s="1"/>
  <c r="H81" i="1" s="1"/>
  <c r="I155" i="1"/>
  <c r="I89" i="1"/>
  <c r="I82" i="1" s="1"/>
  <c r="I125" i="1" s="1"/>
  <c r="I59" i="1"/>
  <c r="I50" i="1"/>
  <c r="H34" i="1"/>
  <c r="H38" i="1"/>
  <c r="A114" i="1"/>
  <c r="I74" i="1"/>
  <c r="I75" i="1" s="1"/>
  <c r="I71" i="1"/>
  <c r="H41" i="1"/>
  <c r="H80" i="1"/>
  <c r="I52" i="1"/>
  <c r="H82" i="1" l="1"/>
  <c r="I112" i="1"/>
  <c r="I85" i="1"/>
  <c r="G127" i="1" s="1"/>
  <c r="H85" i="1"/>
  <c r="H99" i="1" s="1"/>
  <c r="I157" i="1"/>
  <c r="E127" i="1"/>
  <c r="E114" i="1"/>
  <c r="F127" i="1"/>
  <c r="F114" i="1"/>
  <c r="D114" i="1"/>
  <c r="D127" i="1"/>
  <c r="C114" i="1"/>
  <c r="I77" i="1"/>
  <c r="I99" i="1" s="1"/>
  <c r="A143" i="1" s="1"/>
  <c r="I156" i="1"/>
  <c r="C127" i="1"/>
  <c r="H114" i="1" l="1"/>
  <c r="I114" i="1" s="1"/>
  <c r="H103" i="1" s="1"/>
  <c r="G114" i="1"/>
  <c r="H127" i="1"/>
  <c r="I127" i="1" s="1"/>
  <c r="I158" i="1"/>
  <c r="H106" i="1" l="1"/>
  <c r="H108" i="1"/>
  <c r="G112" i="1"/>
  <c r="I109" i="1" s="1"/>
  <c r="H107" i="1"/>
  <c r="H104" i="1"/>
  <c r="H105" i="1"/>
  <c r="H109" i="1" s="1"/>
  <c r="I161" i="1"/>
  <c r="C184" i="1"/>
  <c r="F184" i="1" s="1"/>
  <c r="I187" i="1" s="1"/>
  <c r="H122" i="1"/>
  <c r="H123" i="1" s="1"/>
  <c r="H118" i="1"/>
  <c r="H117" i="1"/>
  <c r="G125" i="1"/>
  <c r="I123" i="1" s="1"/>
  <c r="I163" i="1" s="1"/>
  <c r="I164" i="1" s="1"/>
  <c r="D184" i="1" s="1"/>
  <c r="G184" i="1" s="1"/>
  <c r="I188" i="1" s="1"/>
  <c r="I129" i="1" l="1"/>
  <c r="C143" i="1" s="1"/>
  <c r="D143" i="1" s="1"/>
  <c r="I136" i="1" s="1"/>
  <c r="H136" i="1" s="1"/>
  <c r="I137" i="1"/>
  <c r="H137" i="1" s="1"/>
  <c r="H119" i="1"/>
  <c r="H129" i="1" s="1"/>
  <c r="I135" i="1" l="1"/>
  <c r="H135" i="1" s="1"/>
  <c r="I133" i="1"/>
  <c r="I138" i="1" s="1"/>
  <c r="I134" i="1"/>
  <c r="H134" i="1" s="1"/>
  <c r="H133" i="1" l="1"/>
  <c r="H138" i="1" s="1"/>
  <c r="H151" i="1" s="1"/>
  <c r="I168" i="1"/>
  <c r="I151" i="1"/>
  <c r="I167" i="1"/>
  <c r="G172" i="1" l="1"/>
  <c r="E184" i="1"/>
  <c r="H184" i="1" s="1"/>
  <c r="I184" i="1" l="1"/>
  <c r="I189" i="1"/>
  <c r="I190" i="1" s="1"/>
  <c r="H167" i="1"/>
  <c r="H168" i="1" s="1"/>
  <c r="H162" i="1"/>
  <c r="H163" i="1"/>
  <c r="H157" i="1"/>
  <c r="I172" i="1"/>
  <c r="I174" i="1" s="1"/>
  <c r="G178" i="1" s="1"/>
  <c r="I178" i="1" s="1"/>
  <c r="I179" i="1" s="1"/>
  <c r="H161" i="1"/>
  <c r="H156" i="1"/>
  <c r="H155" i="1"/>
  <c r="H164" i="1" l="1"/>
  <c r="H158" i="1"/>
</calcChain>
</file>

<file path=xl/sharedStrings.xml><?xml version="1.0" encoding="utf-8"?>
<sst xmlns="http://schemas.openxmlformats.org/spreadsheetml/2006/main" count="282" uniqueCount="207">
  <si>
    <t>PROCESSO:</t>
  </si>
  <si>
    <t>LICITAÇÃO/EDITAL</t>
  </si>
  <si>
    <t>ABERTURA:</t>
  </si>
  <si>
    <t>Cargo/Função:</t>
  </si>
  <si>
    <t>Limpeza</t>
  </si>
  <si>
    <t>Convenção Coletiva de Trabalho:</t>
  </si>
  <si>
    <t>INSALUBRIDADE (10%, 20%, 40%)</t>
  </si>
  <si>
    <t>Origem do salário:</t>
  </si>
  <si>
    <t>Cidade:</t>
  </si>
  <si>
    <t>Frederico Westphalen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</si>
  <si>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</si>
  <si>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</si>
  <si>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</si>
  <si>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</si>
  <si>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</si>
  <si>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</si>
  <si>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</si>
  <si>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</si>
  <si>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</si>
  <si>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</si>
  <si>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</si>
  <si>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</si>
  <si>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</si>
  <si>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PLANO DE BENEFÍCIO SOCIAL FAMILIAR.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</si>
  <si>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</si>
  <si>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</si>
  <si>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</si>
  <si>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</si>
  <si>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</si>
  <si>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</si>
  <si>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</si>
  <si>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</si>
  <si>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</si>
  <si>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</si>
  <si>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</si>
  <si>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</si>
  <si>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</si>
  <si>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</si>
  <si>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</si>
  <si>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</si>
  <si>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</si>
  <si>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</si>
  <si>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</si>
  <si>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</si>
  <si>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</si>
  <si>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</si>
  <si>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</si>
  <si>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</si>
  <si>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</si>
  <si>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</si>
  <si>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</si>
  <si>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</si>
  <si>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</si>
  <si>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</si>
  <si>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</si>
  <si>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</si>
  <si>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</si>
  <si>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</si>
  <si>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</si>
  <si>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</si>
  <si>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</si>
  <si>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</si>
  <si>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</si>
  <si>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</si>
  <si>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</si>
  <si>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</si>
  <si>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</si>
  <si>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</si>
  <si>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</si>
  <si>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</si>
  <si>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</si>
  <si>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</si>
  <si>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</si>
  <si>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</si>
  <si>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</si>
  <si>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</si>
  <si>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</si>
  <si>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</si>
  <si>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</si>
  <si>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</si>
  <si>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</si>
  <si>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</si>
  <si>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</si>
  <si>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</si>
  <si>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</si>
  <si>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</si>
  <si>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</si>
  <si>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</si>
  <si>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</si>
  <si>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</si>
  <si>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</si>
  <si>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</si>
  <si>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</si>
  <si>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</si>
  <si>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</si>
  <si>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</si>
  <si>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</si>
  <si>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</si>
  <si>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</si>
  <si>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</si>
  <si>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</si>
  <si>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</si>
  <si>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</si>
  <si>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</si>
  <si>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</si>
  <si>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</si>
  <si>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</si>
  <si>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</si>
  <si>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</si>
  <si>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</si>
  <si>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</si>
  <si>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</si>
  <si>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</si>
  <si>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</si>
  <si>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</si>
  <si>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</si>
  <si>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</si>
  <si>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</si>
  <si>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</si>
  <si>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</si>
  <si>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</si>
  <si>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</si>
  <si>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</si>
  <si>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</si>
  <si>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</si>
  <si>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</si>
  <si>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</si>
  <si>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</si>
  <si>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</si>
  <si>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</si>
  <si>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</si>
  <si>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</si>
  <si>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</si>
  <si>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</si>
  <si>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</si>
  <si>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</si>
  <si>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</si>
  <si>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</si>
  <si>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</si>
  <si>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</si>
  <si>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</si>
  <si>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</si>
  <si>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</si>
  <si>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</si>
  <si>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</si>
  <si>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</si>
  <si>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</si>
  <si>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</si>
  <si>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</si>
  <si>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</si>
  <si>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</si>
  <si>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</si>
  <si>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</si>
  <si>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</si>
  <si>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</si>
  <si>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</si>
  <si>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</si>
  <si>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</si>
  <si>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</si>
  <si>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</si>
  <si>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Cidade</t>
  </si>
  <si>
    <t>Carga Horária</t>
  </si>
  <si>
    <t>Dias da semana</t>
  </si>
  <si>
    <t>Nº de Postos</t>
  </si>
  <si>
    <t>Valor Total</t>
  </si>
  <si>
    <t>Auxiliar de limpeza</t>
  </si>
  <si>
    <t>40h</t>
  </si>
  <si>
    <t>seg-sex</t>
  </si>
  <si>
    <r>
      <t xml:space="preserve">PLANILHA DE CUSTOS E FORMAÇÃO DE PREÇOS DE SERVIÇOS CONTINUADOS </t>
    </r>
    <r>
      <rPr>
        <b/>
        <u/>
        <sz val="10"/>
        <color indexed="10"/>
        <rFont val="Calibri"/>
        <family val="2"/>
        <charset val="1"/>
      </rPr>
      <t>COM DEDICAÇÃO EXCLUSIVA</t>
    </r>
    <r>
      <rPr>
        <b/>
        <sz val="8"/>
        <color indexed="8"/>
        <rFont val="Calibri"/>
        <family val="2"/>
        <charset val="1"/>
      </rPr>
      <t xml:space="preserve"> DE MÃO DE OBRA (ANEXO III - DECRETO 52.768 de 15.12.2015)</t>
    </r>
  </si>
  <si>
    <r>
      <t xml:space="preserve">REGIME DE TRIBUTAÇÃO: </t>
    </r>
    <r>
      <rPr>
        <b/>
        <sz val="14"/>
        <color indexed="10"/>
        <rFont val="Calibri"/>
        <family val="2"/>
        <charset val="1"/>
      </rPr>
      <t>LUCRO PRESUMIDO</t>
    </r>
  </si>
  <si>
    <t>CCT RS000044/2024</t>
  </si>
  <si>
    <r>
      <rPr>
        <sz val="8"/>
        <color indexed="8"/>
        <rFont val="Calibri"/>
        <family val="2"/>
        <charset val="1"/>
      </rPr>
      <t xml:space="preserve">Adicional Periculosidade 30% </t>
    </r>
    <r>
      <rPr>
        <b/>
        <sz val="5"/>
        <color indexed="8"/>
        <rFont val="Calibri"/>
        <family val="2"/>
        <charset val="1"/>
      </rPr>
      <t>(Ver súmulas 364, 132 e 191 do TST)</t>
    </r>
  </si>
  <si>
    <r>
      <rPr>
        <sz val="8"/>
        <color indexed="8"/>
        <rFont val="Calibri"/>
        <family val="2"/>
        <charset val="1"/>
      </rPr>
      <t xml:space="preserve">Adicional Insalubridade 10% </t>
    </r>
    <r>
      <rPr>
        <b/>
        <sz val="5"/>
        <color indexed="8"/>
        <rFont val="Calibri"/>
        <family val="2"/>
        <charset val="1"/>
      </rPr>
      <t>(Ver súmula 228 e 139 TST)</t>
    </r>
  </si>
  <si>
    <r>
      <rPr>
        <sz val="8"/>
        <color indexed="8"/>
        <rFont val="Calibri"/>
        <family val="2"/>
        <charset val="1"/>
      </rPr>
      <t xml:space="preserve">Adicional Insalubridade 20% </t>
    </r>
    <r>
      <rPr>
        <b/>
        <sz val="5"/>
        <color indexed="8"/>
        <rFont val="Calibri"/>
        <family val="2"/>
        <charset val="1"/>
      </rPr>
      <t>(Ver súmula 228 e 139 TST)</t>
    </r>
  </si>
  <si>
    <r>
      <rPr>
        <sz val="8"/>
        <color indexed="8"/>
        <rFont val="Calibri"/>
        <family val="2"/>
        <charset val="1"/>
      </rPr>
      <t xml:space="preserve">Adicional Insalubridade 40% </t>
    </r>
    <r>
      <rPr>
        <b/>
        <sz val="5"/>
        <color indexed="8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</si>
  <si>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indexed="8"/>
        <rFont val="Calibri"/>
        <family val="2"/>
        <charset val="1"/>
      </rPr>
      <t>(IN 05/2017 MPOG SLTI)</t>
    </r>
  </si>
  <si>
    <r>
      <rPr>
        <sz val="8"/>
        <color indexed="8"/>
        <rFont val="Calibri"/>
        <family val="2"/>
        <charset val="1"/>
      </rPr>
      <t xml:space="preserve">INSS </t>
    </r>
    <r>
      <rPr>
        <b/>
        <sz val="5"/>
        <color indexed="8"/>
        <rFont val="Calibri"/>
        <family val="2"/>
        <charset val="1"/>
      </rPr>
      <t>(art. 22, inc. I, Lei nº 8.212/91)</t>
    </r>
  </si>
  <si>
    <r>
      <rPr>
        <sz val="8"/>
        <color indexed="8"/>
        <rFont val="Calibri"/>
        <family val="2"/>
        <charset val="1"/>
      </rPr>
      <t xml:space="preserve">SESI ou SESC </t>
    </r>
    <r>
      <rPr>
        <b/>
        <sz val="5"/>
        <color indexed="8"/>
        <rFont val="Calibri"/>
        <family val="2"/>
        <charset val="1"/>
      </rPr>
      <t>(art. 30, Lei nº 8.036/90)</t>
    </r>
  </si>
  <si>
    <r>
      <rPr>
        <sz val="8"/>
        <color indexed="8"/>
        <rFont val="Calibri"/>
        <family val="2"/>
        <charset val="1"/>
      </rPr>
      <t xml:space="preserve">SENAI ou SENAC </t>
    </r>
    <r>
      <rPr>
        <b/>
        <sz val="5"/>
        <color indexed="8"/>
        <rFont val="Calibri"/>
        <family val="2"/>
        <charset val="1"/>
      </rPr>
      <t>(Decreto-Lei nº 2.318/86)</t>
    </r>
  </si>
  <si>
    <r>
      <rPr>
        <sz val="8"/>
        <color indexed="8"/>
        <rFont val="Calibri"/>
        <family val="2"/>
        <charset val="1"/>
      </rPr>
      <t xml:space="preserve">INCRA </t>
    </r>
    <r>
      <rPr>
        <b/>
        <sz val="5"/>
        <color indexed="8"/>
        <rFont val="Calibri"/>
        <family val="2"/>
        <charset val="1"/>
      </rPr>
      <t>(art. 15I, Lei Complementar nº 011/71)</t>
    </r>
  </si>
  <si>
    <r>
      <rPr>
        <sz val="8"/>
        <color indexed="8"/>
        <rFont val="Calibri"/>
        <family val="2"/>
        <charset val="1"/>
      </rPr>
      <t xml:space="preserve">SALÁRIO EDUCAÇÃO </t>
    </r>
    <r>
      <rPr>
        <b/>
        <sz val="5"/>
        <color indexed="8"/>
        <rFont val="Calibri"/>
        <family val="2"/>
        <charset val="1"/>
      </rPr>
      <t>(art. , inc. I, Decreto nº 87.043/82)</t>
    </r>
  </si>
  <si>
    <r>
      <rPr>
        <sz val="8"/>
        <color indexed="8"/>
        <rFont val="Calibri"/>
        <family val="2"/>
        <charset val="1"/>
      </rPr>
      <t>FGTS</t>
    </r>
    <r>
      <rPr>
        <b/>
        <sz val="5"/>
        <color indexed="8"/>
        <rFont val="Calibri"/>
        <family val="2"/>
        <charset val="1"/>
      </rPr>
      <t xml:space="preserve"> (art. 15, Lei nº 8.036/90)</t>
    </r>
  </si>
  <si>
    <r>
      <rPr>
        <sz val="8"/>
        <color indexed="8"/>
        <rFont val="Calibri"/>
        <family val="2"/>
        <charset val="1"/>
      </rPr>
      <t xml:space="preserve">SEG. ACIDENTE DO TRABALHO 1%, 2% e 3% </t>
    </r>
    <r>
      <rPr>
        <b/>
        <sz val="5"/>
        <color indexed="8"/>
        <rFont val="Calibri"/>
        <family val="2"/>
        <charset val="1"/>
      </rPr>
      <t>(art. 22, inc. II, alíneas "b" e "c", da Lei nº 8.212/91)</t>
    </r>
  </si>
  <si>
    <r>
      <rPr>
        <sz val="8"/>
        <color indexed="8"/>
        <rFont val="Calibri"/>
        <family val="2"/>
        <charset val="1"/>
      </rPr>
      <t xml:space="preserve">SEBRAE </t>
    </r>
    <r>
      <rPr>
        <b/>
        <sz val="5"/>
        <color indexed="8"/>
        <rFont val="Calibri"/>
        <family val="2"/>
        <charset val="1"/>
      </rPr>
      <t>(§ 3º, art. 8º, Lei nº 8.029/90)</t>
    </r>
  </si>
  <si>
    <r>
      <rPr>
        <sz val="8"/>
        <color indexed="8"/>
        <rFont val="Calibri"/>
        <family val="2"/>
        <charset val="1"/>
      </rPr>
      <t>FALTAS ABONADAS</t>
    </r>
    <r>
      <rPr>
        <b/>
        <vertAlign val="superscript"/>
        <sz val="8"/>
        <color indexed="8"/>
        <rFont val="Calibri"/>
        <family val="2"/>
        <charset val="1"/>
      </rPr>
      <t xml:space="preserve"> (3)</t>
    </r>
  </si>
  <si>
    <r>
      <rPr>
        <sz val="8"/>
        <color indexed="8"/>
        <rFont val="Calibri"/>
        <family val="2"/>
        <charset val="1"/>
      </rPr>
      <t xml:space="preserve">FALTAS LEGAIS </t>
    </r>
    <r>
      <rPr>
        <vertAlign val="superscript"/>
        <sz val="8"/>
        <color indexed="8"/>
        <rFont val="Calibri"/>
        <family val="2"/>
        <charset val="1"/>
      </rPr>
      <t>(4)</t>
    </r>
  </si>
  <si>
    <r>
      <rPr>
        <sz val="8"/>
        <color indexed="8"/>
        <rFont val="Calibri"/>
        <family val="2"/>
        <charset val="1"/>
      </rPr>
      <t xml:space="preserve">Transporte </t>
    </r>
    <r>
      <rPr>
        <vertAlign val="superscript"/>
        <sz val="8"/>
        <color indexed="8"/>
        <rFont val="Calibri"/>
        <family val="2"/>
        <charset val="1"/>
      </rPr>
      <t xml:space="preserve">(6) </t>
    </r>
  </si>
  <si>
    <r>
      <rPr>
        <sz val="8"/>
        <color indexed="8"/>
        <rFont val="Calibri"/>
        <family val="2"/>
        <charset val="1"/>
      </rPr>
      <t>Uniformes/EPI</t>
    </r>
    <r>
      <rPr>
        <vertAlign val="superscript"/>
        <sz val="8"/>
        <color indexed="8"/>
        <rFont val="Calibri"/>
        <family val="2"/>
        <charset val="1"/>
      </rPr>
      <t xml:space="preserve"> (6a) </t>
    </r>
  </si>
  <si>
    <r>
      <rPr>
        <sz val="8"/>
        <color indexed="8"/>
        <rFont val="Calibri"/>
        <family val="2"/>
        <charset val="1"/>
      </rPr>
      <t>Mobilização</t>
    </r>
    <r>
      <rPr>
        <vertAlign val="superscript"/>
        <sz val="8"/>
        <color indexed="8"/>
        <rFont val="Calibri"/>
        <family val="2"/>
        <charset val="1"/>
      </rPr>
      <t xml:space="preserve"> (7)</t>
    </r>
  </si>
  <si>
    <r>
      <rPr>
        <b/>
        <sz val="10"/>
        <color indexed="8"/>
        <rFont val="Calibri"/>
        <family val="2"/>
        <charset val="1"/>
      </rPr>
      <t xml:space="preserve">Tributos </t>
    </r>
    <r>
      <rPr>
        <b/>
        <vertAlign val="superscript"/>
        <sz val="10"/>
        <color indexed="8"/>
        <rFont val="Calibri"/>
        <family val="2"/>
        <charset val="1"/>
      </rPr>
      <t>(8)</t>
    </r>
  </si>
  <si>
    <r>
      <rPr>
        <sz val="8"/>
        <color indexed="8"/>
        <rFont val="Calibri"/>
        <family val="2"/>
        <charset val="1"/>
      </rPr>
      <t xml:space="preserve">SIMPLES </t>
    </r>
    <r>
      <rPr>
        <vertAlign val="superscript"/>
        <sz val="8"/>
        <color indexed="8"/>
        <rFont val="Calibri"/>
        <family val="2"/>
        <charset val="1"/>
      </rPr>
      <t>(9)</t>
    </r>
  </si>
  <si>
    <r>
      <rPr>
        <sz val="6"/>
        <color indexed="8"/>
        <rFont val="Calibri"/>
        <family val="2"/>
        <charset val="1"/>
      </rPr>
      <t>Coef SIMPLES</t>
    </r>
    <r>
      <rPr>
        <i/>
        <vertAlign val="superscript"/>
        <sz val="6"/>
        <color indexed="8"/>
        <rFont val="Calibri"/>
        <family val="2"/>
        <charset val="1"/>
      </rPr>
      <t xml:space="preserve"> (*)</t>
    </r>
  </si>
  <si>
    <r>
      <rPr>
        <sz val="8"/>
        <color indexed="8"/>
        <rFont val="Calibri"/>
        <family val="2"/>
        <charset val="1"/>
      </rPr>
      <t xml:space="preserve">Outros (CPRB) </t>
    </r>
    <r>
      <rPr>
        <vertAlign val="superscript"/>
        <sz val="8"/>
        <color indexed="8"/>
        <rFont val="Calibri"/>
        <family val="2"/>
        <charset val="1"/>
      </rPr>
      <t>(1)</t>
    </r>
  </si>
  <si>
    <t>Quadro Resumo Mensal</t>
  </si>
  <si>
    <t>Reumo do Contrato</t>
  </si>
  <si>
    <t>Categoria</t>
  </si>
  <si>
    <t>Quant.</t>
  </si>
  <si>
    <t>Valor Unit.MA</t>
  </si>
  <si>
    <t>Valor Unit MB</t>
  </si>
  <si>
    <t>Valor Unit MC</t>
  </si>
  <si>
    <t>Total MA</t>
  </si>
  <si>
    <t>TotalMB</t>
  </si>
  <si>
    <t>Total MC</t>
  </si>
  <si>
    <t>Total</t>
  </si>
  <si>
    <t>Montante C</t>
  </si>
  <si>
    <t>LUCRO Presumido</t>
  </si>
  <si>
    <t>25/2000-0029138-1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</si>
</sst>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00\/0000\-0000000\-0"/>
    <numFmt numFmtId="165" formatCode="&quot;R$ &quot;#,##0.00"/>
    <numFmt numFmtId="166" formatCode="0.0000%"/>
    <numFmt numFmtId="167" formatCode="0.0000"/>
    <numFmt numFmtId="168" formatCode="_-&quot;R$ &quot;* #,##0.00_-;&quot;-R$ &quot;* #,##0.00_-;_-&quot;R$ &quot;* \-??_-;_-@_-"/>
    <numFmt numFmtId="169" formatCode="_(* #,##0.00_);_(* \(#,##0.00\);_(* \-??_);_(@_)"/>
    <numFmt numFmtId="170" formatCode="_-* #,##0.00_-;\-* #,##0.00_-;_-* \-??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8"/>
      <color rgb="FF000000"/>
      <name val="Calibri"/>
      <family val="2"/>
      <charset val="1"/>
    </font>
    <font>
      <sz val="7.5"/>
      <color rgb="FF000000"/>
      <name val="Calibri"/>
      <family val="2"/>
      <charset val="1"/>
    </font>
    <font>
      <b/>
      <sz val="10"/>
      <color rgb="FFFF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</font>
    <font>
      <b/>
      <u/>
      <sz val="10"/>
      <color indexed="10"/>
      <name val="Calibri"/>
      <family val="2"/>
      <charset val="1"/>
    </font>
    <font>
      <b/>
      <sz val="8"/>
      <color indexed="8"/>
      <name val="Calibri"/>
      <family val="2"/>
      <charset val="1"/>
    </font>
    <font>
      <b/>
      <sz val="14"/>
      <color indexed="10"/>
      <name val="Calibri"/>
      <family val="2"/>
      <charset val="1"/>
    </font>
    <font>
      <sz val="8"/>
      <color indexed="8"/>
      <name val="Calibri"/>
      <family val="2"/>
      <charset val="1"/>
    </font>
    <font>
      <b/>
      <sz val="5"/>
      <color indexed="8"/>
      <name val="Calibri"/>
      <family val="2"/>
      <charset val="1"/>
    </font>
    <font>
      <b/>
      <vertAlign val="superscript"/>
      <sz val="8"/>
      <color indexed="8"/>
      <name val="Calibri"/>
      <family val="2"/>
      <charset val="1"/>
    </font>
    <font>
      <vertAlign val="superscript"/>
      <sz val="8"/>
      <color indexed="8"/>
      <name val="Calibri"/>
      <family val="2"/>
      <charset val="1"/>
    </font>
    <font>
      <b/>
      <sz val="10"/>
      <color indexed="8"/>
      <name val="Calibri"/>
      <family val="2"/>
      <charset val="1"/>
    </font>
    <font>
      <b/>
      <vertAlign val="superscript"/>
      <sz val="10"/>
      <color indexed="8"/>
      <name val="Calibri"/>
      <family val="2"/>
      <charset val="1"/>
    </font>
    <font>
      <sz val="6"/>
      <color indexed="8"/>
      <name val="Calibri"/>
      <family val="2"/>
      <charset val="1"/>
    </font>
    <font>
      <i/>
      <vertAlign val="superscript"/>
      <sz val="6"/>
      <color indexed="8"/>
      <name val="Calibri"/>
      <family val="2"/>
      <charset val="1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C6D9F1"/>
        <bgColor rgb="FFD6DCE5"/>
      </patternFill>
    </fill>
    <fill>
      <patternFill patternType="solid">
        <fgColor theme="0" tint="-0.14999847407452621"/>
        <bgColor rgb="FFDBDBDB"/>
      </patternFill>
    </fill>
    <fill>
      <patternFill patternType="solid">
        <fgColor rgb="FFFFFF00"/>
        <bgColor rgb="FFDBDBDB"/>
      </patternFill>
    </fill>
    <fill>
      <patternFill patternType="solid">
        <fgColor rgb="FFFFFF00"/>
        <bgColor indexed="64"/>
      </patternFill>
    </fill>
    <fill>
      <patternFill patternType="solid">
        <fgColor rgb="FF95B3D7"/>
        <bgColor rgb="FFA5A5A5"/>
      </patternFill>
    </fill>
    <fill>
      <patternFill patternType="solid">
        <fgColor rgb="FFFF0000"/>
        <bgColor rgb="FFDBDBDB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9" fillId="0" borderId="0"/>
  </cellStyleXfs>
  <cellXfs count="14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6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6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6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6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2" fillId="8" borderId="1" xfId="0" applyNumberFormat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4" fontId="6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6" fillId="12" borderId="1" xfId="0" applyNumberFormat="1" applyFont="1" applyFill="1" applyBorder="1" applyAlignment="1">
      <alignment horizontal="center" vertical="center" wrapText="1"/>
    </xf>
    <xf numFmtId="3" fontId="6" fillId="12" borderId="1" xfId="0" applyNumberFormat="1" applyFont="1" applyFill="1" applyBorder="1" applyAlignment="1">
      <alignment horizontal="center" vertical="center" wrapText="1"/>
    </xf>
    <xf numFmtId="9" fontId="6" fillId="12" borderId="1" xfId="0" applyNumberFormat="1" applyFont="1" applyFill="1" applyBorder="1" applyAlignment="1">
      <alignment horizontal="center" vertical="center" wrapText="1"/>
    </xf>
    <xf numFmtId="165" fontId="6" fillId="13" borderId="3" xfId="0" applyNumberFormat="1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6" fillId="14" borderId="1" xfId="0" applyNumberFormat="1" applyFont="1" applyFill="1" applyBorder="1" applyAlignment="1">
      <alignment horizontal="center" vertical="center" wrapText="1"/>
    </xf>
    <xf numFmtId="49" fontId="13" fillId="14" borderId="5" xfId="0" applyNumberFormat="1" applyFont="1" applyFill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 wrapText="1"/>
    </xf>
    <xf numFmtId="0" fontId="33" fillId="11" borderId="1" xfId="2" applyFont="1" applyFill="1" applyBorder="1" applyAlignment="1">
      <alignment horizontal="center" vertical="center" wrapText="1"/>
    </xf>
    <xf numFmtId="0" fontId="32" fillId="11" borderId="1" xfId="2" applyFont="1" applyFill="1" applyBorder="1" applyAlignment="1">
      <alignment horizontal="center" vertical="center" wrapText="1"/>
    </xf>
    <xf numFmtId="0" fontId="34" fillId="0" borderId="1" xfId="2" applyFont="1" applyBorder="1" applyAlignment="1">
      <alignment horizontal="center"/>
    </xf>
    <xf numFmtId="0" fontId="34" fillId="0" borderId="1" xfId="2" applyFont="1" applyBorder="1"/>
    <xf numFmtId="168" fontId="34" fillId="0" borderId="1" xfId="2" applyNumberFormat="1" applyFont="1" applyBorder="1"/>
    <xf numFmtId="0" fontId="32" fillId="0" borderId="1" xfId="2" applyFont="1" applyBorder="1" applyAlignment="1">
      <alignment horizontal="center"/>
    </xf>
    <xf numFmtId="168" fontId="32" fillId="0" borderId="1" xfId="2" applyNumberFormat="1" applyFont="1" applyBorder="1"/>
    <xf numFmtId="0" fontId="34" fillId="0" borderId="0" xfId="0" applyFont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1" xfId="0" applyFont="1" applyBorder="1"/>
    <xf numFmtId="169" fontId="35" fillId="0" borderId="1" xfId="0" applyNumberFormat="1" applyFont="1" applyBorder="1" applyAlignment="1">
      <alignment horizontal="left" vertical="center"/>
    </xf>
    <xf numFmtId="169" fontId="35" fillId="0" borderId="1" xfId="0" applyNumberFormat="1" applyFont="1" applyBorder="1" applyAlignment="1">
      <alignment horizontal="center" vertical="center"/>
    </xf>
    <xf numFmtId="43" fontId="35" fillId="0" borderId="1" xfId="1" applyFont="1" applyFill="1" applyBorder="1" applyAlignment="1" applyProtection="1">
      <alignment horizontal="center" vertical="center"/>
    </xf>
    <xf numFmtId="169" fontId="35" fillId="0" borderId="1" xfId="0" applyNumberFormat="1" applyFont="1" applyBorder="1" applyAlignment="1">
      <alignment horizontal="center" vertical="center" wrapText="1"/>
    </xf>
    <xf numFmtId="0" fontId="36" fillId="0" borderId="0" xfId="0" applyFont="1"/>
    <xf numFmtId="170" fontId="36" fillId="0" borderId="0" xfId="0" applyNumberFormat="1" applyFont="1"/>
    <xf numFmtId="169" fontId="35" fillId="0" borderId="1" xfId="0" applyNumberFormat="1" applyFont="1" applyBorder="1"/>
    <xf numFmtId="170" fontId="35" fillId="0" borderId="0" xfId="0" applyNumberFormat="1" applyFont="1"/>
    <xf numFmtId="0" fontId="33" fillId="0" borderId="1" xfId="0" applyFont="1" applyBorder="1"/>
    <xf numFmtId="170" fontId="33" fillId="0" borderId="1" xfId="0" applyNumberFormat="1" applyFont="1" applyBorder="1"/>
    <xf numFmtId="165" fontId="6" fillId="13" borderId="1" xfId="0" applyNumberFormat="1" applyFont="1" applyFill="1" applyBorder="1" applyAlignment="1">
      <alignment horizontal="center" vertical="center" wrapText="1"/>
    </xf>
    <xf numFmtId="165" fontId="6" fillId="16" borderId="1" xfId="0" applyNumberFormat="1" applyFont="1" applyFill="1" applyBorder="1" applyAlignment="1">
      <alignment horizontal="center" vertical="center" wrapText="1"/>
    </xf>
    <xf numFmtId="9" fontId="6" fillId="4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1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justify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0" fontId="2" fillId="14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0" fontId="6" fillId="1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0" fillId="14" borderId="1" xfId="0" applyFont="1" applyFill="1" applyBorder="1" applyAlignment="1">
      <alignment horizontal="left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top" wrapText="1"/>
    </xf>
    <xf numFmtId="0" fontId="35" fillId="0" borderId="1" xfId="0" applyFont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32" fillId="15" borderId="1" xfId="2" applyFont="1" applyFill="1" applyBorder="1" applyAlignment="1">
      <alignment horizontal="center"/>
    </xf>
    <xf numFmtId="0" fontId="33" fillId="11" borderId="1" xfId="2" applyFont="1" applyFill="1" applyBorder="1" applyAlignment="1">
      <alignment horizontal="center" vertical="center" wrapText="1"/>
    </xf>
    <xf numFmtId="0" fontId="34" fillId="0" borderId="1" xfId="2" applyFont="1" applyBorder="1" applyAlignment="1">
      <alignment horizontal="center"/>
    </xf>
    <xf numFmtId="0" fontId="32" fillId="0" borderId="1" xfId="2" applyFont="1" applyBorder="1" applyAlignment="1">
      <alignment horizontal="center"/>
    </xf>
    <xf numFmtId="0" fontId="6" fillId="10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2" xr:uid="{31BC1082-90DF-43CF-BD90-4982DA04A5A6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0"/>
  <sheetViews>
    <sheetView tabSelected="1" topLeftCell="A146" workbookViewId="0">
      <selection activeCell="K159" sqref="K159"/>
    </sheetView>
  </sheetViews>
  <sheetFormatPr defaultRowHeight="15" x14ac:dyDescent="0.25"/>
  <cols>
    <col min="4" max="4" width="16.140625" bestFit="1" customWidth="1"/>
    <col min="7" max="7" width="16.140625" bestFit="1" customWidth="1"/>
    <col min="8" max="8" width="10.7109375" bestFit="1" customWidth="1"/>
    <col min="9" max="9" width="26.28515625" bestFit="1" customWidth="1"/>
  </cols>
  <sheetData>
    <row r="1" spans="1:9" ht="15" customHeight="1" x14ac:dyDescent="0.25">
      <c r="A1" s="93" t="s">
        <v>205</v>
      </c>
      <c r="B1" s="93"/>
      <c r="C1" s="93"/>
      <c r="D1" s="93"/>
      <c r="E1" s="93"/>
      <c r="F1" s="93"/>
      <c r="G1" s="93"/>
      <c r="H1" s="93"/>
      <c r="I1" s="93"/>
    </row>
    <row r="2" spans="1:9" ht="18.75" customHeight="1" x14ac:dyDescent="0.25">
      <c r="A2" s="94" t="s">
        <v>168</v>
      </c>
      <c r="B2" s="94"/>
      <c r="C2" s="94"/>
      <c r="D2" s="94"/>
      <c r="E2" s="94"/>
      <c r="F2" s="94"/>
      <c r="G2" s="94"/>
      <c r="H2" s="94"/>
      <c r="I2" s="94"/>
    </row>
    <row r="3" spans="1:9" ht="15.75" customHeight="1" x14ac:dyDescent="0.25">
      <c r="A3" s="94" t="s">
        <v>0</v>
      </c>
      <c r="B3" s="94"/>
      <c r="C3" s="124" t="s">
        <v>206</v>
      </c>
      <c r="D3" s="124"/>
      <c r="E3" s="125" t="s">
        <v>169</v>
      </c>
      <c r="F3" s="125"/>
      <c r="G3" s="125"/>
      <c r="H3" s="125"/>
      <c r="I3" s="125"/>
    </row>
    <row r="4" spans="1:9" ht="15.75" x14ac:dyDescent="0.25">
      <c r="A4" s="94" t="s">
        <v>1</v>
      </c>
      <c r="B4" s="94"/>
      <c r="C4" s="2"/>
      <c r="D4" s="3"/>
      <c r="E4" s="4" t="s">
        <v>2</v>
      </c>
      <c r="F4" s="2"/>
      <c r="G4" s="3"/>
      <c r="H4" s="3"/>
      <c r="I4" s="3"/>
    </row>
    <row r="5" spans="1:9" ht="1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15" customHeight="1" x14ac:dyDescent="0.25">
      <c r="A6" s="95" t="s">
        <v>3</v>
      </c>
      <c r="B6" s="95"/>
      <c r="C6" s="95"/>
      <c r="D6" s="101" t="s">
        <v>4</v>
      </c>
      <c r="E6" s="101"/>
      <c r="F6" s="101"/>
      <c r="G6" s="126" t="str">
        <f>IF(D7="12x36","Regime de trabalho:","Quantidade de HORAS/MÊS")</f>
        <v>Quantidade de HORAS/MÊS</v>
      </c>
      <c r="H6" s="126"/>
      <c r="I6" s="127">
        <f>IF(D7="12x36",D7,5*D7)</f>
        <v>200</v>
      </c>
    </row>
    <row r="7" spans="1:9" ht="15" customHeight="1" x14ac:dyDescent="0.25">
      <c r="A7" s="95" t="str">
        <f>IF(D7="12x36","Regime de trabalho:","Regime de trabalho (horas semanais):")</f>
        <v>Regime de trabalho (horas semanais):</v>
      </c>
      <c r="B7" s="95"/>
      <c r="C7" s="95"/>
      <c r="D7" s="95">
        <v>40</v>
      </c>
      <c r="E7" s="95"/>
      <c r="F7" s="95"/>
      <c r="G7" s="126"/>
      <c r="H7" s="126"/>
      <c r="I7" s="127"/>
    </row>
    <row r="8" spans="1:9" ht="15" customHeight="1" x14ac:dyDescent="0.25">
      <c r="A8" s="95" t="s">
        <v>5</v>
      </c>
      <c r="B8" s="95"/>
      <c r="C8" s="95"/>
      <c r="D8" s="98" t="s">
        <v>170</v>
      </c>
      <c r="E8" s="98"/>
      <c r="F8" s="98"/>
      <c r="G8" s="100" t="s">
        <v>6</v>
      </c>
      <c r="H8" s="100"/>
      <c r="I8" s="92">
        <v>0.4</v>
      </c>
    </row>
    <row r="9" spans="1:9" x14ac:dyDescent="0.25">
      <c r="A9" s="95" t="s">
        <v>7</v>
      </c>
      <c r="B9" s="95"/>
      <c r="C9" s="95"/>
      <c r="D9" s="98" t="s">
        <v>170</v>
      </c>
      <c r="E9" s="98"/>
      <c r="F9" s="98"/>
      <c r="G9" s="100"/>
      <c r="H9" s="100"/>
      <c r="I9" s="92"/>
    </row>
    <row r="10" spans="1:9" x14ac:dyDescent="0.25">
      <c r="A10" s="95" t="s">
        <v>8</v>
      </c>
      <c r="B10" s="95"/>
      <c r="C10" s="95"/>
      <c r="D10" s="95" t="s">
        <v>9</v>
      </c>
      <c r="E10" s="95"/>
      <c r="F10" s="95"/>
      <c r="G10" s="100" t="s">
        <v>10</v>
      </c>
      <c r="H10" s="100"/>
      <c r="I10" s="8" t="s">
        <v>11</v>
      </c>
    </row>
    <row r="11" spans="1:9" ht="21" x14ac:dyDescent="0.25">
      <c r="A11" s="99" t="s">
        <v>12</v>
      </c>
      <c r="B11" s="99"/>
      <c r="C11" s="99"/>
      <c r="D11" s="99"/>
      <c r="E11" s="99"/>
      <c r="F11" s="99"/>
      <c r="G11" s="7" t="s">
        <v>13</v>
      </c>
      <c r="H11" s="9">
        <v>220</v>
      </c>
      <c r="I11" s="90">
        <v>1653.58</v>
      </c>
    </row>
    <row r="12" spans="1:9" ht="15" customHeight="1" x14ac:dyDescent="0.25">
      <c r="A12" s="113" t="s">
        <v>14</v>
      </c>
      <c r="B12" s="113"/>
      <c r="C12" s="113"/>
      <c r="D12" s="113"/>
      <c r="E12" s="113"/>
      <c r="F12" s="113"/>
      <c r="G12" s="9" t="str">
        <f>D10</f>
        <v>Frederico Westphalen</v>
      </c>
      <c r="H12" s="9" t="s">
        <v>15</v>
      </c>
      <c r="I12" s="60">
        <v>0.02</v>
      </c>
    </row>
    <row r="13" spans="1:9" x14ac:dyDescent="0.25">
      <c r="A13" s="113" t="s">
        <v>16</v>
      </c>
      <c r="B13" s="113"/>
      <c r="C13" s="113"/>
      <c r="D13" s="113"/>
      <c r="E13" s="113"/>
      <c r="F13" s="113"/>
      <c r="G13" s="134" t="s">
        <v>17</v>
      </c>
      <c r="H13" s="9" t="s">
        <v>18</v>
      </c>
      <c r="I13" s="91">
        <v>0</v>
      </c>
    </row>
    <row r="14" spans="1:9" x14ac:dyDescent="0.25">
      <c r="A14" s="113"/>
      <c r="B14" s="113"/>
      <c r="C14" s="113"/>
      <c r="D14" s="113"/>
      <c r="E14" s="113"/>
      <c r="F14" s="113"/>
      <c r="G14" s="134"/>
      <c r="H14" s="9" t="s">
        <v>19</v>
      </c>
      <c r="I14" s="61">
        <v>0</v>
      </c>
    </row>
    <row r="15" spans="1:9" ht="15" customHeight="1" x14ac:dyDescent="0.25">
      <c r="A15" s="113"/>
      <c r="B15" s="113"/>
      <c r="C15" s="113"/>
      <c r="D15" s="113"/>
      <c r="E15" s="113"/>
      <c r="F15" s="113"/>
      <c r="G15" s="134"/>
      <c r="H15" s="9" t="s">
        <v>20</v>
      </c>
      <c r="I15" s="62">
        <v>0</v>
      </c>
    </row>
    <row r="16" spans="1:9" x14ac:dyDescent="0.25">
      <c r="A16" s="113" t="s">
        <v>21</v>
      </c>
      <c r="B16" s="113"/>
      <c r="C16" s="113"/>
      <c r="D16" s="113"/>
      <c r="E16" s="113"/>
      <c r="F16" s="113"/>
      <c r="G16" s="134" t="s">
        <v>17</v>
      </c>
      <c r="H16" s="9" t="s">
        <v>18</v>
      </c>
      <c r="I16" s="90">
        <v>25.42</v>
      </c>
    </row>
    <row r="17" spans="1:9" x14ac:dyDescent="0.25">
      <c r="A17" s="113"/>
      <c r="B17" s="113"/>
      <c r="C17" s="113"/>
      <c r="D17" s="113"/>
      <c r="E17" s="113"/>
      <c r="F17" s="113"/>
      <c r="G17" s="134"/>
      <c r="H17" s="9" t="s">
        <v>19</v>
      </c>
      <c r="I17" s="12">
        <v>22</v>
      </c>
    </row>
    <row r="18" spans="1:9" ht="15" customHeight="1" x14ac:dyDescent="0.25">
      <c r="A18" s="113"/>
      <c r="B18" s="113"/>
      <c r="C18" s="113"/>
      <c r="D18" s="113"/>
      <c r="E18" s="113"/>
      <c r="F18" s="113"/>
      <c r="G18" s="134"/>
      <c r="H18" s="9" t="s">
        <v>20</v>
      </c>
      <c r="I18" s="8">
        <v>0.19</v>
      </c>
    </row>
    <row r="19" spans="1:9" x14ac:dyDescent="0.25">
      <c r="A19" s="113" t="s">
        <v>22</v>
      </c>
      <c r="B19" s="113"/>
      <c r="C19" s="113"/>
      <c r="D19" s="113"/>
      <c r="E19" s="113"/>
      <c r="F19" s="113"/>
      <c r="G19" s="134" t="s">
        <v>17</v>
      </c>
      <c r="H19" s="9" t="s">
        <v>18</v>
      </c>
      <c r="I19" s="10">
        <v>0</v>
      </c>
    </row>
    <row r="20" spans="1:9" x14ac:dyDescent="0.25">
      <c r="A20" s="113"/>
      <c r="B20" s="113"/>
      <c r="C20" s="113"/>
      <c r="D20" s="113"/>
      <c r="E20" s="113"/>
      <c r="F20" s="113"/>
      <c r="G20" s="134"/>
      <c r="H20" s="9" t="s">
        <v>19</v>
      </c>
      <c r="I20" s="12">
        <v>0</v>
      </c>
    </row>
    <row r="21" spans="1:9" ht="22.5" customHeight="1" x14ac:dyDescent="0.25">
      <c r="A21" s="113"/>
      <c r="B21" s="113"/>
      <c r="C21" s="113"/>
      <c r="D21" s="113"/>
      <c r="E21" s="113"/>
      <c r="F21" s="113"/>
      <c r="G21" s="134"/>
      <c r="H21" s="9" t="s">
        <v>20</v>
      </c>
      <c r="I21" s="8">
        <v>0</v>
      </c>
    </row>
    <row r="22" spans="1:9" ht="22.5" customHeight="1" x14ac:dyDescent="0.25">
      <c r="A22" s="96" t="s">
        <v>23</v>
      </c>
      <c r="B22" s="97"/>
      <c r="C22" s="97"/>
      <c r="D22" s="97"/>
      <c r="E22" s="97"/>
      <c r="F22" s="97"/>
      <c r="G22" s="6" t="s">
        <v>17</v>
      </c>
      <c r="H22" s="6" t="s">
        <v>24</v>
      </c>
      <c r="I22" s="63">
        <v>24.1</v>
      </c>
    </row>
    <row r="23" spans="1:9" ht="15" customHeight="1" x14ac:dyDescent="0.25">
      <c r="A23" s="103" t="s">
        <v>25</v>
      </c>
      <c r="B23" s="103"/>
      <c r="C23" s="103"/>
      <c r="D23" s="103"/>
      <c r="E23" s="103"/>
      <c r="F23" s="103"/>
      <c r="G23" s="6"/>
      <c r="H23" s="6" t="s">
        <v>26</v>
      </c>
      <c r="I23" s="14" t="s">
        <v>11</v>
      </c>
    </row>
    <row r="24" spans="1:9" ht="22.5" customHeight="1" x14ac:dyDescent="0.25">
      <c r="A24" s="103" t="s">
        <v>27</v>
      </c>
      <c r="B24" s="103"/>
      <c r="C24" s="103"/>
      <c r="D24" s="103"/>
      <c r="E24" s="103"/>
      <c r="F24" s="103"/>
      <c r="G24" s="9"/>
      <c r="H24" s="9" t="s">
        <v>28</v>
      </c>
      <c r="I24" s="10">
        <f>I11/H11*I6</f>
        <v>1503.2545454545455</v>
      </c>
    </row>
    <row r="25" spans="1:9" x14ac:dyDescent="0.25">
      <c r="A25" s="103" t="s">
        <v>29</v>
      </c>
      <c r="B25" s="103"/>
      <c r="C25" s="103"/>
      <c r="D25" s="103"/>
      <c r="E25" s="103"/>
      <c r="F25" s="103"/>
      <c r="G25" s="6"/>
      <c r="H25" s="15" t="s">
        <v>30</v>
      </c>
      <c r="I25" s="16" t="s">
        <v>11</v>
      </c>
    </row>
    <row r="26" spans="1:9" ht="22.5" customHeight="1" x14ac:dyDescent="0.25">
      <c r="A26" s="103"/>
      <c r="B26" s="103"/>
      <c r="C26" s="103"/>
      <c r="D26" s="103"/>
      <c r="E26" s="103"/>
      <c r="F26" s="103"/>
      <c r="G26" s="6"/>
      <c r="H26" s="17" t="s">
        <v>31</v>
      </c>
      <c r="I26" s="8" t="s">
        <v>11</v>
      </c>
    </row>
    <row r="27" spans="1:9" ht="15" customHeight="1" x14ac:dyDescent="0.25">
      <c r="A27" s="103" t="s">
        <v>32</v>
      </c>
      <c r="B27" s="103"/>
      <c r="C27" s="103"/>
      <c r="D27" s="103"/>
      <c r="E27" s="103"/>
      <c r="F27" s="103"/>
      <c r="G27" s="6"/>
      <c r="H27" s="9" t="s">
        <v>30</v>
      </c>
      <c r="I27" s="16" t="s">
        <v>11</v>
      </c>
    </row>
    <row r="28" spans="1:9" x14ac:dyDescent="0.25">
      <c r="A28" s="103" t="s">
        <v>33</v>
      </c>
      <c r="B28" s="103"/>
      <c r="C28" s="103"/>
      <c r="D28" s="103"/>
      <c r="E28" s="103"/>
      <c r="F28" s="103"/>
      <c r="G28" s="9"/>
      <c r="H28" s="7" t="s">
        <v>26</v>
      </c>
      <c r="I28" s="8">
        <v>0.2</v>
      </c>
    </row>
    <row r="29" spans="1:9" ht="15" customHeight="1" x14ac:dyDescent="0.25">
      <c r="A29" s="5"/>
      <c r="B29" s="5"/>
      <c r="C29" s="5"/>
      <c r="D29" s="5"/>
      <c r="E29" s="5"/>
      <c r="F29" s="5"/>
      <c r="G29" s="5"/>
      <c r="H29" s="5"/>
      <c r="I29" s="5"/>
    </row>
    <row r="30" spans="1:9" x14ac:dyDescent="0.25">
      <c r="A30" s="104" t="s">
        <v>34</v>
      </c>
      <c r="B30" s="104"/>
      <c r="C30" s="104"/>
      <c r="D30" s="104"/>
      <c r="E30" s="104"/>
      <c r="F30" s="104"/>
      <c r="G30" s="104"/>
      <c r="H30" s="104"/>
      <c r="I30" s="104"/>
    </row>
    <row r="31" spans="1:9" x14ac:dyDescent="0.25">
      <c r="A31" s="18" t="s">
        <v>35</v>
      </c>
      <c r="B31" s="102" t="s">
        <v>36</v>
      </c>
      <c r="C31" s="102"/>
      <c r="D31" s="102"/>
      <c r="E31" s="102"/>
      <c r="F31" s="102"/>
      <c r="G31" s="102"/>
      <c r="H31" s="18" t="s">
        <v>37</v>
      </c>
      <c r="I31" s="18" t="s">
        <v>38</v>
      </c>
    </row>
    <row r="32" spans="1:9" ht="15" customHeight="1" x14ac:dyDescent="0.25">
      <c r="A32" s="13">
        <v>1</v>
      </c>
      <c r="B32" s="98" t="s">
        <v>39</v>
      </c>
      <c r="C32" s="98"/>
      <c r="D32" s="98"/>
      <c r="E32" s="98"/>
      <c r="F32" s="98"/>
      <c r="G32" s="98"/>
      <c r="H32" s="19">
        <f>I32/I41</f>
        <v>0.7142857142857143</v>
      </c>
      <c r="I32" s="20">
        <f>IF(D7="12x36",I11,I11/H11*I6)</f>
        <v>1503.2545454545455</v>
      </c>
    </row>
    <row r="33" spans="1:9" ht="15" customHeight="1" x14ac:dyDescent="0.25">
      <c r="A33" s="13">
        <f t="shared" ref="A33:A40" si="0">A32+1</f>
        <v>2</v>
      </c>
      <c r="B33" s="98" t="s">
        <v>171</v>
      </c>
      <c r="C33" s="98"/>
      <c r="D33" s="98"/>
      <c r="E33" s="98"/>
      <c r="F33" s="98"/>
      <c r="G33" s="98"/>
      <c r="H33" s="19">
        <f>I33/I41</f>
        <v>0</v>
      </c>
      <c r="I33" s="20">
        <f>IF(I10=30%,I32*I10,0)</f>
        <v>0</v>
      </c>
    </row>
    <row r="34" spans="1:9" ht="15" customHeight="1" x14ac:dyDescent="0.25">
      <c r="A34" s="13">
        <f t="shared" si="0"/>
        <v>3</v>
      </c>
      <c r="B34" s="98" t="s">
        <v>172</v>
      </c>
      <c r="C34" s="98"/>
      <c r="D34" s="98"/>
      <c r="E34" s="98"/>
      <c r="F34" s="98"/>
      <c r="G34" s="98"/>
      <c r="H34" s="19">
        <f>I34/I41</f>
        <v>0</v>
      </c>
      <c r="I34" s="20">
        <f>IF(I8=10%,I24*I8,0)</f>
        <v>0</v>
      </c>
    </row>
    <row r="35" spans="1:9" ht="15" customHeight="1" x14ac:dyDescent="0.25">
      <c r="A35" s="13">
        <f t="shared" si="0"/>
        <v>4</v>
      </c>
      <c r="B35" s="98" t="s">
        <v>173</v>
      </c>
      <c r="C35" s="98"/>
      <c r="D35" s="98"/>
      <c r="E35" s="98"/>
      <c r="F35" s="98"/>
      <c r="G35" s="98"/>
      <c r="H35" s="19">
        <f>I35/I41</f>
        <v>0</v>
      </c>
      <c r="I35" s="20">
        <f>IF(I8=20%,I24*I8,0)</f>
        <v>0</v>
      </c>
    </row>
    <row r="36" spans="1:9" ht="15" customHeight="1" x14ac:dyDescent="0.25">
      <c r="A36" s="13">
        <f t="shared" si="0"/>
        <v>5</v>
      </c>
      <c r="B36" s="98" t="s">
        <v>174</v>
      </c>
      <c r="C36" s="98"/>
      <c r="D36" s="98"/>
      <c r="E36" s="98"/>
      <c r="F36" s="98"/>
      <c r="G36" s="98"/>
      <c r="H36" s="19">
        <f>I36/I41</f>
        <v>0.28571428571428575</v>
      </c>
      <c r="I36" s="20">
        <f>IF(I8=40%,I24*I8,0)</f>
        <v>601.30181818181825</v>
      </c>
    </row>
    <row r="37" spans="1:9" x14ac:dyDescent="0.25">
      <c r="A37" s="13">
        <f t="shared" si="0"/>
        <v>6</v>
      </c>
      <c r="B37" s="98" t="s">
        <v>175</v>
      </c>
      <c r="C37" s="98"/>
      <c r="D37" s="98"/>
      <c r="E37" s="98"/>
      <c r="F37" s="98"/>
      <c r="G37" s="98"/>
      <c r="H37" s="19">
        <f>I37/I41</f>
        <v>0</v>
      </c>
      <c r="I37" s="20">
        <f>IF(I23="Não aplicável",0,I32*I23)</f>
        <v>0</v>
      </c>
    </row>
    <row r="38" spans="1:9" ht="15" customHeight="1" x14ac:dyDescent="0.25">
      <c r="A38" s="13">
        <f t="shared" si="0"/>
        <v>7</v>
      </c>
      <c r="B38" s="98" t="s">
        <v>40</v>
      </c>
      <c r="C38" s="98"/>
      <c r="D38" s="98"/>
      <c r="E38" s="98"/>
      <c r="F38" s="98"/>
      <c r="G38" s="98"/>
      <c r="H38" s="19">
        <f>I38/I41</f>
        <v>0</v>
      </c>
      <c r="I38" s="20">
        <f>IF(I25="Não aplicável",0,(I32+I33+I34+I35+I36+I37+I40)/I6*I25*(1+I26))</f>
        <v>0</v>
      </c>
    </row>
    <row r="39" spans="1:9" x14ac:dyDescent="0.25">
      <c r="A39" s="13">
        <f t="shared" si="0"/>
        <v>8</v>
      </c>
      <c r="B39" s="98" t="s">
        <v>41</v>
      </c>
      <c r="C39" s="98"/>
      <c r="D39" s="98"/>
      <c r="E39" s="98"/>
      <c r="F39" s="98"/>
      <c r="G39" s="98"/>
      <c r="H39" s="19">
        <f>I39/I41</f>
        <v>0</v>
      </c>
      <c r="I39" s="20">
        <f>IF(I25="Não aplicável",0,I25/I14*5*(I11/H11*(1+I26)))</f>
        <v>0</v>
      </c>
    </row>
    <row r="40" spans="1:9" ht="15" customHeight="1" x14ac:dyDescent="0.25">
      <c r="A40" s="13">
        <f t="shared" si="0"/>
        <v>9</v>
      </c>
      <c r="B40" s="105" t="str">
        <f>IF(D7="12x36","Para postos 12x36 os feriados são considerados compensados, conforme parágrafo único, Art. 59-A da CLT","Outros")</f>
        <v>Outros</v>
      </c>
      <c r="C40" s="105"/>
      <c r="D40" s="105"/>
      <c r="E40" s="105"/>
      <c r="F40" s="105"/>
      <c r="G40" s="105"/>
      <c r="H40" s="19">
        <f>I40/I41</f>
        <v>0</v>
      </c>
      <c r="I40" s="20">
        <v>0</v>
      </c>
    </row>
    <row r="41" spans="1:9" x14ac:dyDescent="0.25">
      <c r="A41" s="106" t="s">
        <v>42</v>
      </c>
      <c r="B41" s="106"/>
      <c r="C41" s="106"/>
      <c r="D41" s="106"/>
      <c r="E41" s="106"/>
      <c r="F41" s="106"/>
      <c r="G41" s="106"/>
      <c r="H41" s="21">
        <f>SUM(H32:H40)</f>
        <v>1</v>
      </c>
      <c r="I41" s="22">
        <f>SUM(I32:I40)</f>
        <v>2104.5563636363636</v>
      </c>
    </row>
    <row r="42" spans="1:9" ht="45" customHeight="1" x14ac:dyDescent="0.25">
      <c r="A42" s="5"/>
      <c r="B42" s="5"/>
      <c r="C42" s="5"/>
      <c r="D42" s="5"/>
      <c r="E42" s="5"/>
      <c r="F42" s="5"/>
      <c r="G42" s="5"/>
      <c r="H42" s="5"/>
      <c r="I42" s="5"/>
    </row>
    <row r="43" spans="1:9" ht="15" customHeight="1" x14ac:dyDescent="0.25">
      <c r="A43" s="18" t="s">
        <v>43</v>
      </c>
      <c r="B43" s="102" t="s">
        <v>44</v>
      </c>
      <c r="C43" s="102"/>
      <c r="D43" s="102"/>
      <c r="E43" s="102"/>
      <c r="F43" s="102"/>
      <c r="G43" s="102"/>
      <c r="H43" s="18" t="s">
        <v>37</v>
      </c>
      <c r="I43" s="18" t="s">
        <v>38</v>
      </c>
    </row>
    <row r="44" spans="1:9" ht="15" customHeight="1" x14ac:dyDescent="0.25">
      <c r="A44" s="13">
        <v>1</v>
      </c>
      <c r="B44" s="98" t="s">
        <v>176</v>
      </c>
      <c r="C44" s="98"/>
      <c r="D44" s="98"/>
      <c r="E44" s="98"/>
      <c r="F44" s="98"/>
      <c r="G44" s="98"/>
      <c r="H44" s="19">
        <v>0.2</v>
      </c>
      <c r="I44" s="20">
        <f>I41*H44</f>
        <v>420.91127272727272</v>
      </c>
    </row>
    <row r="45" spans="1:9" ht="15" customHeight="1" x14ac:dyDescent="0.25">
      <c r="A45" s="13">
        <v>2</v>
      </c>
      <c r="B45" s="98" t="s">
        <v>177</v>
      </c>
      <c r="C45" s="98"/>
      <c r="D45" s="98"/>
      <c r="E45" s="98"/>
      <c r="F45" s="98"/>
      <c r="G45" s="98"/>
      <c r="H45" s="19">
        <v>1.4999999999999999E-2</v>
      </c>
      <c r="I45" s="20">
        <f>I41*H45</f>
        <v>31.568345454545451</v>
      </c>
    </row>
    <row r="46" spans="1:9" ht="15" customHeight="1" x14ac:dyDescent="0.25">
      <c r="A46" s="13">
        <v>3</v>
      </c>
      <c r="B46" s="98" t="s">
        <v>178</v>
      </c>
      <c r="C46" s="98"/>
      <c r="D46" s="98"/>
      <c r="E46" s="98"/>
      <c r="F46" s="98"/>
      <c r="G46" s="98"/>
      <c r="H46" s="19">
        <v>0.01</v>
      </c>
      <c r="I46" s="20">
        <f>I41*H46</f>
        <v>21.045563636363635</v>
      </c>
    </row>
    <row r="47" spans="1:9" ht="15" customHeight="1" x14ac:dyDescent="0.25">
      <c r="A47" s="13">
        <v>4</v>
      </c>
      <c r="B47" s="98" t="s">
        <v>179</v>
      </c>
      <c r="C47" s="98"/>
      <c r="D47" s="98"/>
      <c r="E47" s="98"/>
      <c r="F47" s="98"/>
      <c r="G47" s="98"/>
      <c r="H47" s="19">
        <v>2E-3</v>
      </c>
      <c r="I47" s="20">
        <f>I41*H47</f>
        <v>4.2091127272727276</v>
      </c>
    </row>
    <row r="48" spans="1:9" ht="15" customHeight="1" x14ac:dyDescent="0.25">
      <c r="A48" s="13">
        <v>5</v>
      </c>
      <c r="B48" s="98" t="s">
        <v>180</v>
      </c>
      <c r="C48" s="98"/>
      <c r="D48" s="98"/>
      <c r="E48" s="98"/>
      <c r="F48" s="98"/>
      <c r="G48" s="98"/>
      <c r="H48" s="19">
        <v>2.5000000000000001E-2</v>
      </c>
      <c r="I48" s="20">
        <f>I41*H48</f>
        <v>52.61390909090909</v>
      </c>
    </row>
    <row r="49" spans="1:9" ht="15" customHeight="1" x14ac:dyDescent="0.25">
      <c r="A49" s="13">
        <v>6</v>
      </c>
      <c r="B49" s="98" t="s">
        <v>181</v>
      </c>
      <c r="C49" s="98"/>
      <c r="D49" s="98"/>
      <c r="E49" s="98"/>
      <c r="F49" s="98"/>
      <c r="G49" s="98"/>
      <c r="H49" s="19">
        <v>0.08</v>
      </c>
      <c r="I49" s="20">
        <f>I41*H49</f>
        <v>168.36450909090908</v>
      </c>
    </row>
    <row r="50" spans="1:9" ht="15" customHeight="1" x14ac:dyDescent="0.25">
      <c r="A50" s="13">
        <v>7</v>
      </c>
      <c r="B50" s="98" t="s">
        <v>182</v>
      </c>
      <c r="C50" s="98"/>
      <c r="D50" s="98"/>
      <c r="E50" s="98"/>
      <c r="F50" s="98"/>
      <c r="G50" s="98"/>
      <c r="H50" s="19">
        <v>0.03</v>
      </c>
      <c r="I50" s="20">
        <f>I41*H50</f>
        <v>63.136690909090902</v>
      </c>
    </row>
    <row r="51" spans="1:9" ht="15" customHeight="1" x14ac:dyDescent="0.25">
      <c r="A51" s="13">
        <v>8</v>
      </c>
      <c r="B51" s="98" t="s">
        <v>183</v>
      </c>
      <c r="C51" s="98"/>
      <c r="D51" s="98"/>
      <c r="E51" s="98"/>
      <c r="F51" s="98"/>
      <c r="G51" s="98"/>
      <c r="H51" s="19">
        <v>6.0000000000000001E-3</v>
      </c>
      <c r="I51" s="20">
        <f>I41*H51</f>
        <v>12.627338181818182</v>
      </c>
    </row>
    <row r="52" spans="1:9" ht="15" customHeight="1" x14ac:dyDescent="0.25">
      <c r="A52" s="106" t="s">
        <v>45</v>
      </c>
      <c r="B52" s="106"/>
      <c r="C52" s="106"/>
      <c r="D52" s="106"/>
      <c r="E52" s="106"/>
      <c r="F52" s="106"/>
      <c r="G52" s="106"/>
      <c r="H52" s="21">
        <f>SUM(H44:H51)</f>
        <v>0.3680000000000001</v>
      </c>
      <c r="I52" s="22">
        <f>SUM(I44:I51)</f>
        <v>774.47674181818195</v>
      </c>
    </row>
    <row r="53" spans="1:9" ht="15" customHeight="1" x14ac:dyDescent="0.25">
      <c r="A53" s="108" t="s">
        <v>46</v>
      </c>
      <c r="B53" s="108"/>
      <c r="C53" s="108"/>
      <c r="D53" s="108"/>
      <c r="E53" s="108"/>
      <c r="F53" s="108"/>
      <c r="G53" s="108"/>
      <c r="H53" s="108"/>
      <c r="I53" s="108"/>
    </row>
    <row r="54" spans="1:9" ht="45" customHeight="1" x14ac:dyDescent="0.25">
      <c r="A54" s="109" t="s">
        <v>47</v>
      </c>
      <c r="B54" s="109"/>
      <c r="C54" s="109"/>
      <c r="D54" s="109"/>
      <c r="E54" s="109"/>
      <c r="F54" s="109"/>
      <c r="G54" s="109"/>
      <c r="H54" s="109"/>
      <c r="I54" s="109"/>
    </row>
    <row r="55" spans="1:9" ht="15" customHeight="1" x14ac:dyDescent="0.25">
      <c r="A55" s="18" t="s">
        <v>48</v>
      </c>
      <c r="B55" s="102" t="s">
        <v>49</v>
      </c>
      <c r="C55" s="102"/>
      <c r="D55" s="102"/>
      <c r="E55" s="102"/>
      <c r="F55" s="102"/>
      <c r="G55" s="102"/>
      <c r="H55" s="18" t="s">
        <v>37</v>
      </c>
      <c r="I55" s="18" t="s">
        <v>38</v>
      </c>
    </row>
    <row r="56" spans="1:9" ht="15" customHeight="1" x14ac:dyDescent="0.25">
      <c r="A56" s="13">
        <v>1</v>
      </c>
      <c r="B56" s="98" t="s">
        <v>50</v>
      </c>
      <c r="C56" s="98"/>
      <c r="D56" s="98"/>
      <c r="E56" s="98"/>
      <c r="F56" s="98"/>
      <c r="G56" s="98"/>
      <c r="H56" s="19">
        <v>0.119314</v>
      </c>
      <c r="I56" s="20">
        <f>I41*H56</f>
        <v>251.1030379709091</v>
      </c>
    </row>
    <row r="57" spans="1:9" ht="15" customHeight="1" x14ac:dyDescent="0.25">
      <c r="A57" s="13">
        <v>2</v>
      </c>
      <c r="B57" s="98" t="s">
        <v>184</v>
      </c>
      <c r="C57" s="98"/>
      <c r="D57" s="98"/>
      <c r="E57" s="98"/>
      <c r="F57" s="98"/>
      <c r="G57" s="98"/>
      <c r="H57" s="19">
        <v>2.0479000000000001E-2</v>
      </c>
      <c r="I57" s="20">
        <f>I41*H57</f>
        <v>43.099209770909091</v>
      </c>
    </row>
    <row r="58" spans="1:9" ht="15" customHeight="1" x14ac:dyDescent="0.25">
      <c r="A58" s="13">
        <v>3</v>
      </c>
      <c r="B58" s="98" t="s">
        <v>185</v>
      </c>
      <c r="C58" s="98"/>
      <c r="D58" s="98"/>
      <c r="E58" s="98"/>
      <c r="F58" s="98"/>
      <c r="G58" s="98"/>
      <c r="H58" s="19">
        <v>1.2123E-2</v>
      </c>
      <c r="I58" s="20">
        <f>I41*H58</f>
        <v>25.513536796363635</v>
      </c>
    </row>
    <row r="59" spans="1:9" ht="15" customHeight="1" x14ac:dyDescent="0.25">
      <c r="A59" s="13">
        <v>4</v>
      </c>
      <c r="B59" s="98" t="s">
        <v>51</v>
      </c>
      <c r="C59" s="98"/>
      <c r="D59" s="98"/>
      <c r="E59" s="98"/>
      <c r="F59" s="98"/>
      <c r="G59" s="98"/>
      <c r="H59" s="19">
        <v>1.1436E-2</v>
      </c>
      <c r="I59" s="20">
        <f>I41*H59</f>
        <v>24.067706574545454</v>
      </c>
    </row>
    <row r="60" spans="1:9" ht="15" customHeight="1" x14ac:dyDescent="0.25">
      <c r="A60" s="13">
        <v>5</v>
      </c>
      <c r="B60" s="98" t="s">
        <v>52</v>
      </c>
      <c r="C60" s="98"/>
      <c r="D60" s="98"/>
      <c r="E60" s="98"/>
      <c r="F60" s="98"/>
      <c r="G60" s="98"/>
      <c r="H60" s="19">
        <v>1.74E-4</v>
      </c>
      <c r="I60" s="20">
        <f>I41*H60</f>
        <v>0.36619280727272724</v>
      </c>
    </row>
    <row r="61" spans="1:9" ht="15" customHeight="1" x14ac:dyDescent="0.25">
      <c r="A61" s="13">
        <v>6</v>
      </c>
      <c r="B61" s="98" t="s">
        <v>53</v>
      </c>
      <c r="C61" s="98"/>
      <c r="D61" s="98"/>
      <c r="E61" s="98"/>
      <c r="F61" s="98"/>
      <c r="G61" s="98"/>
      <c r="H61" s="19">
        <v>4.4200000000000001E-4</v>
      </c>
      <c r="I61" s="20">
        <f>I41*H61</f>
        <v>0.93021391272727272</v>
      </c>
    </row>
    <row r="62" spans="1:9" x14ac:dyDescent="0.25">
      <c r="A62" s="13">
        <v>7</v>
      </c>
      <c r="B62" s="98" t="s">
        <v>54</v>
      </c>
      <c r="C62" s="98"/>
      <c r="D62" s="98"/>
      <c r="E62" s="98"/>
      <c r="F62" s="98"/>
      <c r="G62" s="98"/>
      <c r="H62" s="19">
        <v>1.85E-4</v>
      </c>
      <c r="I62" s="20">
        <f>I41*H62</f>
        <v>0.38934292727272723</v>
      </c>
    </row>
    <row r="63" spans="1:9" ht="15" customHeight="1" x14ac:dyDescent="0.25">
      <c r="A63" s="13">
        <v>8</v>
      </c>
      <c r="B63" s="98" t="s">
        <v>55</v>
      </c>
      <c r="C63" s="98"/>
      <c r="D63" s="98"/>
      <c r="E63" s="98"/>
      <c r="F63" s="98"/>
      <c r="G63" s="98"/>
      <c r="H63" s="19">
        <v>9.0789999999999996E-2</v>
      </c>
      <c r="I63" s="20">
        <f>I41*H63</f>
        <v>191.07267225454544</v>
      </c>
    </row>
    <row r="64" spans="1:9" ht="15" customHeight="1" x14ac:dyDescent="0.25">
      <c r="A64" s="106" t="s">
        <v>56</v>
      </c>
      <c r="B64" s="106"/>
      <c r="C64" s="106"/>
      <c r="D64" s="106"/>
      <c r="E64" s="106"/>
      <c r="F64" s="106"/>
      <c r="G64" s="106"/>
      <c r="H64" s="21">
        <f>SUM(H56:H63)</f>
        <v>0.25494299999999998</v>
      </c>
      <c r="I64" s="22">
        <f>SUM(I56:I63)</f>
        <v>536.54191301454546</v>
      </c>
    </row>
    <row r="65" spans="1:9" ht="15" customHeight="1" x14ac:dyDescent="0.25">
      <c r="A65" s="23" t="s">
        <v>57</v>
      </c>
      <c r="B65" s="112" t="s">
        <v>58</v>
      </c>
      <c r="C65" s="112"/>
      <c r="D65" s="112"/>
      <c r="E65" s="112"/>
      <c r="F65" s="112"/>
      <c r="G65" s="112"/>
      <c r="H65" s="112"/>
      <c r="I65" s="112"/>
    </row>
    <row r="66" spans="1:9" ht="45" customHeight="1" x14ac:dyDescent="0.25">
      <c r="A66" s="23" t="s">
        <v>59</v>
      </c>
      <c r="B66" s="107" t="s">
        <v>60</v>
      </c>
      <c r="C66" s="107"/>
      <c r="D66" s="107"/>
      <c r="E66" s="107"/>
      <c r="F66" s="107"/>
      <c r="G66" s="107"/>
      <c r="H66" s="107"/>
      <c r="I66" s="107"/>
    </row>
    <row r="67" spans="1:9" ht="15" customHeight="1" x14ac:dyDescent="0.25">
      <c r="A67" s="18" t="s">
        <v>61</v>
      </c>
      <c r="B67" s="102" t="s">
        <v>62</v>
      </c>
      <c r="C67" s="102"/>
      <c r="D67" s="102"/>
      <c r="E67" s="102"/>
      <c r="F67" s="102"/>
      <c r="G67" s="102"/>
      <c r="H67" s="18" t="s">
        <v>37</v>
      </c>
      <c r="I67" s="18" t="s">
        <v>38</v>
      </c>
    </row>
    <row r="68" spans="1:9" ht="15" customHeight="1" x14ac:dyDescent="0.25">
      <c r="A68" s="13">
        <v>1</v>
      </c>
      <c r="B68" s="98" t="s">
        <v>63</v>
      </c>
      <c r="C68" s="98"/>
      <c r="D68" s="98"/>
      <c r="E68" s="98"/>
      <c r="F68" s="98"/>
      <c r="G68" s="98"/>
      <c r="H68" s="19">
        <v>2.3626999999999999E-2</v>
      </c>
      <c r="I68" s="20">
        <f>I41*H68</f>
        <v>49.724353203636362</v>
      </c>
    </row>
    <row r="69" spans="1:9" ht="15" customHeight="1" x14ac:dyDescent="0.25">
      <c r="A69" s="13">
        <v>2</v>
      </c>
      <c r="B69" s="98" t="s">
        <v>64</v>
      </c>
      <c r="C69" s="98"/>
      <c r="D69" s="98"/>
      <c r="E69" s="98"/>
      <c r="F69" s="98"/>
      <c r="G69" s="98"/>
      <c r="H69" s="19">
        <v>1.717E-3</v>
      </c>
      <c r="I69" s="20">
        <f>I41*H69</f>
        <v>3.6135232763636362</v>
      </c>
    </row>
    <row r="70" spans="1:9" ht="15" customHeight="1" x14ac:dyDescent="0.25">
      <c r="A70" s="13">
        <v>3</v>
      </c>
      <c r="B70" s="98" t="s">
        <v>65</v>
      </c>
      <c r="C70" s="98"/>
      <c r="D70" s="98"/>
      <c r="E70" s="98"/>
      <c r="F70" s="98"/>
      <c r="G70" s="98"/>
      <c r="H70" s="19">
        <v>9.4509999999999993E-3</v>
      </c>
      <c r="I70" s="20">
        <f>I41*H70</f>
        <v>19.890162192727271</v>
      </c>
    </row>
    <row r="71" spans="1:9" x14ac:dyDescent="0.25">
      <c r="A71" s="106" t="s">
        <v>66</v>
      </c>
      <c r="B71" s="106"/>
      <c r="C71" s="106"/>
      <c r="D71" s="106"/>
      <c r="E71" s="106"/>
      <c r="F71" s="106"/>
      <c r="G71" s="106"/>
      <c r="H71" s="21">
        <f>SUM(H68:H70)</f>
        <v>3.4795E-2</v>
      </c>
      <c r="I71" s="22">
        <f>SUM(I68:I70)</f>
        <v>73.228038672727266</v>
      </c>
    </row>
    <row r="72" spans="1:9" ht="45" customHeight="1" x14ac:dyDescent="0.25">
      <c r="A72" s="5"/>
      <c r="B72" s="5"/>
      <c r="C72" s="5"/>
      <c r="D72" s="5"/>
      <c r="E72" s="5"/>
      <c r="F72" s="5"/>
      <c r="G72" s="5"/>
      <c r="H72" s="5"/>
      <c r="I72" s="5"/>
    </row>
    <row r="73" spans="1:9" ht="15" customHeight="1" x14ac:dyDescent="0.25">
      <c r="A73" s="18" t="s">
        <v>67</v>
      </c>
      <c r="B73" s="102" t="s">
        <v>68</v>
      </c>
      <c r="C73" s="102"/>
      <c r="D73" s="102"/>
      <c r="E73" s="102"/>
      <c r="F73" s="102"/>
      <c r="G73" s="102"/>
      <c r="H73" s="18" t="s">
        <v>37</v>
      </c>
      <c r="I73" s="18" t="s">
        <v>38</v>
      </c>
    </row>
    <row r="74" spans="1:9" ht="15" customHeight="1" x14ac:dyDescent="0.25">
      <c r="A74" s="13">
        <v>1</v>
      </c>
      <c r="B74" s="98" t="s">
        <v>69</v>
      </c>
      <c r="C74" s="98"/>
      <c r="D74" s="98"/>
      <c r="E74" s="98"/>
      <c r="F74" s="98"/>
      <c r="G74" s="98"/>
      <c r="H74" s="19">
        <f>(H52*H64)</f>
        <v>9.3819024000000015E-2</v>
      </c>
      <c r="I74" s="20">
        <f>I41*H74</f>
        <v>197.44742398935276</v>
      </c>
    </row>
    <row r="75" spans="1:9" x14ac:dyDescent="0.25">
      <c r="A75" s="106" t="s">
        <v>70</v>
      </c>
      <c r="B75" s="106"/>
      <c r="C75" s="106"/>
      <c r="D75" s="106"/>
      <c r="E75" s="106"/>
      <c r="F75" s="106"/>
      <c r="G75" s="106"/>
      <c r="H75" s="21">
        <f>SUM(H74:H74)</f>
        <v>9.3819024000000015E-2</v>
      </c>
      <c r="I75" s="22">
        <f>I74</f>
        <v>197.44742398935276</v>
      </c>
    </row>
    <row r="76" spans="1:9" ht="15" customHeight="1" x14ac:dyDescent="0.25">
      <c r="A76" s="5"/>
      <c r="B76" s="5"/>
      <c r="C76" s="5"/>
      <c r="D76" s="5"/>
      <c r="E76" s="5"/>
      <c r="F76" s="5"/>
      <c r="G76" s="5"/>
      <c r="H76" s="5"/>
      <c r="I76" s="5"/>
    </row>
    <row r="77" spans="1:9" x14ac:dyDescent="0.25">
      <c r="A77" s="133" t="s">
        <v>71</v>
      </c>
      <c r="B77" s="133"/>
      <c r="C77" s="133"/>
      <c r="D77" s="133"/>
      <c r="E77" s="133"/>
      <c r="F77" s="133"/>
      <c r="G77" s="133"/>
      <c r="H77" s="24">
        <f>H52+H64+H71+H75</f>
        <v>0.75155702400000002</v>
      </c>
      <c r="I77" s="25">
        <f>I52+I64+I71+I75</f>
        <v>1581.6941174948074</v>
      </c>
    </row>
    <row r="78" spans="1:9" ht="45" customHeight="1" x14ac:dyDescent="0.25">
      <c r="A78" s="5"/>
      <c r="B78" s="5"/>
      <c r="C78" s="5"/>
      <c r="D78" s="5"/>
      <c r="E78" s="5"/>
      <c r="F78" s="5"/>
      <c r="G78" s="5"/>
      <c r="H78" s="5"/>
      <c r="I78" s="5"/>
    </row>
    <row r="79" spans="1:9" ht="15" customHeight="1" x14ac:dyDescent="0.25">
      <c r="A79" s="18" t="s">
        <v>72</v>
      </c>
      <c r="B79" s="102" t="s">
        <v>73</v>
      </c>
      <c r="C79" s="102"/>
      <c r="D79" s="102"/>
      <c r="E79" s="102"/>
      <c r="F79" s="102"/>
      <c r="G79" s="102"/>
      <c r="H79" s="18" t="s">
        <v>37</v>
      </c>
      <c r="I79" s="18" t="s">
        <v>38</v>
      </c>
    </row>
    <row r="80" spans="1:9" ht="15" customHeight="1" x14ac:dyDescent="0.25">
      <c r="A80" s="13">
        <v>1</v>
      </c>
      <c r="B80" s="98" t="s">
        <v>21</v>
      </c>
      <c r="C80" s="98"/>
      <c r="D80" s="98"/>
      <c r="E80" s="98"/>
      <c r="F80" s="98"/>
      <c r="G80" s="98"/>
      <c r="H80" s="19">
        <f>I80/I41</f>
        <v>0.21523985188845673</v>
      </c>
      <c r="I80" s="20">
        <f>I97</f>
        <v>452.98439999999999</v>
      </c>
    </row>
    <row r="81" spans="1:9" ht="15" customHeight="1" x14ac:dyDescent="0.25">
      <c r="A81" s="13">
        <v>2</v>
      </c>
      <c r="B81" s="98" t="s">
        <v>22</v>
      </c>
      <c r="C81" s="98"/>
      <c r="D81" s="98"/>
      <c r="E81" s="98"/>
      <c r="F81" s="98"/>
      <c r="G81" s="98"/>
      <c r="H81" s="19">
        <f>I81/I41</f>
        <v>0</v>
      </c>
      <c r="I81" s="20">
        <f>I93</f>
        <v>0</v>
      </c>
    </row>
    <row r="82" spans="1:9" ht="15" customHeight="1" x14ac:dyDescent="0.25">
      <c r="A82" s="13">
        <v>3</v>
      </c>
      <c r="B82" s="98" t="s">
        <v>74</v>
      </c>
      <c r="C82" s="98"/>
      <c r="D82" s="98"/>
      <c r="E82" s="98"/>
      <c r="F82" s="98"/>
      <c r="G82" s="98"/>
      <c r="H82" s="19">
        <f>I82/I41</f>
        <v>0</v>
      </c>
      <c r="I82" s="20">
        <f>I89</f>
        <v>0</v>
      </c>
    </row>
    <row r="83" spans="1:9" x14ac:dyDescent="0.25">
      <c r="A83" s="13">
        <v>4</v>
      </c>
      <c r="B83" s="98" t="s">
        <v>75</v>
      </c>
      <c r="C83" s="98"/>
      <c r="D83" s="98"/>
      <c r="E83" s="98"/>
      <c r="F83" s="98"/>
      <c r="G83" s="98"/>
      <c r="H83" s="19">
        <f>I83/I41</f>
        <v>0</v>
      </c>
      <c r="I83" s="20">
        <f>IF(I27="Não aplicável",0,((I11/H11)*1.5*I27))</f>
        <v>0</v>
      </c>
    </row>
    <row r="84" spans="1:9" ht="15" customHeight="1" x14ac:dyDescent="0.25">
      <c r="A84" s="13">
        <v>5</v>
      </c>
      <c r="B84" s="98" t="s">
        <v>76</v>
      </c>
      <c r="C84" s="98"/>
      <c r="D84" s="98"/>
      <c r="E84" s="98"/>
      <c r="F84" s="98"/>
      <c r="G84" s="98"/>
      <c r="H84" s="19">
        <f>I84/I41</f>
        <v>1.1451344528667671E-2</v>
      </c>
      <c r="I84" s="20">
        <f>IF(I22="Não aplicável",0,I22)</f>
        <v>24.1</v>
      </c>
    </row>
    <row r="85" spans="1:9" ht="15" customHeight="1" x14ac:dyDescent="0.25">
      <c r="A85" s="106" t="s">
        <v>77</v>
      </c>
      <c r="B85" s="106"/>
      <c r="C85" s="106"/>
      <c r="D85" s="106"/>
      <c r="E85" s="106"/>
      <c r="F85" s="106"/>
      <c r="G85" s="106"/>
      <c r="H85" s="21">
        <f>SUM(H80:H84)</f>
        <v>0.2266911964171244</v>
      </c>
      <c r="I85" s="22">
        <f>SUM(I80:I84)</f>
        <v>477.08440000000002</v>
      </c>
    </row>
    <row r="86" spans="1:9" ht="15" customHeight="1" x14ac:dyDescent="0.25">
      <c r="A86" s="23" t="s">
        <v>78</v>
      </c>
      <c r="B86" s="108" t="s">
        <v>79</v>
      </c>
      <c r="C86" s="108"/>
      <c r="D86" s="108"/>
      <c r="E86" s="108"/>
      <c r="F86" s="108"/>
      <c r="G86" s="108"/>
      <c r="H86" s="26"/>
      <c r="I86" s="27"/>
    </row>
    <row r="87" spans="1:9" x14ac:dyDescent="0.25">
      <c r="A87" s="116" t="s">
        <v>80</v>
      </c>
      <c r="B87" s="116"/>
      <c r="C87" s="116"/>
      <c r="D87" s="116"/>
      <c r="E87" s="116"/>
      <c r="F87" s="116"/>
      <c r="G87" s="116"/>
      <c r="H87" s="116"/>
      <c r="I87" s="116"/>
    </row>
    <row r="88" spans="1:9" ht="22.5" x14ac:dyDescent="0.25">
      <c r="A88" s="103" t="s">
        <v>81</v>
      </c>
      <c r="B88" s="103"/>
      <c r="C88" s="13" t="s">
        <v>82</v>
      </c>
      <c r="D88" s="13" t="s">
        <v>83</v>
      </c>
      <c r="E88" s="13" t="s">
        <v>84</v>
      </c>
      <c r="F88" s="13" t="s">
        <v>85</v>
      </c>
      <c r="G88" s="13" t="s">
        <v>86</v>
      </c>
      <c r="H88" s="19" t="s">
        <v>87</v>
      </c>
      <c r="I88" s="20" t="s">
        <v>88</v>
      </c>
    </row>
    <row r="89" spans="1:9" x14ac:dyDescent="0.25">
      <c r="A89" s="136">
        <f>I13</f>
        <v>0</v>
      </c>
      <c r="B89" s="136"/>
      <c r="C89" s="13">
        <f>I14</f>
        <v>0</v>
      </c>
      <c r="D89" s="13">
        <v>2</v>
      </c>
      <c r="E89" s="28">
        <f>A89*C89*D89</f>
        <v>0</v>
      </c>
      <c r="F89" s="28">
        <f>I32</f>
        <v>1503.2545454545455</v>
      </c>
      <c r="G89" s="29">
        <f>I15</f>
        <v>0</v>
      </c>
      <c r="H89" s="28">
        <f>F89*G89</f>
        <v>0</v>
      </c>
      <c r="I89" s="20">
        <f>IF((E89-H89)&gt;0,E89-H89,0)</f>
        <v>0</v>
      </c>
    </row>
    <row r="90" spans="1:9" ht="15" customHeight="1" x14ac:dyDescent="0.25">
      <c r="A90" s="30"/>
      <c r="B90" s="5"/>
      <c r="C90" s="5"/>
      <c r="D90" s="5"/>
      <c r="E90" s="31"/>
      <c r="F90" s="31"/>
      <c r="G90" s="32"/>
      <c r="H90" s="31"/>
      <c r="I90" s="33"/>
    </row>
    <row r="91" spans="1:9" x14ac:dyDescent="0.25">
      <c r="A91" s="116" t="s">
        <v>89</v>
      </c>
      <c r="B91" s="116"/>
      <c r="C91" s="116"/>
      <c r="D91" s="116"/>
      <c r="E91" s="116"/>
      <c r="F91" s="116"/>
      <c r="G91" s="116"/>
      <c r="H91" s="116"/>
      <c r="I91" s="116"/>
    </row>
    <row r="92" spans="1:9" ht="22.5" x14ac:dyDescent="0.25">
      <c r="A92" s="103" t="s">
        <v>81</v>
      </c>
      <c r="B92" s="103"/>
      <c r="C92" s="13" t="s">
        <v>90</v>
      </c>
      <c r="D92" s="13" t="s">
        <v>83</v>
      </c>
      <c r="E92" s="13" t="s">
        <v>84</v>
      </c>
      <c r="F92" s="13" t="s">
        <v>85</v>
      </c>
      <c r="G92" s="13" t="s">
        <v>86</v>
      </c>
      <c r="H92" s="19" t="s">
        <v>87</v>
      </c>
      <c r="I92" s="20" t="s">
        <v>88</v>
      </c>
    </row>
    <row r="93" spans="1:9" x14ac:dyDescent="0.25">
      <c r="A93" s="137">
        <f>I19</f>
        <v>0</v>
      </c>
      <c r="B93" s="137"/>
      <c r="C93" s="34">
        <f>I20</f>
        <v>0</v>
      </c>
      <c r="D93" s="13">
        <v>1</v>
      </c>
      <c r="E93" s="28">
        <f>A93*C93*D93</f>
        <v>0</v>
      </c>
      <c r="F93" s="28">
        <f>E93</f>
        <v>0</v>
      </c>
      <c r="G93" s="35">
        <f>I21</f>
        <v>0</v>
      </c>
      <c r="H93" s="28">
        <f>F93*G93</f>
        <v>0</v>
      </c>
      <c r="I93" s="20">
        <f>E93-H93</f>
        <v>0</v>
      </c>
    </row>
    <row r="94" spans="1:9" ht="15" customHeight="1" x14ac:dyDescent="0.25">
      <c r="A94" s="36"/>
      <c r="B94" s="36"/>
      <c r="C94" s="36"/>
      <c r="D94" s="36"/>
      <c r="E94" s="37"/>
      <c r="F94" s="37"/>
      <c r="G94" s="38"/>
      <c r="H94" s="37"/>
      <c r="I94" s="39"/>
    </row>
    <row r="95" spans="1:9" x14ac:dyDescent="0.25">
      <c r="A95" s="116" t="s">
        <v>91</v>
      </c>
      <c r="B95" s="116"/>
      <c r="C95" s="116"/>
      <c r="D95" s="116"/>
      <c r="E95" s="116"/>
      <c r="F95" s="116"/>
      <c r="G95" s="116"/>
      <c r="H95" s="116"/>
      <c r="I95" s="116"/>
    </row>
    <row r="96" spans="1:9" ht="22.5" x14ac:dyDescent="0.25">
      <c r="A96" s="103" t="s">
        <v>81</v>
      </c>
      <c r="B96" s="103"/>
      <c r="C96" s="13" t="s">
        <v>90</v>
      </c>
      <c r="D96" s="13" t="s">
        <v>83</v>
      </c>
      <c r="E96" s="13" t="s">
        <v>84</v>
      </c>
      <c r="F96" s="13" t="s">
        <v>85</v>
      </c>
      <c r="G96" s="13" t="s">
        <v>86</v>
      </c>
      <c r="H96" s="19" t="str">
        <f>H88</f>
        <v>Valor desconto</v>
      </c>
      <c r="I96" s="20" t="s">
        <v>88</v>
      </c>
    </row>
    <row r="97" spans="1:9" x14ac:dyDescent="0.25">
      <c r="A97" s="137">
        <f>I16</f>
        <v>25.42</v>
      </c>
      <c r="B97" s="137"/>
      <c r="C97" s="34">
        <f>I17</f>
        <v>22</v>
      </c>
      <c r="D97" s="13">
        <v>1</v>
      </c>
      <c r="E97" s="28">
        <f>A97*C97*D97</f>
        <v>559.24</v>
      </c>
      <c r="F97" s="28">
        <f>E97</f>
        <v>559.24</v>
      </c>
      <c r="G97" s="35">
        <f>I18</f>
        <v>0.19</v>
      </c>
      <c r="H97" s="28">
        <f>F97*G97</f>
        <v>106.2556</v>
      </c>
      <c r="I97" s="20">
        <f>E97-H97</f>
        <v>452.98439999999999</v>
      </c>
    </row>
    <row r="98" spans="1:9" ht="15" customHeight="1" x14ac:dyDescent="0.25">
      <c r="A98" s="5"/>
      <c r="B98" s="5"/>
      <c r="C98" s="5"/>
      <c r="D98" s="5"/>
      <c r="E98" s="5"/>
      <c r="F98" s="5"/>
      <c r="G98" s="5"/>
      <c r="H98" s="5"/>
      <c r="I98" s="5"/>
    </row>
    <row r="99" spans="1:9" x14ac:dyDescent="0.25">
      <c r="A99" s="129" t="s">
        <v>92</v>
      </c>
      <c r="B99" s="129"/>
      <c r="C99" s="129"/>
      <c r="D99" s="129"/>
      <c r="E99" s="129"/>
      <c r="F99" s="129"/>
      <c r="G99" s="129"/>
      <c r="H99" s="40">
        <f>H41+H77+H85</f>
        <v>1.9782482204171243</v>
      </c>
      <c r="I99" s="41">
        <f>I41+I77+I85</f>
        <v>4163.3348811311707</v>
      </c>
    </row>
    <row r="100" spans="1:9" ht="15" customHeight="1" x14ac:dyDescent="0.25">
      <c r="A100" s="42"/>
      <c r="B100" s="42"/>
      <c r="C100" s="42"/>
      <c r="D100" s="42"/>
      <c r="E100" s="42"/>
      <c r="F100" s="42"/>
      <c r="G100" s="42"/>
      <c r="H100" s="43"/>
      <c r="I100" s="44"/>
    </row>
    <row r="101" spans="1:9" x14ac:dyDescent="0.25">
      <c r="A101" s="104" t="s">
        <v>93</v>
      </c>
      <c r="B101" s="104"/>
      <c r="C101" s="104"/>
      <c r="D101" s="104"/>
      <c r="E101" s="104"/>
      <c r="F101" s="104"/>
      <c r="G101" s="104"/>
      <c r="H101" s="104"/>
      <c r="I101" s="104"/>
    </row>
    <row r="102" spans="1:9" ht="15" customHeight="1" x14ac:dyDescent="0.25">
      <c r="A102" s="18" t="s">
        <v>35</v>
      </c>
      <c r="B102" s="102" t="s">
        <v>94</v>
      </c>
      <c r="C102" s="102"/>
      <c r="D102" s="102"/>
      <c r="E102" s="102"/>
      <c r="F102" s="102"/>
      <c r="G102" s="102"/>
      <c r="H102" s="18" t="s">
        <v>37</v>
      </c>
      <c r="I102" s="18" t="s">
        <v>38</v>
      </c>
    </row>
    <row r="103" spans="1:9" x14ac:dyDescent="0.25">
      <c r="A103" s="13">
        <v>1</v>
      </c>
      <c r="B103" s="98" t="s">
        <v>186</v>
      </c>
      <c r="C103" s="98"/>
      <c r="D103" s="98"/>
      <c r="E103" s="98"/>
      <c r="F103" s="98"/>
      <c r="G103" s="98"/>
      <c r="H103" s="19">
        <f>I103/I114</f>
        <v>0</v>
      </c>
      <c r="I103" s="20">
        <v>0</v>
      </c>
    </row>
    <row r="104" spans="1:9" ht="15" customHeight="1" x14ac:dyDescent="0.25">
      <c r="A104" s="13">
        <v>2</v>
      </c>
      <c r="B104" s="95" t="s">
        <v>187</v>
      </c>
      <c r="C104" s="95"/>
      <c r="D104" s="95"/>
      <c r="E104" s="95"/>
      <c r="F104" s="95"/>
      <c r="G104" s="95"/>
      <c r="H104" s="19">
        <f>I104/I114</f>
        <v>0</v>
      </c>
      <c r="I104" s="20">
        <v>0</v>
      </c>
    </row>
    <row r="105" spans="1:9" x14ac:dyDescent="0.25">
      <c r="A105" s="13">
        <v>3</v>
      </c>
      <c r="B105" s="98" t="s">
        <v>95</v>
      </c>
      <c r="C105" s="98"/>
      <c r="D105" s="98"/>
      <c r="E105" s="98"/>
      <c r="F105" s="98"/>
      <c r="G105" s="98"/>
      <c r="H105" s="19">
        <f>I105/I114</f>
        <v>0</v>
      </c>
      <c r="I105" s="20">
        <v>0</v>
      </c>
    </row>
    <row r="106" spans="1:9" ht="15" customHeight="1" x14ac:dyDescent="0.25">
      <c r="A106" s="13">
        <v>4</v>
      </c>
      <c r="B106" s="95" t="s">
        <v>96</v>
      </c>
      <c r="C106" s="95"/>
      <c r="D106" s="95"/>
      <c r="E106" s="95"/>
      <c r="F106" s="95"/>
      <c r="G106" s="95"/>
      <c r="H106" s="19">
        <f>I106/I114</f>
        <v>0</v>
      </c>
      <c r="I106" s="20">
        <v>0</v>
      </c>
    </row>
    <row r="107" spans="1:9" ht="15" customHeight="1" x14ac:dyDescent="0.25">
      <c r="A107" s="13">
        <v>5</v>
      </c>
      <c r="B107" s="98" t="s">
        <v>188</v>
      </c>
      <c r="C107" s="98"/>
      <c r="D107" s="98"/>
      <c r="E107" s="98"/>
      <c r="F107" s="98"/>
      <c r="G107" s="98"/>
      <c r="H107" s="19">
        <f>I107/I114</f>
        <v>0</v>
      </c>
      <c r="I107" s="20">
        <v>0</v>
      </c>
    </row>
    <row r="108" spans="1:9" ht="15" customHeight="1" x14ac:dyDescent="0.25">
      <c r="A108" s="13">
        <v>6</v>
      </c>
      <c r="B108" s="98" t="s">
        <v>97</v>
      </c>
      <c r="C108" s="98"/>
      <c r="D108" s="98"/>
      <c r="E108" s="98"/>
      <c r="F108" s="98"/>
      <c r="G108" s="98"/>
      <c r="H108" s="19">
        <f>I108/I114</f>
        <v>0</v>
      </c>
      <c r="I108" s="20">
        <v>0</v>
      </c>
    </row>
    <row r="109" spans="1:9" ht="15" customHeight="1" x14ac:dyDescent="0.25">
      <c r="A109" s="106" t="s">
        <v>98</v>
      </c>
      <c r="B109" s="106"/>
      <c r="C109" s="106"/>
      <c r="D109" s="106"/>
      <c r="E109" s="106"/>
      <c r="F109" s="106"/>
      <c r="G109" s="106"/>
      <c r="H109" s="21">
        <f>H103+H104+H105+H106+H107+H108</f>
        <v>0</v>
      </c>
      <c r="I109" s="45">
        <f>G112</f>
        <v>832.66697622623417</v>
      </c>
    </row>
    <row r="110" spans="1:9" x14ac:dyDescent="0.25">
      <c r="A110" s="5"/>
      <c r="B110" s="112" t="s">
        <v>99</v>
      </c>
      <c r="C110" s="112"/>
      <c r="D110" s="112"/>
      <c r="E110" s="112"/>
      <c r="F110" s="112"/>
      <c r="G110" s="112"/>
      <c r="H110" s="112"/>
      <c r="I110" s="112"/>
    </row>
    <row r="111" spans="1:9" ht="16.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</row>
    <row r="112" spans="1:9" ht="16.5" x14ac:dyDescent="0.25">
      <c r="A112" s="139" t="s">
        <v>100</v>
      </c>
      <c r="B112" s="139"/>
      <c r="C112" s="139"/>
      <c r="D112" s="139"/>
      <c r="E112" s="139"/>
      <c r="F112" s="46">
        <f>I28</f>
        <v>0.2</v>
      </c>
      <c r="G112" s="47">
        <f>I114*F112</f>
        <v>832.66697622623417</v>
      </c>
      <c r="H112" s="48" t="s">
        <v>101</v>
      </c>
      <c r="I112" s="49">
        <f>I82</f>
        <v>0</v>
      </c>
    </row>
    <row r="113" spans="1:9" ht="16.5" x14ac:dyDescent="0.25">
      <c r="A113" s="138" t="s">
        <v>102</v>
      </c>
      <c r="B113" s="138"/>
      <c r="C113" s="48" t="s">
        <v>103</v>
      </c>
      <c r="D113" s="48" t="s">
        <v>104</v>
      </c>
      <c r="E113" s="48" t="s">
        <v>105</v>
      </c>
      <c r="F113" s="48" t="s">
        <v>106</v>
      </c>
      <c r="G113" s="48" t="s">
        <v>107</v>
      </c>
      <c r="H113" s="48" t="s">
        <v>108</v>
      </c>
      <c r="I113" s="50" t="s">
        <v>109</v>
      </c>
    </row>
    <row r="114" spans="1:9" x14ac:dyDescent="0.25">
      <c r="A114" s="110">
        <f>I41</f>
        <v>2104.5563636363636</v>
      </c>
      <c r="B114" s="110"/>
      <c r="C114" s="51">
        <f>I52</f>
        <v>774.47674181818195</v>
      </c>
      <c r="D114" s="51">
        <f>I64</f>
        <v>536.54191301454546</v>
      </c>
      <c r="E114" s="51">
        <f>I71</f>
        <v>73.228038672727266</v>
      </c>
      <c r="F114" s="51">
        <f>I75</f>
        <v>197.44742398935276</v>
      </c>
      <c r="G114" s="51">
        <f>I85</f>
        <v>477.08440000000002</v>
      </c>
      <c r="H114" s="51">
        <f>A114+C114+D114+E114+F114+G114</f>
        <v>4163.3348811311707</v>
      </c>
      <c r="I114" s="51">
        <f>H114-I112</f>
        <v>4163.3348811311707</v>
      </c>
    </row>
    <row r="115" spans="1:9" x14ac:dyDescent="0.25">
      <c r="A115" s="23"/>
      <c r="B115" s="111"/>
      <c r="C115" s="111"/>
      <c r="D115" s="111"/>
      <c r="E115" s="111"/>
      <c r="F115" s="111"/>
      <c r="G115" s="111"/>
      <c r="H115" s="111"/>
      <c r="I115" s="111"/>
    </row>
    <row r="116" spans="1:9" ht="15" customHeight="1" x14ac:dyDescent="0.25">
      <c r="A116" s="18" t="s">
        <v>43</v>
      </c>
      <c r="B116" s="102" t="s">
        <v>110</v>
      </c>
      <c r="C116" s="102"/>
      <c r="D116" s="102"/>
      <c r="E116" s="102"/>
      <c r="F116" s="102"/>
      <c r="G116" s="102"/>
      <c r="H116" s="18" t="s">
        <v>37</v>
      </c>
      <c r="I116" s="18" t="s">
        <v>38</v>
      </c>
    </row>
    <row r="117" spans="1:9" x14ac:dyDescent="0.25">
      <c r="A117" s="13">
        <v>1</v>
      </c>
      <c r="B117" s="98" t="s">
        <v>111</v>
      </c>
      <c r="C117" s="98"/>
      <c r="D117" s="98"/>
      <c r="E117" s="98"/>
      <c r="F117" s="98"/>
      <c r="G117" s="98"/>
      <c r="H117" s="19">
        <f>I117/I127</f>
        <v>0</v>
      </c>
      <c r="I117" s="20">
        <v>0</v>
      </c>
    </row>
    <row r="118" spans="1:9" ht="15" customHeight="1" x14ac:dyDescent="0.25">
      <c r="A118" s="13">
        <v>2</v>
      </c>
      <c r="B118" s="98" t="s">
        <v>112</v>
      </c>
      <c r="C118" s="98"/>
      <c r="D118" s="98"/>
      <c r="E118" s="98"/>
      <c r="F118" s="98"/>
      <c r="G118" s="98"/>
      <c r="H118" s="19">
        <f>I118/I127</f>
        <v>0</v>
      </c>
      <c r="I118" s="20">
        <v>0</v>
      </c>
    </row>
    <row r="119" spans="1:9" x14ac:dyDescent="0.25">
      <c r="A119" s="106" t="s">
        <v>113</v>
      </c>
      <c r="B119" s="106"/>
      <c r="C119" s="106"/>
      <c r="D119" s="106"/>
      <c r="E119" s="106"/>
      <c r="F119" s="106"/>
      <c r="G119" s="106"/>
      <c r="H119" s="21">
        <f>H117+H118</f>
        <v>0</v>
      </c>
      <c r="I119" s="22">
        <v>0</v>
      </c>
    </row>
    <row r="120" spans="1:9" x14ac:dyDescent="0.25">
      <c r="A120" s="5"/>
      <c r="B120" s="5"/>
      <c r="C120" s="5"/>
      <c r="D120" s="5"/>
      <c r="E120" s="5"/>
      <c r="F120" s="5"/>
      <c r="G120" s="5"/>
      <c r="H120" s="5"/>
      <c r="I120" s="5"/>
    </row>
    <row r="121" spans="1:9" x14ac:dyDescent="0.25">
      <c r="A121" s="18" t="s">
        <v>48</v>
      </c>
      <c r="B121" s="102" t="s">
        <v>114</v>
      </c>
      <c r="C121" s="102"/>
      <c r="D121" s="102"/>
      <c r="E121" s="102"/>
      <c r="F121" s="102"/>
      <c r="G121" s="102"/>
      <c r="H121" s="18" t="s">
        <v>37</v>
      </c>
      <c r="I121" s="18" t="s">
        <v>38</v>
      </c>
    </row>
    <row r="122" spans="1:9" ht="15" customHeight="1" x14ac:dyDescent="0.25">
      <c r="A122" s="13">
        <v>1</v>
      </c>
      <c r="B122" s="98" t="s">
        <v>114</v>
      </c>
      <c r="C122" s="98"/>
      <c r="D122" s="98"/>
      <c r="E122" s="98"/>
      <c r="F122" s="98"/>
      <c r="G122" s="98"/>
      <c r="H122" s="19">
        <f>I122/I127</f>
        <v>0</v>
      </c>
      <c r="I122" s="20">
        <v>0</v>
      </c>
    </row>
    <row r="123" spans="1:9" x14ac:dyDescent="0.25">
      <c r="A123" s="106" t="s">
        <v>115</v>
      </c>
      <c r="B123" s="106"/>
      <c r="C123" s="106"/>
      <c r="D123" s="106"/>
      <c r="E123" s="106"/>
      <c r="F123" s="106"/>
      <c r="G123" s="106"/>
      <c r="H123" s="21">
        <f>H122</f>
        <v>0</v>
      </c>
      <c r="I123" s="22">
        <f>G125</f>
        <v>749.40027860361067</v>
      </c>
    </row>
    <row r="124" spans="1:9" ht="16.5" customHeight="1" x14ac:dyDescent="0.25">
      <c r="A124" s="52"/>
      <c r="B124" s="52"/>
      <c r="C124" s="52"/>
      <c r="D124" s="52"/>
      <c r="E124" s="52"/>
      <c r="F124" s="52"/>
      <c r="G124" s="52"/>
      <c r="H124" s="26"/>
      <c r="I124" s="27"/>
    </row>
    <row r="125" spans="1:9" ht="16.5" x14ac:dyDescent="0.25">
      <c r="A125" s="135" t="s">
        <v>116</v>
      </c>
      <c r="B125" s="135"/>
      <c r="C125" s="135"/>
      <c r="D125" s="135"/>
      <c r="E125" s="135"/>
      <c r="F125" s="46">
        <v>0.18</v>
      </c>
      <c r="G125" s="47">
        <f>I127*F125</f>
        <v>749.40027860361067</v>
      </c>
      <c r="H125" s="48" t="s">
        <v>101</v>
      </c>
      <c r="I125" s="49">
        <f>I82</f>
        <v>0</v>
      </c>
    </row>
    <row r="126" spans="1:9" ht="16.5" x14ac:dyDescent="0.25">
      <c r="A126" s="138" t="s">
        <v>102</v>
      </c>
      <c r="B126" s="138"/>
      <c r="C126" s="48" t="s">
        <v>103</v>
      </c>
      <c r="D126" s="48" t="s">
        <v>104</v>
      </c>
      <c r="E126" s="48" t="s">
        <v>105</v>
      </c>
      <c r="F126" s="48" t="s">
        <v>106</v>
      </c>
      <c r="G126" s="48" t="s">
        <v>107</v>
      </c>
      <c r="H126" s="48" t="s">
        <v>108</v>
      </c>
      <c r="I126" s="50" t="s">
        <v>109</v>
      </c>
    </row>
    <row r="127" spans="1:9" x14ac:dyDescent="0.25">
      <c r="A127" s="110">
        <f>I41</f>
        <v>2104.5563636363636</v>
      </c>
      <c r="B127" s="110"/>
      <c r="C127" s="51">
        <f>I52</f>
        <v>774.47674181818195</v>
      </c>
      <c r="D127" s="51">
        <f>I64</f>
        <v>536.54191301454546</v>
      </c>
      <c r="E127" s="51">
        <f>I71</f>
        <v>73.228038672727266</v>
      </c>
      <c r="F127" s="51">
        <f>I75</f>
        <v>197.44742398935276</v>
      </c>
      <c r="G127" s="51">
        <f>I85</f>
        <v>477.08440000000002</v>
      </c>
      <c r="H127" s="51">
        <f>A127+C127+D127+E127+F127+G127</f>
        <v>4163.3348811311707</v>
      </c>
      <c r="I127" s="51">
        <f>H127-I125</f>
        <v>4163.3348811311707</v>
      </c>
    </row>
    <row r="128" spans="1:9" ht="1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</row>
    <row r="129" spans="1:9" x14ac:dyDescent="0.25">
      <c r="A129" s="129" t="s">
        <v>117</v>
      </c>
      <c r="B129" s="129"/>
      <c r="C129" s="129"/>
      <c r="D129" s="129"/>
      <c r="E129" s="129"/>
      <c r="F129" s="129"/>
      <c r="G129" s="129"/>
      <c r="H129" s="40">
        <f>H109+H119+H123</f>
        <v>0</v>
      </c>
      <c r="I129" s="41">
        <f>I109+I119+I123</f>
        <v>1582.0672548298448</v>
      </c>
    </row>
    <row r="130" spans="1:9" ht="1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</row>
    <row r="131" spans="1:9" x14ac:dyDescent="0.25">
      <c r="A131" s="104" t="s">
        <v>118</v>
      </c>
      <c r="B131" s="104"/>
      <c r="C131" s="104"/>
      <c r="D131" s="104"/>
      <c r="E131" s="104"/>
      <c r="F131" s="104"/>
      <c r="G131" s="104"/>
      <c r="H131" s="104"/>
      <c r="I131" s="104"/>
    </row>
    <row r="132" spans="1:9" x14ac:dyDescent="0.25">
      <c r="A132" s="18" t="s">
        <v>35</v>
      </c>
      <c r="B132" s="102" t="s">
        <v>189</v>
      </c>
      <c r="C132" s="102"/>
      <c r="D132" s="102"/>
      <c r="E132" s="102"/>
      <c r="F132" s="102"/>
      <c r="G132" s="102"/>
      <c r="H132" s="18" t="s">
        <v>37</v>
      </c>
      <c r="I132" s="18" t="s">
        <v>38</v>
      </c>
    </row>
    <row r="133" spans="1:9" x14ac:dyDescent="0.25">
      <c r="A133" s="13">
        <v>1</v>
      </c>
      <c r="B133" s="98" t="s">
        <v>119</v>
      </c>
      <c r="C133" s="98"/>
      <c r="D133" s="98"/>
      <c r="E133" s="98"/>
      <c r="F133" s="98"/>
      <c r="G133" s="98"/>
      <c r="H133" s="19">
        <f>I133/I99</f>
        <v>9.5071542130365661E-3</v>
      </c>
      <c r="I133" s="20">
        <f>(D143/E145)*H143</f>
        <v>39.581466755428302</v>
      </c>
    </row>
    <row r="134" spans="1:9" x14ac:dyDescent="0.25">
      <c r="A134" s="13">
        <v>2</v>
      </c>
      <c r="B134" s="98" t="s">
        <v>120</v>
      </c>
      <c r="C134" s="98"/>
      <c r="D134" s="98"/>
      <c r="E134" s="98"/>
      <c r="F134" s="98"/>
      <c r="G134" s="98"/>
      <c r="H134" s="19">
        <f>I134/I99</f>
        <v>4.3879173290937996E-2</v>
      </c>
      <c r="I134" s="20">
        <f>(D143/E145)*H144</f>
        <v>182.6836927173614</v>
      </c>
    </row>
    <row r="135" spans="1:9" x14ac:dyDescent="0.25">
      <c r="A135" s="13">
        <v>3</v>
      </c>
      <c r="B135" s="98" t="s">
        <v>14</v>
      </c>
      <c r="C135" s="98"/>
      <c r="D135" s="98"/>
      <c r="E135" s="98"/>
      <c r="F135" s="98"/>
      <c r="G135" s="98"/>
      <c r="H135" s="19">
        <f>I135/I99</f>
        <v>2.9252782193958667E-2</v>
      </c>
      <c r="I135" s="20">
        <f>(D143/E145)*H145</f>
        <v>121.78912847824093</v>
      </c>
    </row>
    <row r="136" spans="1:9" ht="15" customHeight="1" x14ac:dyDescent="0.25">
      <c r="A136" s="13">
        <v>4</v>
      </c>
      <c r="B136" s="98" t="s">
        <v>190</v>
      </c>
      <c r="C136" s="98"/>
      <c r="D136" s="98"/>
      <c r="E136" s="98"/>
      <c r="F136" s="98"/>
      <c r="G136" s="98"/>
      <c r="H136" s="19">
        <f>I136/I99</f>
        <v>0</v>
      </c>
      <c r="I136" s="20">
        <f>(D143/E145)*H146</f>
        <v>0</v>
      </c>
    </row>
    <row r="137" spans="1:9" ht="15" customHeight="1" x14ac:dyDescent="0.25">
      <c r="A137" s="13">
        <v>5</v>
      </c>
      <c r="B137" s="98" t="s">
        <v>121</v>
      </c>
      <c r="C137" s="98"/>
      <c r="D137" s="98"/>
      <c r="E137" s="98"/>
      <c r="F137" s="98"/>
      <c r="G137" s="98"/>
      <c r="H137" s="19">
        <f>I137/I99</f>
        <v>0</v>
      </c>
      <c r="I137" s="20">
        <f>(D143/E145)*G147</f>
        <v>0</v>
      </c>
    </row>
    <row r="138" spans="1:9" ht="15" customHeight="1" x14ac:dyDescent="0.25">
      <c r="A138" s="106" t="s">
        <v>122</v>
      </c>
      <c r="B138" s="106"/>
      <c r="C138" s="106"/>
      <c r="D138" s="106"/>
      <c r="E138" s="106"/>
      <c r="F138" s="106"/>
      <c r="G138" s="106"/>
      <c r="H138" s="21">
        <f>H133+H134+H135+H136+H137</f>
        <v>8.2639109697933227E-2</v>
      </c>
      <c r="I138" s="22">
        <f>SUM(I133:I137)</f>
        <v>344.05428795103063</v>
      </c>
    </row>
    <row r="139" spans="1:9" ht="15" customHeight="1" x14ac:dyDescent="0.25">
      <c r="A139" s="23" t="s">
        <v>123</v>
      </c>
      <c r="B139" s="112" t="s">
        <v>124</v>
      </c>
      <c r="C139" s="112"/>
      <c r="D139" s="112"/>
      <c r="E139" s="112"/>
      <c r="F139" s="112"/>
      <c r="G139" s="112"/>
      <c r="H139" s="112"/>
      <c r="I139" s="112"/>
    </row>
    <row r="140" spans="1:9" ht="15" customHeight="1" x14ac:dyDescent="0.25">
      <c r="A140" s="23" t="s">
        <v>125</v>
      </c>
      <c r="B140" s="115" t="s">
        <v>126</v>
      </c>
      <c r="C140" s="115"/>
      <c r="D140" s="115"/>
      <c r="E140" s="115"/>
      <c r="F140" s="115"/>
      <c r="G140" s="115"/>
      <c r="H140" s="115"/>
      <c r="I140" s="115"/>
    </row>
    <row r="141" spans="1:9" ht="15" customHeight="1" x14ac:dyDescent="0.25">
      <c r="A141" s="116" t="s">
        <v>127</v>
      </c>
      <c r="B141" s="116"/>
      <c r="C141" s="116"/>
      <c r="D141" s="116"/>
      <c r="E141" s="116"/>
      <c r="F141" s="116"/>
      <c r="G141" s="116"/>
      <c r="H141" s="116"/>
      <c r="I141" s="116"/>
    </row>
    <row r="142" spans="1:9" x14ac:dyDescent="0.25">
      <c r="A142" s="103" t="s">
        <v>128</v>
      </c>
      <c r="B142" s="103"/>
      <c r="C142" s="13" t="s">
        <v>129</v>
      </c>
      <c r="D142" s="113" t="s">
        <v>130</v>
      </c>
      <c r="E142" s="113"/>
      <c r="F142" s="13" t="s">
        <v>131</v>
      </c>
      <c r="G142" s="13" t="s">
        <v>132</v>
      </c>
      <c r="H142" s="114" t="s">
        <v>133</v>
      </c>
      <c r="I142" s="114"/>
    </row>
    <row r="143" spans="1:9" ht="15" customHeight="1" x14ac:dyDescent="0.25">
      <c r="A143" s="119">
        <f>I99</f>
        <v>4163.3348811311707</v>
      </c>
      <c r="B143" s="119"/>
      <c r="C143" s="20">
        <f>I129</f>
        <v>1582.0672548298448</v>
      </c>
      <c r="D143" s="123">
        <f>A143+C143</f>
        <v>5745.402135961016</v>
      </c>
      <c r="E143" s="123"/>
      <c r="F143" s="13" t="str">
        <f>B133</f>
        <v>PIS</v>
      </c>
      <c r="G143" s="35">
        <v>1.6500000000000001E-2</v>
      </c>
      <c r="H143" s="120">
        <v>6.4999999999999997E-3</v>
      </c>
      <c r="I143" s="120"/>
    </row>
    <row r="144" spans="1:9" ht="15" customHeight="1" x14ac:dyDescent="0.25">
      <c r="A144" s="121" t="s">
        <v>134</v>
      </c>
      <c r="B144" s="121"/>
      <c r="C144" s="13">
        <v>1</v>
      </c>
      <c r="D144" s="53">
        <f>G148/1</f>
        <v>0.1125</v>
      </c>
      <c r="E144" s="65">
        <f>C144-D144</f>
        <v>0.88749999999999996</v>
      </c>
      <c r="F144" s="13" t="str">
        <f>B134</f>
        <v>COFINS</v>
      </c>
      <c r="G144" s="35">
        <v>7.5999999999999998E-2</v>
      </c>
      <c r="H144" s="120">
        <v>0.03</v>
      </c>
      <c r="I144" s="120"/>
    </row>
    <row r="145" spans="1:9" x14ac:dyDescent="0.25">
      <c r="A145" s="122" t="s">
        <v>135</v>
      </c>
      <c r="B145" s="122"/>
      <c r="C145" s="64">
        <v>1</v>
      </c>
      <c r="D145" s="66">
        <f>H148</f>
        <v>5.6499999999999995E-2</v>
      </c>
      <c r="E145" s="67">
        <f>C145-D145</f>
        <v>0.94350000000000001</v>
      </c>
      <c r="F145" s="13" t="str">
        <f>B135</f>
        <v>ISS</v>
      </c>
      <c r="G145" s="35">
        <f>I12</f>
        <v>0.02</v>
      </c>
      <c r="H145" s="120">
        <f>I12</f>
        <v>0.02</v>
      </c>
      <c r="I145" s="120"/>
    </row>
    <row r="146" spans="1:9" ht="24" customHeight="1" x14ac:dyDescent="0.25">
      <c r="A146" s="132" t="s">
        <v>191</v>
      </c>
      <c r="B146" s="132"/>
      <c r="C146" s="13">
        <v>1</v>
      </c>
      <c r="D146" s="68">
        <v>0.09</v>
      </c>
      <c r="E146" s="69">
        <f>C146-D146</f>
        <v>0.91</v>
      </c>
      <c r="F146" s="13" t="s">
        <v>136</v>
      </c>
      <c r="G146" s="35">
        <v>0</v>
      </c>
      <c r="H146" s="120">
        <v>0</v>
      </c>
      <c r="I146" s="120"/>
    </row>
    <row r="147" spans="1:9" ht="24" x14ac:dyDescent="0.25">
      <c r="A147" s="117" t="s">
        <v>137</v>
      </c>
      <c r="B147" s="117" t="s">
        <v>138</v>
      </c>
      <c r="C147" s="117"/>
      <c r="D147" s="117"/>
      <c r="E147" s="117"/>
      <c r="F147" s="11" t="s">
        <v>192</v>
      </c>
      <c r="G147" s="35">
        <v>0</v>
      </c>
      <c r="H147" s="120">
        <v>0</v>
      </c>
      <c r="I147" s="120"/>
    </row>
    <row r="148" spans="1:9" ht="15" customHeight="1" x14ac:dyDescent="0.25">
      <c r="A148" s="117"/>
      <c r="B148" s="117"/>
      <c r="C148" s="117"/>
      <c r="D148" s="117"/>
      <c r="E148" s="117"/>
      <c r="F148" s="1" t="s">
        <v>139</v>
      </c>
      <c r="G148" s="59">
        <f>SUM(G143:G147)</f>
        <v>0.1125</v>
      </c>
      <c r="H148" s="118">
        <f>SUM(H143:I147)</f>
        <v>5.6499999999999995E-2</v>
      </c>
      <c r="I148" s="118"/>
    </row>
    <row r="149" spans="1:9" x14ac:dyDescent="0.25">
      <c r="A149" s="23" t="s">
        <v>140</v>
      </c>
      <c r="B149" s="115" t="s">
        <v>141</v>
      </c>
      <c r="C149" s="115"/>
      <c r="D149" s="115"/>
      <c r="E149" s="115"/>
      <c r="F149" s="115"/>
      <c r="G149" s="115"/>
      <c r="H149" s="115"/>
      <c r="I149" s="115"/>
    </row>
    <row r="150" spans="1:9" ht="15" customHeight="1" x14ac:dyDescent="0.25">
      <c r="A150" s="54"/>
      <c r="B150" s="131"/>
      <c r="C150" s="131"/>
      <c r="D150" s="131"/>
      <c r="E150" s="131"/>
      <c r="F150" s="131"/>
      <c r="G150" s="131"/>
      <c r="H150" s="131"/>
      <c r="I150" s="131"/>
    </row>
    <row r="151" spans="1:9" x14ac:dyDescent="0.25">
      <c r="A151" s="129" t="s">
        <v>142</v>
      </c>
      <c r="B151" s="129"/>
      <c r="C151" s="129"/>
      <c r="D151" s="129"/>
      <c r="E151" s="129"/>
      <c r="F151" s="129"/>
      <c r="G151" s="129"/>
      <c r="H151" s="40">
        <f>H138</f>
        <v>8.2639109697933227E-2</v>
      </c>
      <c r="I151" s="41">
        <f>I138</f>
        <v>344.05428795103063</v>
      </c>
    </row>
    <row r="152" spans="1:9" ht="1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</row>
    <row r="153" spans="1:9" ht="15" customHeight="1" x14ac:dyDescent="0.25">
      <c r="A153" s="130" t="s">
        <v>143</v>
      </c>
      <c r="B153" s="130"/>
      <c r="C153" s="130"/>
      <c r="D153" s="130"/>
      <c r="E153" s="130"/>
      <c r="F153" s="130"/>
      <c r="G153" s="130"/>
      <c r="H153" s="130"/>
      <c r="I153" s="130"/>
    </row>
    <row r="154" spans="1:9" ht="15" customHeight="1" x14ac:dyDescent="0.25">
      <c r="A154" s="104" t="s">
        <v>34</v>
      </c>
      <c r="B154" s="104"/>
      <c r="C154" s="104"/>
      <c r="D154" s="104"/>
      <c r="E154" s="104"/>
      <c r="F154" s="104"/>
      <c r="G154" s="104"/>
      <c r="H154" s="104"/>
      <c r="I154" s="104"/>
    </row>
    <row r="155" spans="1:9" ht="15" customHeight="1" x14ac:dyDescent="0.25">
      <c r="A155" s="13">
        <v>1</v>
      </c>
      <c r="B155" s="98" t="s">
        <v>144</v>
      </c>
      <c r="C155" s="98"/>
      <c r="D155" s="98"/>
      <c r="E155" s="98"/>
      <c r="F155" s="98"/>
      <c r="G155" s="98"/>
      <c r="H155" s="19">
        <f>I155/G172</f>
        <v>0.34560697002789476</v>
      </c>
      <c r="I155" s="55">
        <f>I41</f>
        <v>2104.5563636363636</v>
      </c>
    </row>
    <row r="156" spans="1:9" ht="15" customHeight="1" x14ac:dyDescent="0.25">
      <c r="A156" s="13">
        <v>2</v>
      </c>
      <c r="B156" s="98" t="s">
        <v>145</v>
      </c>
      <c r="C156" s="98"/>
      <c r="D156" s="98"/>
      <c r="E156" s="98"/>
      <c r="F156" s="98"/>
      <c r="G156" s="98"/>
      <c r="H156" s="19">
        <f>I156/G172</f>
        <v>0.25974334586782177</v>
      </c>
      <c r="I156" s="55">
        <f>I52+I64+I71+I75</f>
        <v>1581.6941174948074</v>
      </c>
    </row>
    <row r="157" spans="1:9" ht="15" customHeight="1" x14ac:dyDescent="0.25">
      <c r="A157" s="13">
        <v>3</v>
      </c>
      <c r="B157" s="98" t="s">
        <v>146</v>
      </c>
      <c r="C157" s="98"/>
      <c r="D157" s="98"/>
      <c r="E157" s="98"/>
      <c r="F157" s="98"/>
      <c r="G157" s="98"/>
      <c r="H157" s="19">
        <f>I157/G172</f>
        <v>7.8346057525720714E-2</v>
      </c>
      <c r="I157" s="55">
        <f>I85</f>
        <v>477.08440000000002</v>
      </c>
    </row>
    <row r="158" spans="1:9" x14ac:dyDescent="0.25">
      <c r="A158" s="129" t="s">
        <v>147</v>
      </c>
      <c r="B158" s="129"/>
      <c r="C158" s="129"/>
      <c r="D158" s="129"/>
      <c r="E158" s="129"/>
      <c r="F158" s="129"/>
      <c r="G158" s="129"/>
      <c r="H158" s="40">
        <f>H155+H156+H157</f>
        <v>0.68369637342143719</v>
      </c>
      <c r="I158" s="41">
        <f>ROUND(SUM(I155:I157),2)</f>
        <v>4163.33</v>
      </c>
    </row>
    <row r="159" spans="1:9" ht="1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</row>
    <row r="160" spans="1:9" ht="15" customHeight="1" x14ac:dyDescent="0.25">
      <c r="A160" s="104" t="s">
        <v>93</v>
      </c>
      <c r="B160" s="104"/>
      <c r="C160" s="104"/>
      <c r="D160" s="104"/>
      <c r="E160" s="104"/>
      <c r="F160" s="104"/>
      <c r="G160" s="104"/>
      <c r="H160" s="104"/>
      <c r="I160" s="104"/>
    </row>
    <row r="161" spans="1:9" ht="15" customHeight="1" x14ac:dyDescent="0.25">
      <c r="A161" s="13">
        <v>1</v>
      </c>
      <c r="B161" s="98" t="s">
        <v>148</v>
      </c>
      <c r="C161" s="98"/>
      <c r="D161" s="98"/>
      <c r="E161" s="98"/>
      <c r="F161" s="98"/>
      <c r="G161" s="98"/>
      <c r="H161" s="19">
        <f>I161/G172</f>
        <v>0.13673927468428745</v>
      </c>
      <c r="I161" s="20">
        <f>I109</f>
        <v>832.66697622623417</v>
      </c>
    </row>
    <row r="162" spans="1:9" x14ac:dyDescent="0.25">
      <c r="A162" s="13">
        <v>2</v>
      </c>
      <c r="B162" s="98" t="s">
        <v>149</v>
      </c>
      <c r="C162" s="98"/>
      <c r="D162" s="98"/>
      <c r="E162" s="98"/>
      <c r="F162" s="98"/>
      <c r="G162" s="98"/>
      <c r="H162" s="19">
        <f>I162/G172</f>
        <v>0</v>
      </c>
      <c r="I162" s="20">
        <f>I119</f>
        <v>0</v>
      </c>
    </row>
    <row r="163" spans="1:9" ht="15" customHeight="1" x14ac:dyDescent="0.25">
      <c r="A163" s="13">
        <v>3</v>
      </c>
      <c r="B163" s="98" t="s">
        <v>150</v>
      </c>
      <c r="C163" s="98"/>
      <c r="D163" s="98"/>
      <c r="E163" s="98"/>
      <c r="F163" s="98"/>
      <c r="G163" s="98"/>
      <c r="H163" s="19">
        <f>I163/G172</f>
        <v>0.12306534721585868</v>
      </c>
      <c r="I163" s="20">
        <f>I123</f>
        <v>749.40027860361067</v>
      </c>
    </row>
    <row r="164" spans="1:9" x14ac:dyDescent="0.25">
      <c r="A164" s="129" t="s">
        <v>151</v>
      </c>
      <c r="B164" s="129"/>
      <c r="C164" s="129"/>
      <c r="D164" s="129"/>
      <c r="E164" s="129"/>
      <c r="F164" s="129"/>
      <c r="G164" s="129"/>
      <c r="H164" s="40">
        <f>H161+H162+H163</f>
        <v>0.25980462190014614</v>
      </c>
      <c r="I164" s="41">
        <f>ROUND(I161+I162+I163,2)</f>
        <v>1582.07</v>
      </c>
    </row>
    <row r="165" spans="1:9" ht="1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</row>
    <row r="166" spans="1:9" x14ac:dyDescent="0.25">
      <c r="A166" s="104" t="s">
        <v>118</v>
      </c>
      <c r="B166" s="104"/>
      <c r="C166" s="104"/>
      <c r="D166" s="104"/>
      <c r="E166" s="104"/>
      <c r="F166" s="104"/>
      <c r="G166" s="104"/>
      <c r="H166" s="104"/>
      <c r="I166" s="104"/>
    </row>
    <row r="167" spans="1:9" ht="15" customHeight="1" x14ac:dyDescent="0.25">
      <c r="A167" s="13">
        <v>1</v>
      </c>
      <c r="B167" s="98" t="s">
        <v>152</v>
      </c>
      <c r="C167" s="98"/>
      <c r="D167" s="98"/>
      <c r="E167" s="98"/>
      <c r="F167" s="98"/>
      <c r="G167" s="98"/>
      <c r="H167" s="19">
        <f>I167/G172</f>
        <v>5.6500059603253272E-2</v>
      </c>
      <c r="I167" s="20">
        <f>I138</f>
        <v>344.05428795103063</v>
      </c>
    </row>
    <row r="168" spans="1:9" x14ac:dyDescent="0.25">
      <c r="A168" s="129" t="s">
        <v>153</v>
      </c>
      <c r="B168" s="129"/>
      <c r="C168" s="129"/>
      <c r="D168" s="129"/>
      <c r="E168" s="129"/>
      <c r="F168" s="129"/>
      <c r="G168" s="129"/>
      <c r="H168" s="40">
        <f>H167</f>
        <v>5.6500059603253272E-2</v>
      </c>
      <c r="I168" s="41">
        <f>ROUND(I138,2)</f>
        <v>344.05</v>
      </c>
    </row>
    <row r="169" spans="1:9" ht="1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</row>
    <row r="170" spans="1:9" x14ac:dyDescent="0.25">
      <c r="A170" s="146" t="s">
        <v>143</v>
      </c>
      <c r="B170" s="146"/>
      <c r="C170" s="146"/>
      <c r="D170" s="146"/>
      <c r="E170" s="146"/>
      <c r="F170" s="146"/>
      <c r="G170" s="146"/>
      <c r="H170" s="146"/>
      <c r="I170" s="146"/>
    </row>
    <row r="171" spans="1:9" ht="33.75" x14ac:dyDescent="0.25">
      <c r="A171" s="128" t="s">
        <v>154</v>
      </c>
      <c r="B171" s="128"/>
      <c r="C171" s="128"/>
      <c r="D171" s="128"/>
      <c r="E171" s="128"/>
      <c r="F171" s="128"/>
      <c r="G171" s="56" t="s">
        <v>155</v>
      </c>
      <c r="H171" s="56" t="s">
        <v>156</v>
      </c>
      <c r="I171" s="56" t="s">
        <v>157</v>
      </c>
    </row>
    <row r="172" spans="1:9" x14ac:dyDescent="0.25">
      <c r="A172" s="147" t="str">
        <f>D6</f>
        <v>Limpeza</v>
      </c>
      <c r="B172" s="147"/>
      <c r="C172" s="147"/>
      <c r="D172" s="147"/>
      <c r="E172" s="147"/>
      <c r="F172" s="147"/>
      <c r="G172" s="57">
        <f>I158+I164+I168</f>
        <v>6089.45</v>
      </c>
      <c r="H172" s="56">
        <f>IF(D7="12x36",2,1)</f>
        <v>1</v>
      </c>
      <c r="I172" s="57">
        <f>G172*H172</f>
        <v>6089.45</v>
      </c>
    </row>
    <row r="173" spans="1:9" x14ac:dyDescent="0.25">
      <c r="A173" s="147"/>
      <c r="B173" s="147"/>
      <c r="C173" s="147"/>
      <c r="D173" s="147"/>
      <c r="E173" s="147"/>
      <c r="F173" s="147"/>
      <c r="G173" s="56"/>
      <c r="H173" s="56"/>
      <c r="I173" s="57"/>
    </row>
    <row r="174" spans="1:9" x14ac:dyDescent="0.25">
      <c r="A174" s="141" t="s">
        <v>158</v>
      </c>
      <c r="B174" s="141"/>
      <c r="C174" s="141"/>
      <c r="D174" s="141"/>
      <c r="E174" s="141"/>
      <c r="F174" s="141"/>
      <c r="G174" s="141"/>
      <c r="H174" s="141"/>
      <c r="I174" s="58">
        <f>I172</f>
        <v>6089.45</v>
      </c>
    </row>
    <row r="175" spans="1:9" x14ac:dyDescent="0.25">
      <c r="A175" s="5"/>
      <c r="B175" s="5"/>
      <c r="C175" s="5"/>
      <c r="D175" s="5"/>
      <c r="E175" s="5"/>
      <c r="F175" s="5"/>
      <c r="G175" s="5"/>
      <c r="H175" s="5"/>
      <c r="I175" s="5"/>
    </row>
    <row r="176" spans="1:9" x14ac:dyDescent="0.25">
      <c r="A176" s="142" t="s">
        <v>193</v>
      </c>
      <c r="B176" s="142"/>
      <c r="C176" s="142"/>
      <c r="D176" s="142"/>
      <c r="E176" s="142"/>
      <c r="F176" s="142"/>
      <c r="G176" s="142"/>
      <c r="H176" s="142"/>
      <c r="I176" s="142"/>
    </row>
    <row r="177" spans="1:9" ht="22.5" x14ac:dyDescent="0.25">
      <c r="A177" s="143" t="s">
        <v>159</v>
      </c>
      <c r="B177" s="143"/>
      <c r="C177" s="143"/>
      <c r="D177" s="70" t="s">
        <v>160</v>
      </c>
      <c r="E177" s="70" t="s">
        <v>161</v>
      </c>
      <c r="F177" s="70" t="s">
        <v>162</v>
      </c>
      <c r="G177" s="71" t="s">
        <v>81</v>
      </c>
      <c r="H177" s="71" t="s">
        <v>163</v>
      </c>
      <c r="I177" s="71" t="s">
        <v>164</v>
      </c>
    </row>
    <row r="178" spans="1:9" x14ac:dyDescent="0.25">
      <c r="A178" s="144" t="s">
        <v>165</v>
      </c>
      <c r="B178" s="144"/>
      <c r="C178" s="144"/>
      <c r="D178" s="73" t="s">
        <v>9</v>
      </c>
      <c r="E178" s="72" t="s">
        <v>166</v>
      </c>
      <c r="F178" s="72" t="s">
        <v>167</v>
      </c>
      <c r="G178" s="74">
        <f>I174</f>
        <v>6089.45</v>
      </c>
      <c r="H178" s="72">
        <v>2</v>
      </c>
      <c r="I178" s="74">
        <f>H178*G178</f>
        <v>12178.9</v>
      </c>
    </row>
    <row r="179" spans="1:9" x14ac:dyDescent="0.25">
      <c r="A179" s="145" t="s">
        <v>139</v>
      </c>
      <c r="B179" s="145"/>
      <c r="C179" s="145"/>
      <c r="D179" s="145"/>
      <c r="E179" s="145"/>
      <c r="F179" s="145"/>
      <c r="G179" s="145"/>
      <c r="H179" s="75">
        <f>SUM(H178:H178)</f>
        <v>2</v>
      </c>
      <c r="I179" s="76">
        <f>SUM(I178:I178)</f>
        <v>12178.9</v>
      </c>
    </row>
    <row r="180" spans="1:9" x14ac:dyDescent="0.25">
      <c r="A180" s="77"/>
      <c r="B180" s="77"/>
      <c r="C180" s="77"/>
      <c r="D180" s="77"/>
      <c r="E180" s="77"/>
      <c r="F180" s="77"/>
      <c r="G180" s="77"/>
      <c r="H180" s="77"/>
      <c r="I180" s="77"/>
    </row>
    <row r="181" spans="1:9" x14ac:dyDescent="0.25">
      <c r="A181" s="140" t="s">
        <v>194</v>
      </c>
      <c r="B181" s="140"/>
      <c r="C181" s="140"/>
      <c r="D181" s="140"/>
      <c r="E181" s="140"/>
      <c r="F181" s="140"/>
      <c r="G181" s="140"/>
      <c r="H181" s="140"/>
      <c r="I181" s="140"/>
    </row>
    <row r="182" spans="1:9" x14ac:dyDescent="0.25">
      <c r="A182" s="140" t="str">
        <f>A1</f>
        <v>LUCRO Presumido</v>
      </c>
      <c r="B182" s="140"/>
      <c r="C182" s="140"/>
      <c r="D182" s="140"/>
      <c r="E182" s="140"/>
      <c r="F182" s="140"/>
      <c r="G182" s="140"/>
      <c r="H182" s="140"/>
      <c r="I182" s="140"/>
    </row>
    <row r="183" spans="1:9" ht="22.5" x14ac:dyDescent="0.25">
      <c r="A183" s="79" t="s">
        <v>195</v>
      </c>
      <c r="B183" s="78" t="s">
        <v>196</v>
      </c>
      <c r="C183" s="78" t="s">
        <v>197</v>
      </c>
      <c r="D183" s="78" t="s">
        <v>198</v>
      </c>
      <c r="E183" s="78" t="s">
        <v>199</v>
      </c>
      <c r="F183" s="78" t="s">
        <v>200</v>
      </c>
      <c r="G183" s="78" t="s">
        <v>201</v>
      </c>
      <c r="H183" s="78" t="s">
        <v>202</v>
      </c>
      <c r="I183" s="78" t="s">
        <v>203</v>
      </c>
    </row>
    <row r="184" spans="1:9" x14ac:dyDescent="0.25">
      <c r="A184" s="80" t="str">
        <f>D6</f>
        <v>Limpeza</v>
      </c>
      <c r="B184" s="81">
        <v>2</v>
      </c>
      <c r="C184" s="81">
        <f>I158</f>
        <v>4163.33</v>
      </c>
      <c r="D184" s="81">
        <f>I164</f>
        <v>1582.07</v>
      </c>
      <c r="E184" s="81">
        <f>I168</f>
        <v>344.05</v>
      </c>
      <c r="F184" s="82">
        <f>C184*B184</f>
        <v>8326.66</v>
      </c>
      <c r="G184" s="82">
        <f>D184*B184</f>
        <v>3164.14</v>
      </c>
      <c r="H184" s="82">
        <f>E184*B184</f>
        <v>688.1</v>
      </c>
      <c r="I184" s="82">
        <f>H184+G184+F184</f>
        <v>12178.9</v>
      </c>
    </row>
    <row r="185" spans="1:9" x14ac:dyDescent="0.25">
      <c r="A185" s="78"/>
      <c r="B185" s="78"/>
      <c r="C185" s="78"/>
      <c r="D185" s="78"/>
      <c r="E185" s="78"/>
      <c r="F185" s="83"/>
      <c r="G185" s="83"/>
      <c r="H185" s="83"/>
      <c r="I185" s="83"/>
    </row>
    <row r="186" spans="1:9" x14ac:dyDescent="0.25">
      <c r="A186" s="84"/>
      <c r="B186" s="84"/>
      <c r="C186" s="84"/>
      <c r="D186" s="84"/>
      <c r="E186" s="84"/>
      <c r="F186" s="84"/>
      <c r="G186" s="84"/>
      <c r="H186" s="84"/>
      <c r="I186" s="84"/>
    </row>
    <row r="187" spans="1:9" x14ac:dyDescent="0.25">
      <c r="A187" s="84"/>
      <c r="B187" s="84"/>
      <c r="C187" s="84"/>
      <c r="D187" s="85"/>
      <c r="E187" s="84"/>
      <c r="F187" s="84"/>
      <c r="G187" s="84"/>
      <c r="H187" s="79" t="s">
        <v>128</v>
      </c>
      <c r="I187" s="86">
        <f>F184</f>
        <v>8326.66</v>
      </c>
    </row>
    <row r="188" spans="1:9" x14ac:dyDescent="0.25">
      <c r="A188" s="84"/>
      <c r="B188" s="84"/>
      <c r="C188" s="84"/>
      <c r="D188" s="87"/>
      <c r="E188" s="84"/>
      <c r="F188" s="84"/>
      <c r="G188" s="84"/>
      <c r="H188" s="79" t="s">
        <v>129</v>
      </c>
      <c r="I188" s="86">
        <f>G184</f>
        <v>3164.14</v>
      </c>
    </row>
    <row r="189" spans="1:9" x14ac:dyDescent="0.25">
      <c r="A189" s="84"/>
      <c r="B189" s="84"/>
      <c r="C189" s="84"/>
      <c r="D189" s="84"/>
      <c r="E189" s="84"/>
      <c r="F189" s="84"/>
      <c r="G189" s="84"/>
      <c r="H189" s="79" t="s">
        <v>204</v>
      </c>
      <c r="I189" s="86">
        <f>H184</f>
        <v>688.1</v>
      </c>
    </row>
    <row r="190" spans="1:9" x14ac:dyDescent="0.25">
      <c r="A190" s="84"/>
      <c r="B190" s="84"/>
      <c r="C190" s="84"/>
      <c r="D190" s="84"/>
      <c r="E190" s="84"/>
      <c r="F190" s="84"/>
      <c r="G190" s="84"/>
      <c r="H190" s="88" t="s">
        <v>203</v>
      </c>
      <c r="I190" s="89">
        <f>I189+I188+I187</f>
        <v>12178.9</v>
      </c>
    </row>
  </sheetData>
  <mergeCells count="178">
    <mergeCell ref="A182:I182"/>
    <mergeCell ref="A174:H174"/>
    <mergeCell ref="A176:I176"/>
    <mergeCell ref="A177:C177"/>
    <mergeCell ref="A178:C178"/>
    <mergeCell ref="A179:G179"/>
    <mergeCell ref="A181:I181"/>
    <mergeCell ref="A164:G164"/>
    <mergeCell ref="A166:I166"/>
    <mergeCell ref="B167:G167"/>
    <mergeCell ref="A168:G168"/>
    <mergeCell ref="A170:I170"/>
    <mergeCell ref="A173:F173"/>
    <mergeCell ref="A172:F172"/>
    <mergeCell ref="B74:G74"/>
    <mergeCell ref="B62:G62"/>
    <mergeCell ref="B65:I65"/>
    <mergeCell ref="B67:G67"/>
    <mergeCell ref="B63:G63"/>
    <mergeCell ref="A64:G64"/>
    <mergeCell ref="A125:E125"/>
    <mergeCell ref="A127:B127"/>
    <mergeCell ref="A129:G129"/>
    <mergeCell ref="A89:B89"/>
    <mergeCell ref="A91:I91"/>
    <mergeCell ref="A93:B93"/>
    <mergeCell ref="A95:I95"/>
    <mergeCell ref="A97:B97"/>
    <mergeCell ref="A99:G99"/>
    <mergeCell ref="A126:B126"/>
    <mergeCell ref="B121:G121"/>
    <mergeCell ref="B118:G118"/>
    <mergeCell ref="A119:G119"/>
    <mergeCell ref="B122:G122"/>
    <mergeCell ref="A123:G123"/>
    <mergeCell ref="A113:B113"/>
    <mergeCell ref="B116:G116"/>
    <mergeCell ref="B117:G117"/>
    <mergeCell ref="A13:F15"/>
    <mergeCell ref="G13:G15"/>
    <mergeCell ref="A16:F18"/>
    <mergeCell ref="G16:G18"/>
    <mergeCell ref="A19:F21"/>
    <mergeCell ref="G19:G21"/>
    <mergeCell ref="B68:G68"/>
    <mergeCell ref="B69:G69"/>
    <mergeCell ref="B73:G73"/>
    <mergeCell ref="B70:G70"/>
    <mergeCell ref="A71:G71"/>
    <mergeCell ref="B150:I150"/>
    <mergeCell ref="A151:G151"/>
    <mergeCell ref="A154:I154"/>
    <mergeCell ref="H146:I146"/>
    <mergeCell ref="H147:I147"/>
    <mergeCell ref="B149:I149"/>
    <mergeCell ref="A146:B146"/>
    <mergeCell ref="A75:G75"/>
    <mergeCell ref="A77:G77"/>
    <mergeCell ref="B84:G84"/>
    <mergeCell ref="A85:G85"/>
    <mergeCell ref="B86:G86"/>
    <mergeCell ref="A87:I87"/>
    <mergeCell ref="A131:I131"/>
    <mergeCell ref="B137:G137"/>
    <mergeCell ref="A138:G138"/>
    <mergeCell ref="B132:G132"/>
    <mergeCell ref="B133:G133"/>
    <mergeCell ref="A112:E112"/>
    <mergeCell ref="A171:F171"/>
    <mergeCell ref="B161:G161"/>
    <mergeCell ref="B162:G162"/>
    <mergeCell ref="B157:G157"/>
    <mergeCell ref="A158:G158"/>
    <mergeCell ref="A160:I160"/>
    <mergeCell ref="B163:G163"/>
    <mergeCell ref="A153:I153"/>
    <mergeCell ref="B155:G155"/>
    <mergeCell ref="B156:G156"/>
    <mergeCell ref="A147:A148"/>
    <mergeCell ref="B147:E148"/>
    <mergeCell ref="H148:I148"/>
    <mergeCell ref="A143:B143"/>
    <mergeCell ref="H143:I143"/>
    <mergeCell ref="A144:B144"/>
    <mergeCell ref="H144:I144"/>
    <mergeCell ref="A145:B145"/>
    <mergeCell ref="H145:I145"/>
    <mergeCell ref="D143:E143"/>
    <mergeCell ref="A142:B142"/>
    <mergeCell ref="D142:E142"/>
    <mergeCell ref="H142:I142"/>
    <mergeCell ref="B140:I140"/>
    <mergeCell ref="A141:I141"/>
    <mergeCell ref="B134:G134"/>
    <mergeCell ref="B135:G135"/>
    <mergeCell ref="B136:G136"/>
    <mergeCell ref="B139:I139"/>
    <mergeCell ref="A114:B114"/>
    <mergeCell ref="B115:I115"/>
    <mergeCell ref="B105:G105"/>
    <mergeCell ref="B106:G106"/>
    <mergeCell ref="B107:G107"/>
    <mergeCell ref="B108:G108"/>
    <mergeCell ref="A109:G109"/>
    <mergeCell ref="B110:I110"/>
    <mergeCell ref="B102:G102"/>
    <mergeCell ref="B103:G103"/>
    <mergeCell ref="B104:G104"/>
    <mergeCell ref="A101:I101"/>
    <mergeCell ref="A92:B92"/>
    <mergeCell ref="A96:B96"/>
    <mergeCell ref="B83:G83"/>
    <mergeCell ref="A88:B88"/>
    <mergeCell ref="B79:G79"/>
    <mergeCell ref="B80:G80"/>
    <mergeCell ref="B81:G81"/>
    <mergeCell ref="B82:G82"/>
    <mergeCell ref="B66:I66"/>
    <mergeCell ref="B56:G56"/>
    <mergeCell ref="B57:G57"/>
    <mergeCell ref="B58:G58"/>
    <mergeCell ref="B59:G59"/>
    <mergeCell ref="B60:G60"/>
    <mergeCell ref="B61:G61"/>
    <mergeCell ref="B50:G50"/>
    <mergeCell ref="A53:I53"/>
    <mergeCell ref="B55:G55"/>
    <mergeCell ref="B51:G51"/>
    <mergeCell ref="A52:G52"/>
    <mergeCell ref="A54:I54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B43:G43"/>
    <mergeCell ref="B40:G40"/>
    <mergeCell ref="A41:G41"/>
    <mergeCell ref="B31:G31"/>
    <mergeCell ref="B32:G32"/>
    <mergeCell ref="B33:G33"/>
    <mergeCell ref="B34:G34"/>
    <mergeCell ref="B35:G35"/>
    <mergeCell ref="B36:G36"/>
    <mergeCell ref="A23:F23"/>
    <mergeCell ref="A27:F27"/>
    <mergeCell ref="A24:F24"/>
    <mergeCell ref="A25:F26"/>
    <mergeCell ref="A28:F28"/>
    <mergeCell ref="A30:I30"/>
    <mergeCell ref="I8:I9"/>
    <mergeCell ref="A1:I1"/>
    <mergeCell ref="A3:B3"/>
    <mergeCell ref="A6:C6"/>
    <mergeCell ref="A22:F22"/>
    <mergeCell ref="A9:C9"/>
    <mergeCell ref="D9:F9"/>
    <mergeCell ref="A11:F11"/>
    <mergeCell ref="A10:C10"/>
    <mergeCell ref="D10:F10"/>
    <mergeCell ref="G10:H10"/>
    <mergeCell ref="D6:F6"/>
    <mergeCell ref="A7:C7"/>
    <mergeCell ref="D7:F7"/>
    <mergeCell ref="A8:C8"/>
    <mergeCell ref="D8:F8"/>
    <mergeCell ref="A2:I2"/>
    <mergeCell ref="C3:D3"/>
    <mergeCell ref="E3:I3"/>
    <mergeCell ref="A4:B4"/>
    <mergeCell ref="G6:H7"/>
    <mergeCell ref="I6:I7"/>
    <mergeCell ref="G8:H9"/>
    <mergeCell ref="A12:F12"/>
  </mergeCells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 Costa do Nascimento</dc:creator>
  <cp:lastModifiedBy>Eduardo Bettio</cp:lastModifiedBy>
  <cp:lastPrinted>2025-05-05T11:01:28Z</cp:lastPrinted>
  <dcterms:created xsi:type="dcterms:W3CDTF">2015-06-05T18:19:34Z</dcterms:created>
  <dcterms:modified xsi:type="dcterms:W3CDTF">2025-05-06T14:00:39Z</dcterms:modified>
</cp:coreProperties>
</file>