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5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5 CRS LIMPEZA\"/>
    </mc:Choice>
  </mc:AlternateContent>
  <xr:revisionPtr revIDLastSave="0" documentId="13_ncr:1_{50E64E85-F66D-43AE-9FD1-256879E183AD}" xr6:coauthVersionLast="47" xr6:coauthVersionMax="47" xr10:uidLastSave="{00000000-0000-0000-0000-000000000000}"/>
  <bookViews>
    <workbookView xWindow="-28920" yWindow="-900" windowWidth="29040" windowHeight="15720" tabRatio="500" xr2:uid="{00000000-000D-0000-FFFF-FFFF00000000}"/>
  </bookViews>
  <sheets>
    <sheet name="Cargo diurn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6" i="11" l="1"/>
  <c r="I182" i="11"/>
  <c r="I176" i="11"/>
  <c r="I155" i="11"/>
  <c r="I154" i="11"/>
  <c r="I153" i="11"/>
  <c r="I152" i="11"/>
  <c r="I151" i="11"/>
  <c r="H99" i="11"/>
  <c r="I25" i="11"/>
  <c r="I100" i="11"/>
  <c r="H100" i="11" s="1"/>
  <c r="I99" i="11"/>
  <c r="D34" i="12" l="1"/>
  <c r="E6" i="3" l="1"/>
  <c r="E164" i="11" l="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193" i="11" s="1"/>
  <c r="I130" i="11"/>
  <c r="I143" i="11"/>
  <c r="I102" i="11"/>
  <c r="H2" i="3"/>
  <c r="I2" i="3" l="1"/>
  <c r="B4" i="3" s="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H123" i="11"/>
  <c r="H127" i="11" s="1"/>
  <c r="H147" i="11" s="1"/>
  <c r="I147" i="11" l="1"/>
  <c r="C161" i="11" s="1"/>
  <c r="D161" i="11" s="1"/>
  <c r="H154" i="11" s="1"/>
  <c r="H151" i="11" l="1"/>
  <c r="H152" i="11"/>
  <c r="H155" i="11"/>
  <c r="H153" i="11"/>
  <c r="I156" i="11" l="1"/>
  <c r="G196" i="11" s="1"/>
  <c r="I196" i="11" s="1"/>
  <c r="J2" i="3" s="1"/>
  <c r="K2" i="3" s="1"/>
  <c r="K6" i="3" s="1"/>
  <c r="E4" i="3" s="1"/>
  <c r="H156" i="11"/>
  <c r="H169" i="11" s="1"/>
  <c r="H179" i="11" l="1"/>
  <c r="H175" i="11"/>
  <c r="H181" i="11"/>
  <c r="H174" i="11"/>
  <c r="H180" i="11"/>
  <c r="I169" i="11"/>
  <c r="I185" i="11"/>
  <c r="H185" i="11" s="1"/>
  <c r="H186" i="11" s="1"/>
  <c r="H173" i="11"/>
  <c r="H182" i="11" l="1"/>
  <c r="H176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<sst xmlns="http://schemas.openxmlformats.org/spreadsheetml/2006/main" count="295" uniqueCount="215">
  <si>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</si>
  <si>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</si>
  <si>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26/2000-9013568-1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</si>
  <si>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</si>
  <si>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LICITAÇÃO/EDITAL</t>
  </si>
  <si>
    <t>ABERTURA:</t>
  </si>
  <si>
    <t>Cargo/Função:</t>
  </si>
  <si>
    <t>Auxiliar de limpeza</t>
  </si>
  <si>
    <t>Convenção Coletiva de Trabalho:</t>
  </si>
  <si>
    <t>RS000042/2026</t>
  </si>
  <si>
    <t>INSALUBRIDADE (10%, 20%, 40%)</t>
  </si>
  <si>
    <t>Origem do salário:</t>
  </si>
  <si>
    <t>CCT</t>
  </si>
  <si>
    <t>Cidade:</t>
  </si>
  <si>
    <t>Caxias do Sul</t>
  </si>
  <si>
    <t>PERICULOSIDADE (30%)</t>
  </si>
  <si>
    <t>Não aplicável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</si>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</sst>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_-&quot;R$ &quot;* #,##0.00_-;&quot;-R$ &quot;* #,##0.00_-;_-&quot;R$ &quot;* \-??_-;_-@_-"/>
    <numFmt numFmtId="167" formatCode="0.0000%"/>
    <numFmt numFmtId="168" formatCode="00\/0000\-0000000\-0"/>
    <numFmt numFmtId="169" formatCode="&quot;R$ &quot;#,##0.00"/>
    <numFmt numFmtId="170" formatCode="0.0%"/>
    <numFmt numFmtId="171" formatCode="0.0000"/>
    <numFmt numFmtId="172" formatCode="&quot;R$&quot;\ #,##0.00"/>
  </numFmts>
  <fonts count="39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6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164" fontId="29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9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70" fontId="2" fillId="0" borderId="0" xfId="0" applyNumberFormat="1" applyFont="1" applyAlignment="1">
      <alignment horizontal="center" vertical="center" wrapText="1"/>
    </xf>
    <xf numFmtId="167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7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7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7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71" fontId="2" fillId="2" borderId="1" xfId="0" applyNumberFormat="1" applyFont="1" applyFill="1" applyBorder="1" applyAlignment="1">
      <alignment horizontal="center" vertical="center" wrapText="1"/>
    </xf>
    <xf numFmtId="171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167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6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164" fontId="32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2" fontId="11" fillId="11" borderId="1" xfId="4" applyNumberFormat="1" applyFont="1" applyFill="1" applyBorder="1" applyAlignment="1">
      <alignment horizontal="left" vertical="center"/>
    </xf>
    <xf numFmtId="172" fontId="29" fillId="0" borderId="1" xfId="4" applyNumberFormat="1" applyBorder="1"/>
    <xf numFmtId="172" fontId="28" fillId="0" borderId="1" xfId="4" applyNumberFormat="1" applyFont="1" applyBorder="1"/>
    <xf numFmtId="172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2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164" fontId="32" fillId="10" borderId="4" xfId="8" applyFont="1" applyFill="1" applyBorder="1" applyAlignment="1">
      <alignment vertical="center" wrapText="1"/>
    </xf>
    <xf numFmtId="164" fontId="32" fillId="10" borderId="9" xfId="8" applyFont="1" applyFill="1" applyBorder="1" applyAlignment="1">
      <alignment vertical="center" wrapText="1"/>
    </xf>
    <xf numFmtId="164" fontId="32" fillId="10" borderId="1" xfId="8" applyFont="1" applyFill="1" applyBorder="1" applyAlignment="1">
      <alignment vertical="center" wrapText="1"/>
    </xf>
    <xf numFmtId="164" fontId="29" fillId="11" borderId="2" xfId="8" applyFill="1" applyBorder="1" applyAlignment="1">
      <alignment horizontal="center"/>
    </xf>
    <xf numFmtId="166" fontId="29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164" fontId="29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2" fontId="0" fillId="16" borderId="2" xfId="4" applyNumberFormat="1" applyFont="1" applyFill="1" applyBorder="1" applyAlignment="1">
      <alignment horizontal="center"/>
    </xf>
    <xf numFmtId="164" fontId="11" fillId="11" borderId="10" xfId="4" applyNumberFormat="1" applyFont="1" applyFill="1" applyBorder="1" applyAlignment="1">
      <alignment horizontal="right" vertical="center" wrapText="1"/>
    </xf>
    <xf numFmtId="165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2" fontId="2" fillId="4" borderId="3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9" fontId="2" fillId="18" borderId="1" xfId="0" applyNumberFormat="1" applyFont="1" applyFill="1" applyBorder="1" applyAlignment="1">
      <alignment horizontal="center" vertical="center" wrapText="1"/>
    </xf>
    <xf numFmtId="49" fontId="13" fillId="18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18" borderId="1" xfId="0" applyNumberFormat="1" applyFont="1" applyFill="1" applyBorder="1" applyAlignment="1">
      <alignment horizontal="center" vertical="center" wrapText="1"/>
    </xf>
    <xf numFmtId="10" fontId="3" fillId="18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9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164" fontId="11" fillId="11" borderId="5" xfId="4" applyNumberFormat="1" applyFont="1" applyFill="1" applyBorder="1" applyAlignment="1">
      <alignment horizontal="center" vertical="center" wrapText="1"/>
    </xf>
    <xf numFmtId="164" fontId="11" fillId="11" borderId="7" xfId="4" applyNumberFormat="1" applyFont="1" applyFill="1" applyBorder="1" applyAlignment="1">
      <alignment horizontal="center" vertical="center" wrapText="1"/>
    </xf>
    <xf numFmtId="16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6"/>
  <sheetViews>
    <sheetView showGridLines="0" tabSelected="1" view="pageBreakPreview" topLeftCell="A124" zoomScale="130" zoomScaleNormal="130" zoomScaleSheetLayoutView="130" zoomScalePageLayoutView="130" workbookViewId="0">
      <selection activeCell="H197" sqref="H197"/>
    </sheetView>
  </sheetViews>
  <sheetFormatPr defaultColWidth="9.28515625" defaultRowHeight="11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>
      <c r="A2" s="167" t="s">
        <v>1</v>
      </c>
      <c r="B2" s="167"/>
      <c r="C2" s="168" t="s">
        <v>2</v>
      </c>
      <c r="D2" s="168"/>
      <c r="E2" s="169" t="s">
        <v>3</v>
      </c>
      <c r="F2" s="169"/>
      <c r="G2" s="169"/>
      <c r="H2" s="169"/>
      <c r="I2" s="169"/>
    </row>
    <row r="3" spans="1:11" ht="11.25" customHeight="1">
      <c r="A3" s="167" t="s">
        <v>4</v>
      </c>
      <c r="B3" s="167"/>
      <c r="C3" s="5"/>
      <c r="D3" s="6"/>
      <c r="E3" s="7" t="s">
        <v>5</v>
      </c>
      <c r="F3" s="5"/>
      <c r="G3" s="6"/>
      <c r="H3" s="6"/>
      <c r="I3" s="6"/>
    </row>
    <row r="4" spans="1:11" ht="4.5" customHeight="1"/>
    <row r="5" spans="1:11" ht="18.75" customHeight="1">
      <c r="A5" s="150" t="s">
        <v>6</v>
      </c>
      <c r="B5" s="150"/>
      <c r="C5" s="150"/>
      <c r="D5" s="170" t="s">
        <v>7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v>200</v>
      </c>
    </row>
    <row r="6" spans="1:11" ht="18.75" customHeight="1">
      <c r="A6" s="150" t="str">
        <f>IF(D6="12x36","Regime de trabalho:","Regime de trabalho (horas semanais):")</f>
        <v>Regime de trabalho (horas semanais):</v>
      </c>
      <c r="B6" s="150"/>
      <c r="C6" s="150"/>
      <c r="D6" s="150">
        <v>40</v>
      </c>
      <c r="E6" s="150"/>
      <c r="F6" s="150"/>
      <c r="G6" s="171"/>
      <c r="H6" s="171"/>
      <c r="I6" s="172"/>
    </row>
    <row r="7" spans="1:11" ht="22.5" customHeight="1">
      <c r="A7" s="150" t="s">
        <v>8</v>
      </c>
      <c r="B7" s="150"/>
      <c r="C7" s="150"/>
      <c r="D7" s="123" t="s">
        <v>9</v>
      </c>
      <c r="E7" s="123"/>
      <c r="F7" s="123"/>
      <c r="G7" s="173" t="s">
        <v>10</v>
      </c>
      <c r="H7" s="173"/>
      <c r="I7" s="174">
        <v>0.4</v>
      </c>
    </row>
    <row r="8" spans="1:11" ht="22.5" customHeight="1">
      <c r="A8" s="150" t="s">
        <v>11</v>
      </c>
      <c r="B8" s="150"/>
      <c r="C8" s="150"/>
      <c r="D8" s="123" t="s">
        <v>12</v>
      </c>
      <c r="E8" s="123"/>
      <c r="F8" s="123"/>
      <c r="G8" s="173"/>
      <c r="H8" s="173"/>
      <c r="I8" s="174"/>
    </row>
    <row r="9" spans="1:11" ht="24.75" customHeight="1">
      <c r="A9" s="150" t="s">
        <v>13</v>
      </c>
      <c r="B9" s="150"/>
      <c r="C9" s="150"/>
      <c r="D9" s="150" t="s">
        <v>14</v>
      </c>
      <c r="E9" s="150"/>
      <c r="F9" s="150"/>
      <c r="G9" s="173" t="s">
        <v>15</v>
      </c>
      <c r="H9" s="173"/>
      <c r="I9" s="9" t="s">
        <v>16</v>
      </c>
    </row>
    <row r="10" spans="1:11" ht="32.25" customHeight="1">
      <c r="A10" s="179" t="s">
        <v>17</v>
      </c>
      <c r="B10" s="179"/>
      <c r="C10" s="179"/>
      <c r="D10" s="179"/>
      <c r="E10" s="179"/>
      <c r="F10" s="179"/>
      <c r="G10" s="8" t="s">
        <v>18</v>
      </c>
      <c r="H10" s="10">
        <v>220</v>
      </c>
      <c r="I10" s="11">
        <v>1765.86</v>
      </c>
    </row>
    <row r="11" spans="1:11" ht="11.25" customHeight="1">
      <c r="A11" s="137" t="s">
        <v>19</v>
      </c>
      <c r="B11" s="137"/>
      <c r="C11" s="137"/>
      <c r="D11" s="137"/>
      <c r="E11" s="137"/>
      <c r="F11" s="137"/>
      <c r="G11" s="10" t="str">
        <f>D9</f>
        <v>Caxias do Sul</v>
      </c>
      <c r="H11" s="10" t="s">
        <v>20</v>
      </c>
      <c r="I11" s="13">
        <v>0.04</v>
      </c>
    </row>
    <row r="12" spans="1:11" ht="15" customHeight="1">
      <c r="A12" s="137" t="s">
        <v>21</v>
      </c>
      <c r="B12" s="137"/>
      <c r="C12" s="137"/>
      <c r="D12" s="137"/>
      <c r="E12" s="137"/>
      <c r="F12" s="137"/>
      <c r="G12" s="175" t="s">
        <v>12</v>
      </c>
      <c r="H12" s="10" t="s">
        <v>22</v>
      </c>
      <c r="I12" s="11">
        <v>9</v>
      </c>
    </row>
    <row r="13" spans="1:11">
      <c r="A13" s="137"/>
      <c r="B13" s="137"/>
      <c r="C13" s="137"/>
      <c r="D13" s="137"/>
      <c r="E13" s="137"/>
      <c r="F13" s="137"/>
      <c r="G13" s="175"/>
      <c r="H13" s="10" t="s">
        <v>23</v>
      </c>
      <c r="I13" s="14">
        <v>22</v>
      </c>
    </row>
    <row r="14" spans="1:11">
      <c r="A14" s="137"/>
      <c r="B14" s="137"/>
      <c r="C14" s="137"/>
      <c r="D14" s="137"/>
      <c r="E14" s="137"/>
      <c r="F14" s="137"/>
      <c r="G14" s="175"/>
      <c r="H14" s="10" t="s">
        <v>24</v>
      </c>
      <c r="I14" s="9">
        <v>0.06</v>
      </c>
    </row>
    <row r="15" spans="1:11" ht="11.25" customHeight="1">
      <c r="A15" s="137" t="s">
        <v>25</v>
      </c>
      <c r="B15" s="137"/>
      <c r="C15" s="137"/>
      <c r="D15" s="137"/>
      <c r="E15" s="137"/>
      <c r="F15" s="137"/>
      <c r="G15" s="175" t="s">
        <v>12</v>
      </c>
      <c r="H15" s="10" t="s">
        <v>22</v>
      </c>
      <c r="I15" s="11">
        <v>27.15</v>
      </c>
    </row>
    <row r="16" spans="1:11" ht="11.25" customHeight="1">
      <c r="A16" s="137"/>
      <c r="B16" s="137"/>
      <c r="C16" s="137"/>
      <c r="D16" s="137"/>
      <c r="E16" s="137"/>
      <c r="F16" s="137"/>
      <c r="G16" s="175"/>
      <c r="H16" s="10" t="s">
        <v>23</v>
      </c>
      <c r="I16" s="14">
        <v>22</v>
      </c>
    </row>
    <row r="17" spans="1:9">
      <c r="A17" s="137"/>
      <c r="B17" s="137"/>
      <c r="C17" s="137"/>
      <c r="D17" s="137"/>
      <c r="E17" s="137"/>
      <c r="F17" s="137"/>
      <c r="G17" s="175"/>
      <c r="H17" s="10" t="s">
        <v>24</v>
      </c>
      <c r="I17" s="9">
        <v>0.19</v>
      </c>
    </row>
    <row r="18" spans="1:9" ht="11.25" customHeight="1">
      <c r="A18" s="137" t="s">
        <v>26</v>
      </c>
      <c r="B18" s="137"/>
      <c r="C18" s="137"/>
      <c r="D18" s="137"/>
      <c r="E18" s="137"/>
      <c r="F18" s="137"/>
      <c r="G18" s="175" t="s">
        <v>12</v>
      </c>
      <c r="H18" s="10" t="s">
        <v>22</v>
      </c>
      <c r="I18" s="11" t="s">
        <v>16</v>
      </c>
    </row>
    <row r="19" spans="1:9">
      <c r="A19" s="137"/>
      <c r="B19" s="137"/>
      <c r="C19" s="137"/>
      <c r="D19" s="137"/>
      <c r="E19" s="137"/>
      <c r="F19" s="137"/>
      <c r="G19" s="175"/>
      <c r="H19" s="10" t="s">
        <v>23</v>
      </c>
      <c r="I19" s="14" t="s">
        <v>16</v>
      </c>
    </row>
    <row r="20" spans="1:9">
      <c r="A20" s="176"/>
      <c r="B20" s="176"/>
      <c r="C20" s="176"/>
      <c r="D20" s="176"/>
      <c r="E20" s="176"/>
      <c r="F20" s="176"/>
      <c r="G20" s="175"/>
      <c r="H20" s="10" t="s">
        <v>24</v>
      </c>
      <c r="I20" s="9" t="s">
        <v>16</v>
      </c>
    </row>
    <row r="21" spans="1:9" ht="14.25" customHeight="1">
      <c r="A21" s="136" t="s">
        <v>27</v>
      </c>
      <c r="B21" s="136"/>
      <c r="C21" s="136"/>
      <c r="D21" s="136"/>
      <c r="E21" s="136"/>
      <c r="F21" s="136"/>
      <c r="G21" s="10" t="s">
        <v>12</v>
      </c>
      <c r="H21" s="15" t="s">
        <v>28</v>
      </c>
      <c r="I21" s="115">
        <v>80</v>
      </c>
    </row>
    <row r="22" spans="1:9" ht="14.25" customHeight="1">
      <c r="A22" s="136" t="s">
        <v>29</v>
      </c>
      <c r="B22" s="136"/>
      <c r="C22" s="136"/>
      <c r="D22" s="136"/>
      <c r="E22" s="136"/>
      <c r="F22" s="136"/>
      <c r="G22" s="10" t="s">
        <v>12</v>
      </c>
      <c r="H22" s="15" t="s">
        <v>28</v>
      </c>
      <c r="I22" s="115">
        <v>25.52</v>
      </c>
    </row>
    <row r="23" spans="1:9" ht="14.25" customHeight="1">
      <c r="A23" s="137" t="s">
        <v>30</v>
      </c>
      <c r="B23" s="177"/>
      <c r="C23" s="177"/>
      <c r="D23" s="177"/>
      <c r="E23" s="177"/>
      <c r="F23" s="178"/>
      <c r="G23" s="114" t="s">
        <v>12</v>
      </c>
      <c r="H23" s="15" t="s">
        <v>28</v>
      </c>
      <c r="I23" s="16" t="s">
        <v>16</v>
      </c>
    </row>
    <row r="24" spans="1:9" ht="22.5" customHeight="1">
      <c r="A24" s="155" t="s">
        <v>31</v>
      </c>
      <c r="B24" s="155"/>
      <c r="C24" s="155"/>
      <c r="D24" s="155"/>
      <c r="E24" s="155"/>
      <c r="F24" s="155"/>
      <c r="G24" s="15"/>
      <c r="H24" s="15" t="s">
        <v>32</v>
      </c>
      <c r="I24" s="18" t="s">
        <v>16</v>
      </c>
    </row>
    <row r="25" spans="1:9" ht="34.5" customHeight="1">
      <c r="A25" s="136" t="s">
        <v>33</v>
      </c>
      <c r="B25" s="136"/>
      <c r="C25" s="136"/>
      <c r="D25" s="136"/>
      <c r="E25" s="136"/>
      <c r="F25" s="136"/>
      <c r="G25" s="10"/>
      <c r="H25" s="10" t="s">
        <v>34</v>
      </c>
      <c r="I25" s="11">
        <f>I38</f>
        <v>1605.3272727272727</v>
      </c>
    </row>
    <row r="26" spans="1:9" ht="15" customHeight="1">
      <c r="A26" s="136" t="s">
        <v>35</v>
      </c>
      <c r="B26" s="136"/>
      <c r="C26" s="136"/>
      <c r="D26" s="136"/>
      <c r="E26" s="136"/>
      <c r="F26" s="136"/>
      <c r="G26" s="15"/>
      <c r="H26" s="19" t="s">
        <v>36</v>
      </c>
      <c r="I26" s="20" t="s">
        <v>16</v>
      </c>
    </row>
    <row r="27" spans="1:9" ht="15" customHeight="1">
      <c r="A27" s="136"/>
      <c r="B27" s="136"/>
      <c r="C27" s="136"/>
      <c r="D27" s="136"/>
      <c r="E27" s="136"/>
      <c r="F27" s="136"/>
      <c r="G27" s="15"/>
      <c r="H27" s="21" t="s">
        <v>37</v>
      </c>
      <c r="I27" s="9" t="s">
        <v>16</v>
      </c>
    </row>
    <row r="28" spans="1:9" ht="26.25" customHeight="1">
      <c r="A28" s="136" t="s">
        <v>38</v>
      </c>
      <c r="B28" s="136"/>
      <c r="C28" s="136"/>
      <c r="D28" s="136"/>
      <c r="E28" s="136"/>
      <c r="F28" s="136"/>
      <c r="G28" s="15"/>
      <c r="H28" s="10" t="s">
        <v>36</v>
      </c>
      <c r="I28" s="20" t="s">
        <v>16</v>
      </c>
    </row>
    <row r="29" spans="1:9" ht="35.25" customHeight="1">
      <c r="A29" s="136" t="s">
        <v>39</v>
      </c>
      <c r="B29" s="136"/>
      <c r="C29" s="136"/>
      <c r="D29" s="136"/>
      <c r="E29" s="136"/>
      <c r="F29" s="136"/>
      <c r="G29" s="10"/>
      <c r="H29" s="8" t="s">
        <v>32</v>
      </c>
      <c r="I29" s="9">
        <v>0.2</v>
      </c>
    </row>
    <row r="30" spans="1:9" ht="1.1499999999999999" customHeight="1">
      <c r="A30" s="84"/>
      <c r="B30" s="84"/>
      <c r="C30" s="84"/>
      <c r="D30" s="84"/>
      <c r="E30" s="84"/>
      <c r="F30" s="84"/>
      <c r="G30" s="84"/>
      <c r="H30" s="84"/>
      <c r="I30" s="85" t="s">
        <v>16</v>
      </c>
    </row>
    <row r="31" spans="1:9" ht="1.1499999999999999" customHeight="1">
      <c r="A31" s="193"/>
      <c r="B31" s="193"/>
      <c r="C31" s="193"/>
      <c r="D31" s="193"/>
      <c r="E31" s="193"/>
      <c r="F31" s="193"/>
      <c r="G31" s="193"/>
      <c r="H31" s="193"/>
      <c r="I31" s="193"/>
    </row>
    <row r="32" spans="1:9" ht="1.1499999999999999" customHeight="1">
      <c r="A32" s="193"/>
      <c r="B32" s="193"/>
      <c r="C32" s="193"/>
      <c r="D32" s="193"/>
      <c r="E32" s="193"/>
      <c r="F32" s="193"/>
      <c r="G32" s="193"/>
      <c r="H32" s="193"/>
      <c r="I32" s="193"/>
    </row>
    <row r="33" spans="1:10" ht="1.1499999999999999" customHeight="1">
      <c r="A33" s="193"/>
      <c r="B33" s="193"/>
      <c r="C33" s="193"/>
      <c r="D33" s="193"/>
      <c r="E33" s="193"/>
      <c r="F33" s="193"/>
      <c r="G33" s="193"/>
      <c r="H33" s="193"/>
      <c r="I33" s="193"/>
    </row>
    <row r="34" spans="1:10" ht="1.1499999999999999" customHeight="1">
      <c r="A34" s="193"/>
      <c r="B34" s="193"/>
      <c r="C34" s="193"/>
      <c r="D34" s="193"/>
      <c r="E34" s="193"/>
      <c r="F34" s="193"/>
      <c r="G34" s="193"/>
      <c r="H34" s="193"/>
      <c r="I34" s="193"/>
    </row>
    <row r="35" spans="1:10" ht="1.1499999999999999" customHeight="1">
      <c r="A35" s="194"/>
      <c r="B35" s="194"/>
      <c r="C35" s="194"/>
      <c r="D35" s="194"/>
      <c r="E35" s="194"/>
      <c r="F35" s="194"/>
      <c r="G35" s="194"/>
      <c r="H35" s="194"/>
      <c r="I35" s="194"/>
    </row>
    <row r="36" spans="1:10" ht="8.25" customHeight="1">
      <c r="A36" s="122" t="s">
        <v>40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>
      <c r="A37" s="22" t="s">
        <v>41</v>
      </c>
      <c r="B37" s="145" t="s">
        <v>42</v>
      </c>
      <c r="C37" s="145"/>
      <c r="D37" s="145"/>
      <c r="E37" s="145"/>
      <c r="F37" s="145"/>
      <c r="G37" s="145"/>
      <c r="H37" s="22" t="s">
        <v>43</v>
      </c>
      <c r="I37" s="22" t="s">
        <v>44</v>
      </c>
    </row>
    <row r="38" spans="1:10" ht="15" customHeight="1">
      <c r="A38" s="17">
        <v>1</v>
      </c>
      <c r="B38" s="123" t="s">
        <v>45</v>
      </c>
      <c r="C38" s="123"/>
      <c r="D38" s="123"/>
      <c r="E38" s="123"/>
      <c r="F38" s="123"/>
      <c r="G38" s="123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>
      <c r="A39" s="17">
        <f t="shared" ref="A39:A45" si="1">A38+1</f>
        <v>2</v>
      </c>
      <c r="B39" s="123" t="s">
        <v>46</v>
      </c>
      <c r="C39" s="123"/>
      <c r="D39" s="123"/>
      <c r="E39" s="123"/>
      <c r="F39" s="123"/>
      <c r="G39" s="123"/>
      <c r="H39" s="23">
        <f t="shared" si="0"/>
        <v>0</v>
      </c>
      <c r="I39" s="24">
        <f>IF(I9=30%,I38*I9,0)</f>
        <v>0</v>
      </c>
    </row>
    <row r="40" spans="1:10" ht="15" customHeight="1">
      <c r="A40" s="17">
        <f t="shared" si="1"/>
        <v>3</v>
      </c>
      <c r="B40" s="123" t="s">
        <v>47</v>
      </c>
      <c r="C40" s="123"/>
      <c r="D40" s="123"/>
      <c r="E40" s="123"/>
      <c r="F40" s="123"/>
      <c r="G40" s="123"/>
      <c r="H40" s="23">
        <f t="shared" si="0"/>
        <v>0</v>
      </c>
      <c r="I40" s="24">
        <f>IF(I7=10%,I25*I7,0)</f>
        <v>0</v>
      </c>
    </row>
    <row r="41" spans="1:10" ht="15" customHeight="1">
      <c r="A41" s="17">
        <f t="shared" si="1"/>
        <v>4</v>
      </c>
      <c r="B41" s="123" t="s">
        <v>48</v>
      </c>
      <c r="C41" s="123"/>
      <c r="D41" s="123"/>
      <c r="E41" s="123"/>
      <c r="F41" s="123"/>
      <c r="G41" s="123"/>
      <c r="H41" s="23">
        <f t="shared" si="0"/>
        <v>0</v>
      </c>
      <c r="I41" s="24">
        <f>IF(I7=20%,I25*I7,0)</f>
        <v>0</v>
      </c>
    </row>
    <row r="42" spans="1:10" ht="15" customHeight="1">
      <c r="A42" s="17">
        <f t="shared" si="1"/>
        <v>5</v>
      </c>
      <c r="B42" s="123" t="s">
        <v>49</v>
      </c>
      <c r="C42" s="123"/>
      <c r="D42" s="123"/>
      <c r="E42" s="123"/>
      <c r="F42" s="123"/>
      <c r="G42" s="123"/>
      <c r="H42" s="23">
        <f t="shared" si="0"/>
        <v>0.2857142857142857</v>
      </c>
      <c r="I42" s="24">
        <f>IF(I7=40%,I25*I7,0)</f>
        <v>642.13090909090909</v>
      </c>
    </row>
    <row r="43" spans="1:10" ht="15" customHeight="1">
      <c r="A43" s="17">
        <f t="shared" si="1"/>
        <v>6</v>
      </c>
      <c r="B43" s="123" t="s">
        <v>50</v>
      </c>
      <c r="C43" s="123"/>
      <c r="D43" s="123"/>
      <c r="E43" s="123"/>
      <c r="F43" s="123"/>
      <c r="G43" s="123"/>
      <c r="H43" s="23">
        <f t="shared" si="0"/>
        <v>0</v>
      </c>
      <c r="I43" s="24">
        <f>IF(I24="Não aplicável",0,I38*I24)</f>
        <v>0</v>
      </c>
    </row>
    <row r="44" spans="1:10" ht="15" customHeight="1">
      <c r="A44" s="17">
        <f t="shared" si="1"/>
        <v>7</v>
      </c>
      <c r="B44" s="123" t="s">
        <v>51</v>
      </c>
      <c r="C44" s="123"/>
      <c r="D44" s="123"/>
      <c r="E44" s="123"/>
      <c r="F44" s="123"/>
      <c r="G44" s="123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>
      <c r="A45" s="17">
        <f t="shared" si="1"/>
        <v>8</v>
      </c>
      <c r="B45" s="123" t="s">
        <v>52</v>
      </c>
      <c r="C45" s="123"/>
      <c r="D45" s="123"/>
      <c r="E45" s="123"/>
      <c r="F45" s="123"/>
      <c r="G45" s="123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>
      <c r="A46" s="141" t="s">
        <v>53</v>
      </c>
      <c r="B46" s="141"/>
      <c r="C46" s="141"/>
      <c r="D46" s="141"/>
      <c r="E46" s="141"/>
      <c r="F46" s="141"/>
      <c r="G46" s="141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>
      <c r="A57" s="22" t="s">
        <v>54</v>
      </c>
      <c r="B57" s="145" t="s">
        <v>55</v>
      </c>
      <c r="C57" s="145"/>
      <c r="D57" s="145"/>
      <c r="E57" s="145"/>
      <c r="F57" s="145"/>
      <c r="G57" s="145"/>
      <c r="H57" s="22" t="s">
        <v>43</v>
      </c>
      <c r="I57" s="22" t="s">
        <v>44</v>
      </c>
    </row>
    <row r="58" spans="1:10" ht="15" customHeight="1">
      <c r="A58" s="17">
        <v>1</v>
      </c>
      <c r="B58" s="123" t="s">
        <v>56</v>
      </c>
      <c r="C58" s="123"/>
      <c r="D58" s="123"/>
      <c r="E58" s="123"/>
      <c r="F58" s="123"/>
      <c r="G58" s="123"/>
      <c r="H58" s="23">
        <v>0.2</v>
      </c>
      <c r="I58" s="24">
        <f t="shared" ref="I58:I65" si="2">$I$46*H58</f>
        <v>449.49163636363642</v>
      </c>
    </row>
    <row r="59" spans="1:10" ht="15" customHeight="1">
      <c r="A59" s="17">
        <v>2</v>
      </c>
      <c r="B59" s="123" t="s">
        <v>57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33.711872727272727</v>
      </c>
    </row>
    <row r="60" spans="1:10" ht="15" customHeight="1">
      <c r="A60" s="17">
        <v>3</v>
      </c>
      <c r="B60" s="123" t="s">
        <v>58</v>
      </c>
      <c r="C60" s="123"/>
      <c r="D60" s="123"/>
      <c r="E60" s="123"/>
      <c r="F60" s="123"/>
      <c r="G60" s="123"/>
      <c r="H60" s="23">
        <v>0.01</v>
      </c>
      <c r="I60" s="24">
        <f t="shared" si="2"/>
        <v>22.474581818181818</v>
      </c>
    </row>
    <row r="61" spans="1:10" ht="15" customHeight="1">
      <c r="A61" s="17">
        <v>4</v>
      </c>
      <c r="B61" s="123" t="s">
        <v>59</v>
      </c>
      <c r="C61" s="123"/>
      <c r="D61" s="123"/>
      <c r="E61" s="123"/>
      <c r="F61" s="123"/>
      <c r="G61" s="123"/>
      <c r="H61" s="23">
        <v>2E-3</v>
      </c>
      <c r="I61" s="24">
        <f t="shared" si="2"/>
        <v>4.4949163636363636</v>
      </c>
    </row>
    <row r="62" spans="1:10" ht="15" customHeight="1">
      <c r="A62" s="17">
        <v>5</v>
      </c>
      <c r="B62" s="123" t="s">
        <v>60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56.186454545454552</v>
      </c>
    </row>
    <row r="63" spans="1:10" ht="15" customHeight="1">
      <c r="A63" s="17">
        <v>6</v>
      </c>
      <c r="B63" s="123" t="s">
        <v>61</v>
      </c>
      <c r="C63" s="123"/>
      <c r="D63" s="123"/>
      <c r="E63" s="123"/>
      <c r="F63" s="123"/>
      <c r="G63" s="123"/>
      <c r="H63" s="23">
        <v>0.08</v>
      </c>
      <c r="I63" s="24">
        <f t="shared" si="2"/>
        <v>179.79665454545454</v>
      </c>
    </row>
    <row r="64" spans="1:10" ht="15" customHeight="1">
      <c r="A64" s="17">
        <v>7</v>
      </c>
      <c r="B64" s="123" t="s">
        <v>62</v>
      </c>
      <c r="C64" s="123"/>
      <c r="D64" s="123"/>
      <c r="E64" s="123"/>
      <c r="F64" s="123"/>
      <c r="G64" s="123"/>
      <c r="H64" s="23">
        <v>5.0000000000000001E-3</v>
      </c>
      <c r="I64" s="24">
        <f t="shared" si="2"/>
        <v>11.237290909090909</v>
      </c>
    </row>
    <row r="65" spans="1:10" ht="15" customHeight="1">
      <c r="A65" s="17">
        <v>8</v>
      </c>
      <c r="B65" s="123" t="s">
        <v>63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13.484749090909091</v>
      </c>
    </row>
    <row r="66" spans="1:10" s="28" customFormat="1" ht="15" customHeight="1">
      <c r="A66" s="141" t="s">
        <v>64</v>
      </c>
      <c r="B66" s="141"/>
      <c r="C66" s="141"/>
      <c r="D66" s="141"/>
      <c r="E66" s="141"/>
      <c r="F66" s="141"/>
      <c r="G66" s="141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>
      <c r="A67" s="156" t="s">
        <v>65</v>
      </c>
      <c r="B67" s="156"/>
      <c r="C67" s="156"/>
      <c r="D67" s="156"/>
      <c r="E67" s="156"/>
      <c r="F67" s="156"/>
      <c r="G67" s="156"/>
      <c r="H67" s="156"/>
      <c r="I67" s="156"/>
    </row>
    <row r="68" spans="1:10" ht="30.75" customHeight="1">
      <c r="A68" s="166" t="s">
        <v>66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>
      <c r="A69" s="22" t="s">
        <v>67</v>
      </c>
      <c r="B69" s="145" t="s">
        <v>68</v>
      </c>
      <c r="C69" s="145"/>
      <c r="D69" s="145"/>
      <c r="E69" s="145"/>
      <c r="F69" s="145"/>
      <c r="G69" s="145"/>
      <c r="H69" s="22" t="s">
        <v>43</v>
      </c>
      <c r="I69" s="22" t="s">
        <v>44</v>
      </c>
    </row>
    <row r="70" spans="1:10" ht="15" customHeight="1">
      <c r="A70" s="17">
        <v>1</v>
      </c>
      <c r="B70" s="123" t="s">
        <v>69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$I$46*H70</f>
        <v>268.15322550545454</v>
      </c>
    </row>
    <row r="71" spans="1:10" ht="15" customHeight="1">
      <c r="A71" s="17">
        <v>2</v>
      </c>
      <c r="B71" s="123" t="s">
        <v>70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46.02569610545455</v>
      </c>
    </row>
    <row r="72" spans="1:10" ht="15" customHeight="1">
      <c r="A72" s="17">
        <v>3</v>
      </c>
      <c r="B72" s="123" t="s">
        <v>71</v>
      </c>
      <c r="C72" s="123"/>
      <c r="D72" s="123"/>
      <c r="E72" s="123"/>
      <c r="F72" s="123"/>
      <c r="G72" s="123"/>
      <c r="H72" s="23">
        <v>1.2123E-2</v>
      </c>
      <c r="I72" s="24">
        <f t="shared" si="3"/>
        <v>27.245935538181818</v>
      </c>
    </row>
    <row r="73" spans="1:10" ht="15" customHeight="1">
      <c r="A73" s="17">
        <v>4</v>
      </c>
      <c r="B73" s="123" t="s">
        <v>72</v>
      </c>
      <c r="C73" s="123"/>
      <c r="D73" s="123"/>
      <c r="E73" s="123"/>
      <c r="F73" s="123"/>
      <c r="G73" s="123"/>
      <c r="H73" s="23">
        <v>1.1436E-2</v>
      </c>
      <c r="I73" s="24">
        <f t="shared" si="3"/>
        <v>25.701931767272729</v>
      </c>
    </row>
    <row r="74" spans="1:10" ht="15" customHeight="1">
      <c r="A74" s="17">
        <v>5</v>
      </c>
      <c r="B74" s="123" t="s">
        <v>73</v>
      </c>
      <c r="C74" s="123"/>
      <c r="D74" s="123"/>
      <c r="E74" s="123"/>
      <c r="F74" s="123"/>
      <c r="G74" s="123"/>
      <c r="H74" s="23">
        <v>1.74E-4</v>
      </c>
      <c r="I74" s="24">
        <f t="shared" si="3"/>
        <v>0.39105772363636365</v>
      </c>
    </row>
    <row r="75" spans="1:10" ht="15" customHeight="1">
      <c r="A75" s="17">
        <v>6</v>
      </c>
      <c r="B75" s="123" t="s">
        <v>74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0.99337651636363644</v>
      </c>
    </row>
    <row r="76" spans="1:10" ht="15" customHeight="1">
      <c r="A76" s="17">
        <v>7</v>
      </c>
      <c r="B76" s="123" t="s">
        <v>75</v>
      </c>
      <c r="C76" s="123"/>
      <c r="D76" s="123"/>
      <c r="E76" s="123"/>
      <c r="F76" s="123"/>
      <c r="G76" s="123"/>
      <c r="H76" s="23">
        <v>1.85E-4</v>
      </c>
      <c r="I76" s="24">
        <f t="shared" si="3"/>
        <v>0.41577976363636365</v>
      </c>
    </row>
    <row r="77" spans="1:10" ht="15" customHeight="1">
      <c r="A77" s="17">
        <v>8</v>
      </c>
      <c r="B77" s="123" t="s">
        <v>76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204.04672832727272</v>
      </c>
    </row>
    <row r="78" spans="1:10" s="28" customFormat="1" ht="15" customHeight="1">
      <c r="A78" s="141" t="s">
        <v>77</v>
      </c>
      <c r="B78" s="141"/>
      <c r="C78" s="141"/>
      <c r="D78" s="141"/>
      <c r="E78" s="141"/>
      <c r="F78" s="141"/>
      <c r="G78" s="141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>
      <c r="A79" s="29" t="s">
        <v>78</v>
      </c>
      <c r="B79" s="142" t="s">
        <v>79</v>
      </c>
      <c r="C79" s="142"/>
      <c r="D79" s="142"/>
      <c r="E79" s="142"/>
      <c r="F79" s="142"/>
      <c r="G79" s="142"/>
      <c r="H79" s="142"/>
      <c r="I79" s="142"/>
    </row>
    <row r="80" spans="1:10" ht="15" customHeight="1">
      <c r="A80" s="29" t="s">
        <v>80</v>
      </c>
      <c r="B80" s="162" t="s">
        <v>81</v>
      </c>
      <c r="C80" s="162"/>
      <c r="D80" s="162"/>
      <c r="E80" s="162"/>
      <c r="F80" s="162"/>
      <c r="G80" s="162"/>
      <c r="H80" s="162"/>
      <c r="I80" s="162"/>
    </row>
    <row r="81" spans="1:11" ht="33.75" customHeight="1">
      <c r="A81" s="22" t="s">
        <v>82</v>
      </c>
      <c r="B81" s="145" t="s">
        <v>83</v>
      </c>
      <c r="C81" s="145"/>
      <c r="D81" s="145"/>
      <c r="E81" s="145"/>
      <c r="F81" s="145"/>
      <c r="G81" s="145"/>
      <c r="H81" s="22" t="s">
        <v>43</v>
      </c>
      <c r="I81" s="22" t="s">
        <v>44</v>
      </c>
    </row>
    <row r="82" spans="1:11" ht="15" customHeight="1">
      <c r="A82" s="17">
        <v>1</v>
      </c>
      <c r="B82" s="123" t="s">
        <v>84</v>
      </c>
      <c r="C82" s="123"/>
      <c r="D82" s="123"/>
      <c r="E82" s="123"/>
      <c r="F82" s="123"/>
      <c r="G82" s="123"/>
      <c r="H82" s="23">
        <v>4.8321000000000003E-2</v>
      </c>
      <c r="I82" s="24">
        <f>$I$46*H82</f>
        <v>108.59942680363638</v>
      </c>
    </row>
    <row r="83" spans="1:11" ht="15" customHeight="1">
      <c r="A83" s="17">
        <v>2</v>
      </c>
      <c r="B83" s="123" t="s">
        <v>85</v>
      </c>
      <c r="C83" s="123"/>
      <c r="D83" s="123"/>
      <c r="E83" s="123"/>
      <c r="F83" s="123"/>
      <c r="G83" s="123"/>
      <c r="H83" s="23">
        <v>3.5109999999999998E-3</v>
      </c>
      <c r="I83" s="24">
        <f>$I$46*H83</f>
        <v>7.8908256763636357</v>
      </c>
    </row>
    <row r="84" spans="1:11" ht="15" customHeight="1">
      <c r="A84" s="17">
        <v>3</v>
      </c>
      <c r="B84" s="123" t="s">
        <v>86</v>
      </c>
      <c r="C84" s="123"/>
      <c r="D84" s="123"/>
      <c r="E84" s="123"/>
      <c r="F84" s="123"/>
      <c r="G84" s="123"/>
      <c r="H84" s="23">
        <v>1.9328000000000001E-2</v>
      </c>
      <c r="I84" s="24">
        <f>$I$46*H84</f>
        <v>43.438871738181824</v>
      </c>
    </row>
    <row r="85" spans="1:11" s="28" customFormat="1" ht="15" customHeight="1">
      <c r="A85" s="141" t="s">
        <v>87</v>
      </c>
      <c r="B85" s="141"/>
      <c r="C85" s="141"/>
      <c r="D85" s="141"/>
      <c r="E85" s="141"/>
      <c r="F85" s="141"/>
      <c r="G85" s="141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/>
    <row r="87" spans="1:11" ht="33.75" customHeight="1">
      <c r="A87" s="22" t="s">
        <v>88</v>
      </c>
      <c r="B87" s="145" t="s">
        <v>89</v>
      </c>
      <c r="C87" s="145"/>
      <c r="D87" s="145"/>
      <c r="E87" s="145"/>
      <c r="F87" s="145"/>
      <c r="G87" s="145"/>
      <c r="H87" s="22" t="s">
        <v>43</v>
      </c>
      <c r="I87" s="22" t="s">
        <v>44</v>
      </c>
    </row>
    <row r="88" spans="1:11" ht="15" customHeight="1">
      <c r="A88" s="17">
        <v>1</v>
      </c>
      <c r="B88" s="123" t="s">
        <v>90</v>
      </c>
      <c r="C88" s="123"/>
      <c r="D88" s="123"/>
      <c r="E88" s="123"/>
      <c r="F88" s="123"/>
      <c r="G88" s="123"/>
      <c r="H88" s="23">
        <f>(H66*H78)</f>
        <v>8.7445449000000008E-2</v>
      </c>
      <c r="I88" s="24">
        <f>$I$46*H88</f>
        <v>196.52998981781457</v>
      </c>
    </row>
    <row r="89" spans="1:11" s="28" customFormat="1" ht="15" customHeight="1">
      <c r="A89" s="141" t="s">
        <v>91</v>
      </c>
      <c r="B89" s="141"/>
      <c r="C89" s="141"/>
      <c r="D89" s="141"/>
      <c r="E89" s="141"/>
      <c r="F89" s="141"/>
      <c r="G89" s="141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>
      <c r="J90" s="31"/>
    </row>
    <row r="91" spans="1:11" s="28" customFormat="1" ht="12" customHeight="1">
      <c r="A91" s="161" t="s">
        <v>92</v>
      </c>
      <c r="B91" s="161"/>
      <c r="C91" s="161"/>
      <c r="D91" s="161"/>
      <c r="E91" s="161"/>
      <c r="F91" s="161"/>
      <c r="G91" s="161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/>
    <row r="93" spans="1:11" ht="33.75" customHeight="1">
      <c r="A93" s="22" t="s">
        <v>93</v>
      </c>
      <c r="B93" s="145" t="s">
        <v>94</v>
      </c>
      <c r="C93" s="145"/>
      <c r="D93" s="145"/>
      <c r="E93" s="145"/>
      <c r="F93" s="145"/>
      <c r="G93" s="145"/>
      <c r="H93" s="22" t="s">
        <v>43</v>
      </c>
      <c r="I93" s="22" t="s">
        <v>44</v>
      </c>
    </row>
    <row r="94" spans="1:11" ht="15" customHeight="1">
      <c r="A94" s="17">
        <v>1</v>
      </c>
      <c r="B94" s="123" t="s">
        <v>95</v>
      </c>
      <c r="C94" s="123"/>
      <c r="D94" s="123"/>
      <c r="E94" s="123"/>
      <c r="F94" s="123"/>
      <c r="G94" s="123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>
      <c r="A95" s="17">
        <f>A94+1</f>
        <v>2</v>
      </c>
      <c r="B95" s="123" t="s">
        <v>26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>
      <c r="A96" s="17">
        <f t="shared" ref="A96:A98" si="5">A95+1</f>
        <v>3</v>
      </c>
      <c r="B96" s="158" t="s">
        <v>96</v>
      </c>
      <c r="C96" s="159"/>
      <c r="D96" s="159"/>
      <c r="E96" s="159"/>
      <c r="F96" s="159"/>
      <c r="G96" s="160"/>
      <c r="H96" s="23">
        <f t="shared" si="4"/>
        <v>0</v>
      </c>
      <c r="I96" s="24">
        <v>0</v>
      </c>
    </row>
    <row r="97" spans="1:10" ht="15" customHeight="1">
      <c r="A97" s="17">
        <f t="shared" si="5"/>
        <v>4</v>
      </c>
      <c r="B97" s="123" t="s">
        <v>97</v>
      </c>
      <c r="C97" s="123"/>
      <c r="D97" s="123"/>
      <c r="E97" s="123"/>
      <c r="F97" s="123"/>
      <c r="G97" s="123"/>
      <c r="H97" s="23">
        <f t="shared" si="4"/>
        <v>0.13334190867743922</v>
      </c>
      <c r="I97" s="24">
        <f>I106</f>
        <v>299.68036363636361</v>
      </c>
    </row>
    <row r="98" spans="1:10" ht="15" customHeight="1">
      <c r="A98" s="17">
        <f t="shared" si="5"/>
        <v>5</v>
      </c>
      <c r="B98" s="123" t="s">
        <v>98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>
      <c r="A99" s="17">
        <v>6</v>
      </c>
      <c r="B99" s="123" t="s">
        <v>99</v>
      </c>
      <c r="C99" s="123"/>
      <c r="D99" s="123"/>
      <c r="E99" s="123"/>
      <c r="F99" s="123"/>
      <c r="G99" s="123"/>
      <c r="H99" s="23">
        <f t="shared" si="4"/>
        <v>3.5595767986784259E-2</v>
      </c>
      <c r="I99" s="24">
        <f>IF(I21="Não aplicável",0,I21)</f>
        <v>80</v>
      </c>
    </row>
    <row r="100" spans="1:10" ht="15" customHeight="1">
      <c r="A100" s="17">
        <v>7</v>
      </c>
      <c r="B100" s="123" t="s">
        <v>29</v>
      </c>
      <c r="C100" s="123"/>
      <c r="D100" s="123"/>
      <c r="E100" s="123"/>
      <c r="F100" s="123"/>
      <c r="G100" s="123"/>
      <c r="H100" s="23">
        <f t="shared" si="4"/>
        <v>1.135504998778418E-2</v>
      </c>
      <c r="I100" s="24">
        <f>IF(I22="Não aplicável",0,I22)</f>
        <v>25.52</v>
      </c>
    </row>
    <row r="101" spans="1:10" ht="15" customHeight="1">
      <c r="A101" s="17">
        <v>8</v>
      </c>
      <c r="B101" s="123" t="s">
        <v>100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5" customHeight="1">
      <c r="A102" s="141" t="s">
        <v>101</v>
      </c>
      <c r="B102" s="141"/>
      <c r="C102" s="141"/>
      <c r="D102" s="141"/>
      <c r="E102" s="141"/>
      <c r="F102" s="141"/>
      <c r="G102" s="141"/>
      <c r="H102" s="25">
        <f>SUM(H94:H101)</f>
        <v>0.39556391786438339</v>
      </c>
      <c r="I102" s="26">
        <f>SUM(I94:I101)</f>
        <v>889.01336363636358</v>
      </c>
      <c r="J102" s="34"/>
    </row>
    <row r="103" spans="1:10" ht="18" customHeight="1">
      <c r="A103" s="29" t="s">
        <v>102</v>
      </c>
      <c r="B103" s="156" t="s">
        <v>103</v>
      </c>
      <c r="C103" s="156"/>
      <c r="D103" s="156"/>
      <c r="E103" s="156"/>
      <c r="F103" s="156"/>
      <c r="G103" s="156"/>
      <c r="H103" s="35"/>
      <c r="I103" s="36"/>
    </row>
    <row r="104" spans="1:10" ht="15" customHeight="1">
      <c r="A104" s="135" t="s">
        <v>104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>
      <c r="A105" s="136" t="s">
        <v>105</v>
      </c>
      <c r="B105" s="136"/>
      <c r="C105" s="17" t="s">
        <v>106</v>
      </c>
      <c r="D105" s="17" t="s">
        <v>107</v>
      </c>
      <c r="E105" s="17" t="s">
        <v>108</v>
      </c>
      <c r="F105" s="17" t="s">
        <v>109</v>
      </c>
      <c r="G105" s="17" t="s">
        <v>110</v>
      </c>
      <c r="H105" s="23" t="s">
        <v>111</v>
      </c>
      <c r="I105" s="24" t="s">
        <v>112</v>
      </c>
    </row>
    <row r="106" spans="1:10" ht="15" customHeight="1">
      <c r="A106" s="157">
        <f>IF(I12="Não aplicável",0,I12)</f>
        <v>9</v>
      </c>
      <c r="B106" s="157"/>
      <c r="C106" s="17">
        <f>IF(I13="Não aplicável",0,I13)</f>
        <v>22</v>
      </c>
      <c r="D106" s="17">
        <v>2</v>
      </c>
      <c r="E106" s="37">
        <f>A106*C106*D106</f>
        <v>396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299.68036363636361</v>
      </c>
    </row>
    <row r="107" spans="1:10" ht="3.75" customHeight="1">
      <c r="A107" s="39"/>
      <c r="E107" s="34"/>
      <c r="F107" s="34"/>
      <c r="G107" s="40"/>
      <c r="H107" s="34"/>
      <c r="I107" s="41"/>
    </row>
    <row r="108" spans="1:10" ht="15" customHeight="1">
      <c r="A108" s="135" t="s">
        <v>113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3.25" customHeight="1">
      <c r="A109" s="136" t="s">
        <v>105</v>
      </c>
      <c r="B109" s="136"/>
      <c r="C109" s="17" t="s">
        <v>114</v>
      </c>
      <c r="D109" s="17" t="s">
        <v>107</v>
      </c>
      <c r="E109" s="17" t="s">
        <v>108</v>
      </c>
      <c r="F109" s="17" t="s">
        <v>109</v>
      </c>
      <c r="G109" s="17" t="s">
        <v>110</v>
      </c>
      <c r="H109" s="23" t="s">
        <v>111</v>
      </c>
      <c r="I109" s="24" t="s">
        <v>112</v>
      </c>
    </row>
    <row r="110" spans="1:10" ht="15" customHeight="1">
      <c r="A110" s="149">
        <f>IF(I18="Não aplicável",0,I18)</f>
        <v>0</v>
      </c>
      <c r="B110" s="14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>
      <c r="A112" s="151" t="s">
        <v>115</v>
      </c>
      <c r="B112" s="152"/>
      <c r="C112" s="152"/>
      <c r="D112" s="152"/>
      <c r="E112" s="152"/>
      <c r="F112" s="153" t="str">
        <f>A15</f>
        <v xml:space="preserve">Auxílio Alimentação </v>
      </c>
      <c r="G112" s="153"/>
      <c r="H112" s="153"/>
      <c r="I112" s="154"/>
    </row>
    <row r="113" spans="1:12" ht="23.25" customHeight="1">
      <c r="A113" s="155" t="s">
        <v>105</v>
      </c>
      <c r="B113" s="155"/>
      <c r="C113" s="71" t="s">
        <v>114</v>
      </c>
      <c r="D113" s="71" t="s">
        <v>107</v>
      </c>
      <c r="E113" s="71" t="s">
        <v>108</v>
      </c>
      <c r="F113" s="71" t="s">
        <v>109</v>
      </c>
      <c r="G113" s="71" t="s">
        <v>110</v>
      </c>
      <c r="H113" s="69" t="str">
        <f>H105</f>
        <v>Valor desconto</v>
      </c>
      <c r="I113" s="70" t="s">
        <v>112</v>
      </c>
    </row>
    <row r="114" spans="1:12" ht="15" customHeight="1">
      <c r="A114" s="149">
        <f>IF(I15="Não aplicável",0,I15)</f>
        <v>27.15</v>
      </c>
      <c r="B114" s="149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/>
    <row r="116" spans="1:12" ht="12" customHeight="1">
      <c r="A116" s="124" t="s">
        <v>116</v>
      </c>
      <c r="B116" s="124"/>
      <c r="C116" s="124"/>
      <c r="D116" s="124"/>
      <c r="E116" s="124"/>
      <c r="F116" s="124"/>
      <c r="G116" s="124"/>
      <c r="H116" s="47">
        <f>H46+H91+H102</f>
        <v>2.1521123668643831</v>
      </c>
      <c r="I116" s="48">
        <f>I46+I91+I102</f>
        <v>4836.7825471014512</v>
      </c>
      <c r="J116" s="34"/>
      <c r="L116" s="34"/>
    </row>
    <row r="117" spans="1:12" s="53" customFormat="1" ht="4.5" customHeight="1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>
      <c r="A118" s="122" t="s">
        <v>117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>
      <c r="A119" s="22" t="s">
        <v>41</v>
      </c>
      <c r="B119" s="145" t="s">
        <v>118</v>
      </c>
      <c r="C119" s="145"/>
      <c r="D119" s="145"/>
      <c r="E119" s="145"/>
      <c r="F119" s="145"/>
      <c r="G119" s="145"/>
      <c r="H119" s="22" t="s">
        <v>43</v>
      </c>
      <c r="I119" s="22" t="s">
        <v>44</v>
      </c>
    </row>
    <row r="120" spans="1:12" ht="15" customHeight="1">
      <c r="A120" s="17">
        <v>1</v>
      </c>
      <c r="B120" s="123" t="s">
        <v>119</v>
      </c>
      <c r="C120" s="123"/>
      <c r="D120" s="123"/>
      <c r="E120" s="123"/>
      <c r="F120" s="123"/>
      <c r="G120" s="123"/>
      <c r="H120" s="23">
        <f t="shared" ref="H120:H126" si="6">I120/$I$132</f>
        <v>0</v>
      </c>
      <c r="I120" s="24">
        <v>0</v>
      </c>
    </row>
    <row r="121" spans="1:12" ht="15" customHeight="1">
      <c r="A121" s="17">
        <v>2</v>
      </c>
      <c r="B121" s="150" t="s">
        <v>120</v>
      </c>
      <c r="C121" s="150"/>
      <c r="D121" s="150"/>
      <c r="E121" s="150"/>
      <c r="F121" s="150"/>
      <c r="G121" s="150"/>
      <c r="H121" s="23">
        <f t="shared" si="6"/>
        <v>0</v>
      </c>
      <c r="I121" s="24">
        <f>IF(F130=10%,G130,0)</f>
        <v>0</v>
      </c>
    </row>
    <row r="122" spans="1:12" ht="15" customHeight="1">
      <c r="A122" s="17">
        <v>3</v>
      </c>
      <c r="B122" s="123" t="s">
        <v>121</v>
      </c>
      <c r="C122" s="123"/>
      <c r="D122" s="123"/>
      <c r="E122" s="123"/>
      <c r="F122" s="123"/>
      <c r="G122" s="123"/>
      <c r="H122" s="23">
        <f t="shared" si="6"/>
        <v>0</v>
      </c>
      <c r="I122" s="24">
        <v>0</v>
      </c>
    </row>
    <row r="123" spans="1:12" ht="15" customHeight="1">
      <c r="A123" s="17">
        <v>4</v>
      </c>
      <c r="B123" s="123" t="s">
        <v>122</v>
      </c>
      <c r="C123" s="123"/>
      <c r="D123" s="123"/>
      <c r="E123" s="123"/>
      <c r="F123" s="123"/>
      <c r="G123" s="123"/>
      <c r="H123" s="23">
        <f t="shared" si="6"/>
        <v>0</v>
      </c>
      <c r="I123" s="24">
        <v>0</v>
      </c>
    </row>
    <row r="124" spans="1:12" ht="15" customHeight="1">
      <c r="A124" s="17">
        <v>5</v>
      </c>
      <c r="B124" s="123" t="s">
        <v>123</v>
      </c>
      <c r="C124" s="123"/>
      <c r="D124" s="123"/>
      <c r="E124" s="123"/>
      <c r="F124" s="123"/>
      <c r="G124" s="123"/>
      <c r="H124" s="23">
        <f t="shared" si="6"/>
        <v>0</v>
      </c>
      <c r="I124" s="24">
        <v>0</v>
      </c>
    </row>
    <row r="125" spans="1:12" ht="15" customHeight="1">
      <c r="A125" s="17">
        <v>6</v>
      </c>
      <c r="B125" s="123" t="s">
        <v>124</v>
      </c>
      <c r="C125" s="123"/>
      <c r="D125" s="123"/>
      <c r="E125" s="123"/>
      <c r="F125" s="123"/>
      <c r="G125" s="123"/>
      <c r="H125" s="23">
        <f t="shared" si="6"/>
        <v>0</v>
      </c>
      <c r="I125" s="24">
        <v>0</v>
      </c>
    </row>
    <row r="126" spans="1:12" ht="15" customHeight="1">
      <c r="A126" s="17">
        <v>7</v>
      </c>
      <c r="B126" s="123" t="s">
        <v>125</v>
      </c>
      <c r="C126" s="123"/>
      <c r="D126" s="123"/>
      <c r="E126" s="123"/>
      <c r="F126" s="123"/>
      <c r="G126" s="123"/>
      <c r="H126" s="23">
        <f t="shared" si="6"/>
        <v>0</v>
      </c>
      <c r="I126" s="24">
        <v>0</v>
      </c>
    </row>
    <row r="127" spans="1:12" ht="15" customHeight="1">
      <c r="A127" s="141" t="s">
        <v>126</v>
      </c>
      <c r="B127" s="141"/>
      <c r="C127" s="141"/>
      <c r="D127" s="141"/>
      <c r="E127" s="141"/>
      <c r="F127" s="141"/>
      <c r="G127" s="14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>
      <c r="B128" s="142" t="s">
        <v>127</v>
      </c>
      <c r="C128" s="142"/>
      <c r="D128" s="142"/>
      <c r="E128" s="142"/>
      <c r="F128" s="142"/>
      <c r="G128" s="142"/>
      <c r="H128" s="142"/>
      <c r="I128" s="142"/>
    </row>
    <row r="129" spans="1:12" ht="5.25" customHeight="1"/>
    <row r="130" spans="1:12" ht="48.75" customHeight="1">
      <c r="A130" s="147" t="s">
        <v>128</v>
      </c>
      <c r="B130" s="147"/>
      <c r="C130" s="147"/>
      <c r="D130" s="147"/>
      <c r="E130" s="147"/>
      <c r="F130" s="55">
        <f>I29</f>
        <v>0.2</v>
      </c>
      <c r="G130" s="56">
        <f>I132*F130</f>
        <v>907.42043669301734</v>
      </c>
      <c r="H130" s="57" t="s">
        <v>129</v>
      </c>
      <c r="I130" s="58">
        <f>I97</f>
        <v>299.68036363636361</v>
      </c>
    </row>
    <row r="131" spans="1:12" s="61" customFormat="1" ht="16.5" customHeight="1">
      <c r="A131" s="143" t="s">
        <v>130</v>
      </c>
      <c r="B131" s="143"/>
      <c r="C131" s="57" t="s">
        <v>131</v>
      </c>
      <c r="D131" s="57" t="s">
        <v>132</v>
      </c>
      <c r="E131" s="57" t="s">
        <v>133</v>
      </c>
      <c r="F131" s="57" t="s">
        <v>134</v>
      </c>
      <c r="G131" s="57" t="s">
        <v>135</v>
      </c>
      <c r="H131" s="57" t="s">
        <v>136</v>
      </c>
      <c r="I131" s="59" t="s">
        <v>137</v>
      </c>
      <c r="J131" s="60"/>
    </row>
    <row r="132" spans="1:12" ht="16.5" customHeight="1">
      <c r="A132" s="144">
        <f>I46</f>
        <v>2247.4581818181819</v>
      </c>
      <c r="B132" s="144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889.01336363636358</v>
      </c>
      <c r="H132" s="62">
        <f>A132+C132+D132+E132+F132+G132</f>
        <v>4836.7825471014503</v>
      </c>
      <c r="I132" s="62">
        <f>H132-I130</f>
        <v>4537.1021834650865</v>
      </c>
      <c r="J132" s="34"/>
    </row>
    <row r="133" spans="1:12" ht="4.5" customHeight="1">
      <c r="A133" s="29"/>
      <c r="B133" s="148"/>
      <c r="C133" s="148"/>
      <c r="D133" s="148"/>
      <c r="E133" s="148"/>
      <c r="F133" s="148"/>
      <c r="G133" s="148"/>
      <c r="H133" s="148"/>
      <c r="I133" s="148"/>
    </row>
    <row r="134" spans="1:12" ht="33.75" customHeight="1">
      <c r="A134" s="22" t="s">
        <v>54</v>
      </c>
      <c r="B134" s="145" t="s">
        <v>138</v>
      </c>
      <c r="C134" s="145"/>
      <c r="D134" s="145"/>
      <c r="E134" s="145"/>
      <c r="F134" s="145"/>
      <c r="G134" s="145"/>
      <c r="H134" s="22" t="s">
        <v>43</v>
      </c>
      <c r="I134" s="22" t="s">
        <v>44</v>
      </c>
    </row>
    <row r="135" spans="1:12" ht="15" customHeight="1">
      <c r="A135" s="17">
        <v>1</v>
      </c>
      <c r="B135" s="123" t="s">
        <v>139</v>
      </c>
      <c r="C135" s="123"/>
      <c r="D135" s="123"/>
      <c r="E135" s="123"/>
      <c r="F135" s="123"/>
      <c r="G135" s="123"/>
      <c r="H135" s="23">
        <f>I135/$I$145</f>
        <v>0</v>
      </c>
      <c r="I135" s="24">
        <v>0</v>
      </c>
    </row>
    <row r="136" spans="1:12" ht="15" customHeight="1">
      <c r="A136" s="17">
        <v>2</v>
      </c>
      <c r="B136" s="123" t="s">
        <v>140</v>
      </c>
      <c r="C136" s="123"/>
      <c r="D136" s="123"/>
      <c r="E136" s="123"/>
      <c r="F136" s="123"/>
      <c r="G136" s="123"/>
      <c r="H136" s="23">
        <f>I136/$I$145</f>
        <v>0</v>
      </c>
      <c r="I136" s="24">
        <v>0</v>
      </c>
    </row>
    <row r="137" spans="1:12" ht="35.65" customHeight="1">
      <c r="A137" s="141" t="s">
        <v>141</v>
      </c>
      <c r="B137" s="141"/>
      <c r="C137" s="141"/>
      <c r="D137" s="141"/>
      <c r="E137" s="141"/>
      <c r="F137" s="141"/>
      <c r="G137" s="141"/>
      <c r="H137" s="25">
        <f>H135+H136</f>
        <v>0</v>
      </c>
      <c r="I137" s="26">
        <f>SUM(I135:I136)</f>
        <v>0</v>
      </c>
    </row>
    <row r="138" spans="1:12" ht="4.5" customHeight="1"/>
    <row r="139" spans="1:12" ht="33.75" customHeight="1">
      <c r="A139" s="22" t="s">
        <v>67</v>
      </c>
      <c r="B139" s="145" t="s">
        <v>142</v>
      </c>
      <c r="C139" s="145"/>
      <c r="D139" s="145"/>
      <c r="E139" s="145"/>
      <c r="F139" s="145"/>
      <c r="G139" s="145"/>
      <c r="H139" s="22" t="s">
        <v>43</v>
      </c>
      <c r="I139" s="22" t="s">
        <v>44</v>
      </c>
    </row>
    <row r="140" spans="1:12" ht="15" customHeight="1">
      <c r="A140" s="17">
        <v>1</v>
      </c>
      <c r="B140" s="123" t="s">
        <v>142</v>
      </c>
      <c r="C140" s="123"/>
      <c r="D140" s="123"/>
      <c r="E140" s="123"/>
      <c r="F140" s="123"/>
      <c r="G140" s="123"/>
      <c r="H140" s="23">
        <f>I140/I145</f>
        <v>0</v>
      </c>
      <c r="I140" s="24">
        <v>0</v>
      </c>
    </row>
    <row r="141" spans="1:12" ht="36.6" customHeight="1">
      <c r="A141" s="141" t="s">
        <v>143</v>
      </c>
      <c r="B141" s="141"/>
      <c r="C141" s="141"/>
      <c r="D141" s="141"/>
      <c r="E141" s="141"/>
      <c r="F141" s="141"/>
      <c r="G141" s="14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>
      <c r="A143" s="146" t="s">
        <v>144</v>
      </c>
      <c r="B143" s="146"/>
      <c r="C143" s="146"/>
      <c r="D143" s="146"/>
      <c r="E143" s="146"/>
      <c r="F143" s="55">
        <v>0.18</v>
      </c>
      <c r="G143" s="56">
        <f>I145*F143</f>
        <v>816.67839302371556</v>
      </c>
      <c r="H143" s="57" t="s">
        <v>129</v>
      </c>
      <c r="I143" s="58">
        <f>I97</f>
        <v>299.68036363636361</v>
      </c>
      <c r="L143" s="2"/>
    </row>
    <row r="144" spans="1:12" s="61" customFormat="1" ht="16.5" customHeight="1">
      <c r="A144" s="143" t="s">
        <v>130</v>
      </c>
      <c r="B144" s="143"/>
      <c r="C144" s="57" t="s">
        <v>131</v>
      </c>
      <c r="D144" s="57" t="s">
        <v>132</v>
      </c>
      <c r="E144" s="57" t="s">
        <v>133</v>
      </c>
      <c r="F144" s="57" t="s">
        <v>134</v>
      </c>
      <c r="G144" s="57" t="s">
        <v>135</v>
      </c>
      <c r="H144" s="57" t="s">
        <v>136</v>
      </c>
      <c r="I144" s="59" t="s">
        <v>137</v>
      </c>
      <c r="J144" s="60"/>
      <c r="L144" s="60"/>
    </row>
    <row r="145" spans="1:12" ht="16.5" customHeight="1">
      <c r="A145" s="144">
        <f>I46</f>
        <v>2247.4581818181819</v>
      </c>
      <c r="B145" s="144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889.01336363636358</v>
      </c>
      <c r="H145" s="62">
        <f>A145+C145+D145+E145+F145+G145</f>
        <v>4836.7825471014503</v>
      </c>
      <c r="I145" s="62">
        <f>H145-I143</f>
        <v>4537.1021834650865</v>
      </c>
      <c r="J145" s="34"/>
      <c r="L145" s="2"/>
    </row>
    <row r="146" spans="1:12" ht="4.5" customHeight="1"/>
    <row r="147" spans="1:12" ht="12" customHeight="1">
      <c r="A147" s="124" t="s">
        <v>145</v>
      </c>
      <c r="B147" s="124"/>
      <c r="C147" s="124"/>
      <c r="D147" s="124"/>
      <c r="E147" s="124"/>
      <c r="F147" s="124"/>
      <c r="G147" s="124"/>
      <c r="H147" s="47">
        <f>H127+H137+H141</f>
        <v>0</v>
      </c>
      <c r="I147" s="48">
        <f>I127+I137+I141</f>
        <v>0</v>
      </c>
    </row>
    <row r="148" spans="1:12" ht="4.5" customHeight="1"/>
    <row r="149" spans="1:12" ht="11.25" customHeight="1">
      <c r="A149" s="122" t="s">
        <v>146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>
      <c r="A150" s="22" t="s">
        <v>41</v>
      </c>
      <c r="B150" s="145" t="s">
        <v>147</v>
      </c>
      <c r="C150" s="145"/>
      <c r="D150" s="145"/>
      <c r="E150" s="145"/>
      <c r="F150" s="145"/>
      <c r="G150" s="145"/>
      <c r="H150" s="22" t="s">
        <v>43</v>
      </c>
      <c r="I150" s="22" t="s">
        <v>44</v>
      </c>
    </row>
    <row r="151" spans="1:12" ht="15" customHeight="1">
      <c r="A151" s="17">
        <v>1</v>
      </c>
      <c r="B151" s="123" t="s">
        <v>148</v>
      </c>
      <c r="C151" s="123"/>
      <c r="D151" s="123"/>
      <c r="E151" s="123"/>
      <c r="F151" s="123"/>
      <c r="G151" s="123"/>
      <c r="H151" s="23">
        <f>I151/$I$116</f>
        <v>7.038440714672441E-3</v>
      </c>
      <c r="I151" s="24">
        <f>($D$161/$E$163)*H161</f>
        <v>34.043407207535928</v>
      </c>
    </row>
    <row r="152" spans="1:12" ht="15" customHeight="1">
      <c r="A152" s="17">
        <v>2</v>
      </c>
      <c r="B152" s="123" t="s">
        <v>149</v>
      </c>
      <c r="C152" s="123"/>
      <c r="D152" s="123"/>
      <c r="E152" s="123"/>
      <c r="F152" s="123"/>
      <c r="G152" s="123"/>
      <c r="H152" s="23">
        <f>I152/$I$116</f>
        <v>3.2485110990795887E-2</v>
      </c>
      <c r="I152" s="24">
        <f>($D$161/$E$163)*H162</f>
        <v>157.12341788093508</v>
      </c>
    </row>
    <row r="153" spans="1:12" ht="15" customHeight="1">
      <c r="A153" s="17">
        <v>3</v>
      </c>
      <c r="B153" s="123" t="s">
        <v>19</v>
      </c>
      <c r="C153" s="123"/>
      <c r="D153" s="123"/>
      <c r="E153" s="123"/>
      <c r="F153" s="123"/>
      <c r="G153" s="123"/>
      <c r="H153" s="23">
        <f>I153/$I$116</f>
        <v>4.3313481321061185E-2</v>
      </c>
      <c r="I153" s="24">
        <f>($D$161/$E$163)*H163</f>
        <v>209.49789050791344</v>
      </c>
    </row>
    <row r="154" spans="1:12" ht="15" customHeight="1">
      <c r="A154" s="17">
        <v>4</v>
      </c>
      <c r="B154" s="123" t="s">
        <v>150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($D$161/$E$163)*H164</f>
        <v>0</v>
      </c>
    </row>
    <row r="155" spans="1:12" ht="15" customHeight="1">
      <c r="A155" s="17">
        <v>5</v>
      </c>
      <c r="B155" s="123" t="s">
        <v>151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($D$161/$E$163)*H165</f>
        <v>0</v>
      </c>
    </row>
    <row r="156" spans="1:12" ht="15" customHeight="1">
      <c r="A156" s="141" t="s">
        <v>152</v>
      </c>
      <c r="B156" s="141"/>
      <c r="C156" s="141"/>
      <c r="D156" s="141"/>
      <c r="E156" s="141"/>
      <c r="F156" s="141"/>
      <c r="G156" s="141"/>
      <c r="H156" s="25">
        <f>H151+H152+H153+H154+H155</f>
        <v>8.2837033026529505E-2</v>
      </c>
      <c r="I156" s="26">
        <f>SUM(I151:I155)</f>
        <v>400.66471559638444</v>
      </c>
    </row>
    <row r="157" spans="1:12" ht="11.25" customHeight="1">
      <c r="A157" s="29" t="s">
        <v>153</v>
      </c>
      <c r="B157" s="142" t="s">
        <v>154</v>
      </c>
      <c r="C157" s="142"/>
      <c r="D157" s="142"/>
      <c r="E157" s="142"/>
      <c r="F157" s="142"/>
      <c r="G157" s="142"/>
      <c r="H157" s="142"/>
      <c r="I157" s="142"/>
    </row>
    <row r="158" spans="1:12" ht="18.75" customHeight="1">
      <c r="A158" s="29" t="s">
        <v>155</v>
      </c>
      <c r="B158" s="130" t="s">
        <v>156</v>
      </c>
      <c r="C158" s="130"/>
      <c r="D158" s="130"/>
      <c r="E158" s="130"/>
      <c r="F158" s="130"/>
      <c r="G158" s="130"/>
      <c r="H158" s="130"/>
      <c r="I158" s="130"/>
    </row>
    <row r="159" spans="1:12" ht="13.5" customHeight="1">
      <c r="A159" s="135" t="s">
        <v>157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>
      <c r="A160" s="136" t="s">
        <v>158</v>
      </c>
      <c r="B160" s="136"/>
      <c r="C160" s="17" t="s">
        <v>159</v>
      </c>
      <c r="D160" s="137" t="s">
        <v>160</v>
      </c>
      <c r="E160" s="137"/>
      <c r="F160" s="17" t="s">
        <v>161</v>
      </c>
      <c r="G160" s="17" t="s">
        <v>162</v>
      </c>
      <c r="H160" s="138" t="s">
        <v>163</v>
      </c>
      <c r="I160" s="138"/>
    </row>
    <row r="161" spans="1:10" ht="13.5" customHeight="1">
      <c r="A161" s="139">
        <f>I116</f>
        <v>4836.7825471014512</v>
      </c>
      <c r="B161" s="139"/>
      <c r="C161" s="24">
        <f>I147</f>
        <v>0</v>
      </c>
      <c r="D161" s="140">
        <f>A161+C161</f>
        <v>4836.7825471014512</v>
      </c>
      <c r="E161" s="140"/>
      <c r="F161" s="17" t="str">
        <f>B151</f>
        <v>PIS</v>
      </c>
      <c r="G161" s="43">
        <v>1.6500000000000001E-2</v>
      </c>
      <c r="H161" s="128">
        <v>6.4999999999999997E-3</v>
      </c>
      <c r="I161" s="128"/>
      <c r="J161" s="34"/>
    </row>
    <row r="162" spans="1:10" ht="13.5" customHeight="1">
      <c r="A162" s="132" t="s">
        <v>164</v>
      </c>
      <c r="B162" s="132"/>
      <c r="C162" s="17">
        <v>1</v>
      </c>
      <c r="D162" s="119">
        <f>G166/1</f>
        <v>0.13250000000000001</v>
      </c>
      <c r="E162" s="120">
        <f>C162-D162</f>
        <v>0.86749999999999994</v>
      </c>
      <c r="F162" s="17" t="str">
        <f>B152</f>
        <v>COFINS</v>
      </c>
      <c r="G162" s="43">
        <v>7.5999999999999998E-2</v>
      </c>
      <c r="H162" s="128">
        <v>0.03</v>
      </c>
      <c r="I162" s="128"/>
    </row>
    <row r="163" spans="1:10" ht="13.5" customHeight="1">
      <c r="A163" s="133" t="s">
        <v>165</v>
      </c>
      <c r="B163" s="133"/>
      <c r="C163" s="116">
        <v>1</v>
      </c>
      <c r="D163" s="117">
        <f>H166</f>
        <v>7.6499999999999999E-2</v>
      </c>
      <c r="E163" s="118">
        <f>C163-D163</f>
        <v>0.92349999999999999</v>
      </c>
      <c r="F163" s="17" t="str">
        <f>B153</f>
        <v>ISS</v>
      </c>
      <c r="G163" s="43">
        <f>I11</f>
        <v>0.04</v>
      </c>
      <c r="H163" s="128">
        <f>I11</f>
        <v>0.04</v>
      </c>
      <c r="I163" s="128"/>
    </row>
    <row r="164" spans="1:10" ht="13.5" customHeight="1">
      <c r="A164" s="134" t="s">
        <v>166</v>
      </c>
      <c r="B164" s="134"/>
      <c r="C164" s="17">
        <v>1</v>
      </c>
      <c r="D164" s="63">
        <v>0.09</v>
      </c>
      <c r="E164" s="64">
        <f>C164-D164</f>
        <v>0.91</v>
      </c>
      <c r="F164" s="17" t="s">
        <v>167</v>
      </c>
      <c r="G164" s="43">
        <v>0</v>
      </c>
      <c r="H164" s="128">
        <v>0</v>
      </c>
      <c r="I164" s="128"/>
    </row>
    <row r="165" spans="1:10" ht="13.5" customHeight="1">
      <c r="A165" s="127" t="s">
        <v>168</v>
      </c>
      <c r="B165" s="127" t="s">
        <v>169</v>
      </c>
      <c r="C165" s="127"/>
      <c r="D165" s="127"/>
      <c r="E165" s="127"/>
      <c r="F165" s="12" t="s">
        <v>170</v>
      </c>
      <c r="G165" s="43">
        <v>0</v>
      </c>
      <c r="H165" s="128">
        <v>0</v>
      </c>
      <c r="I165" s="128"/>
    </row>
    <row r="166" spans="1:10" ht="18" customHeight="1">
      <c r="A166" s="127"/>
      <c r="B166" s="127"/>
      <c r="C166" s="127"/>
      <c r="D166" s="127"/>
      <c r="E166" s="127"/>
      <c r="F166" s="3" t="s">
        <v>171</v>
      </c>
      <c r="G166" s="121">
        <f>SUM(G161:G165)</f>
        <v>0.13250000000000001</v>
      </c>
      <c r="H166" s="129">
        <f>SUM(H161:I165)</f>
        <v>7.6499999999999999E-2</v>
      </c>
      <c r="I166" s="129"/>
    </row>
    <row r="167" spans="1:10" ht="18" customHeight="1">
      <c r="A167" s="29" t="s">
        <v>172</v>
      </c>
      <c r="B167" s="130" t="s">
        <v>173</v>
      </c>
      <c r="C167" s="130"/>
      <c r="D167" s="130"/>
      <c r="E167" s="130"/>
      <c r="F167" s="130"/>
      <c r="G167" s="130"/>
      <c r="H167" s="130"/>
      <c r="I167" s="130"/>
    </row>
    <row r="168" spans="1:10" ht="4.5" customHeight="1">
      <c r="A168" s="65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>
      <c r="A169" s="124" t="s">
        <v>174</v>
      </c>
      <c r="B169" s="124"/>
      <c r="C169" s="124"/>
      <c r="D169" s="124"/>
      <c r="E169" s="124"/>
      <c r="F169" s="124"/>
      <c r="G169" s="124"/>
      <c r="H169" s="47">
        <f>H156</f>
        <v>8.2837033026529505E-2</v>
      </c>
      <c r="I169" s="48">
        <f>I156</f>
        <v>400.66471559638444</v>
      </c>
    </row>
    <row r="170" spans="1:10" ht="4.5" customHeight="1"/>
    <row r="171" spans="1:10" ht="11.25" customHeight="1">
      <c r="A171" s="126" t="s">
        <v>175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>
      <c r="A172" s="122" t="s">
        <v>40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>
      <c r="A173" s="17">
        <v>1</v>
      </c>
      <c r="B173" s="123" t="s">
        <v>176</v>
      </c>
      <c r="C173" s="123"/>
      <c r="D173" s="123"/>
      <c r="E173" s="123"/>
      <c r="F173" s="123"/>
      <c r="G173" s="123"/>
      <c r="H173" s="23">
        <f>I173/$G$196</f>
        <v>0.42911387659203393</v>
      </c>
      <c r="I173" s="66">
        <f>I46</f>
        <v>2247.4581818181819</v>
      </c>
    </row>
    <row r="174" spans="1:10" ht="15" customHeight="1">
      <c r="A174" s="17">
        <v>2</v>
      </c>
      <c r="B174" s="123" t="s">
        <v>177</v>
      </c>
      <c r="C174" s="123"/>
      <c r="D174" s="123"/>
      <c r="E174" s="123"/>
      <c r="F174" s="123"/>
      <c r="G174" s="123"/>
      <c r="H174" s="23">
        <f>I174/$G$196</f>
        <v>0.3246454377800807</v>
      </c>
      <c r="I174" s="66">
        <f>I66+I78+I85+I89</f>
        <v>1700.3110016469057</v>
      </c>
    </row>
    <row r="175" spans="1:10" ht="15" customHeight="1">
      <c r="A175" s="17">
        <v>3</v>
      </c>
      <c r="B175" s="123" t="s">
        <v>178</v>
      </c>
      <c r="C175" s="123"/>
      <c r="D175" s="123"/>
      <c r="E175" s="123"/>
      <c r="F175" s="123"/>
      <c r="G175" s="123"/>
      <c r="H175" s="23">
        <f>I175/$G$196</f>
        <v>0.16974196623471843</v>
      </c>
      <c r="I175" s="66">
        <f>I102</f>
        <v>889.01336363636358</v>
      </c>
    </row>
    <row r="176" spans="1:10" s="28" customFormat="1" ht="15" customHeight="1">
      <c r="A176" s="124" t="s">
        <v>179</v>
      </c>
      <c r="B176" s="124"/>
      <c r="C176" s="124"/>
      <c r="D176" s="124"/>
      <c r="E176" s="124"/>
      <c r="F176" s="124"/>
      <c r="G176" s="124"/>
      <c r="H176" s="47">
        <f>H173+H174+H175</f>
        <v>0.92350128060683301</v>
      </c>
      <c r="I176" s="48">
        <f>ROUND(SUM(I173:I175),2)</f>
        <v>4836.78</v>
      </c>
      <c r="J176" s="35"/>
    </row>
    <row r="177" spans="1:11" ht="4.5" customHeight="1"/>
    <row r="178" spans="1:11" ht="11.25" customHeight="1">
      <c r="A178" s="122" t="s">
        <v>117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>
      <c r="A179" s="17">
        <v>1</v>
      </c>
      <c r="B179" s="123" t="s">
        <v>180</v>
      </c>
      <c r="C179" s="123"/>
      <c r="D179" s="123"/>
      <c r="E179" s="123"/>
      <c r="F179" s="123"/>
      <c r="G179" s="123"/>
      <c r="H179" s="23">
        <f>I179/$G$196</f>
        <v>0</v>
      </c>
      <c r="I179" s="24">
        <f>I127</f>
        <v>0</v>
      </c>
    </row>
    <row r="180" spans="1:11" ht="15" customHeight="1">
      <c r="A180" s="17">
        <v>2</v>
      </c>
      <c r="B180" s="123" t="s">
        <v>181</v>
      </c>
      <c r="C180" s="123"/>
      <c r="D180" s="123"/>
      <c r="E180" s="123"/>
      <c r="F180" s="123"/>
      <c r="G180" s="123"/>
      <c r="H180" s="23">
        <f>I180/$G$196</f>
        <v>0</v>
      </c>
      <c r="I180" s="24">
        <f>I137</f>
        <v>0</v>
      </c>
    </row>
    <row r="181" spans="1:11" ht="15" customHeight="1">
      <c r="A181" s="17">
        <v>3</v>
      </c>
      <c r="B181" s="123" t="s">
        <v>182</v>
      </c>
      <c r="C181" s="123"/>
      <c r="D181" s="123"/>
      <c r="E181" s="123"/>
      <c r="F181" s="123"/>
      <c r="G181" s="123"/>
      <c r="H181" s="23">
        <f>I181/$G$196</f>
        <v>0</v>
      </c>
      <c r="I181" s="24">
        <f>I141</f>
        <v>0</v>
      </c>
    </row>
    <row r="182" spans="1:11" ht="15" customHeight="1">
      <c r="A182" s="124" t="s">
        <v>183</v>
      </c>
      <c r="B182" s="124"/>
      <c r="C182" s="124"/>
      <c r="D182" s="124"/>
      <c r="E182" s="124"/>
      <c r="F182" s="124"/>
      <c r="G182" s="124"/>
      <c r="H182" s="47">
        <f>H179+H180+H181</f>
        <v>0</v>
      </c>
      <c r="I182" s="48">
        <f>ROUND(I179+I180+I181,2)</f>
        <v>0</v>
      </c>
    </row>
    <row r="183" spans="1:11" ht="4.5" customHeight="1"/>
    <row r="184" spans="1:11" ht="11.25" customHeight="1">
      <c r="A184" s="122" t="s">
        <v>146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>
      <c r="A185" s="17">
        <v>1</v>
      </c>
      <c r="B185" s="123" t="s">
        <v>184</v>
      </c>
      <c r="C185" s="123"/>
      <c r="D185" s="123"/>
      <c r="E185" s="123"/>
      <c r="F185" s="123"/>
      <c r="G185" s="123"/>
      <c r="H185" s="23">
        <f>I185/$G$196</f>
        <v>7.650010608167053E-2</v>
      </c>
      <c r="I185" s="24">
        <f>I156</f>
        <v>400.66471559638444</v>
      </c>
    </row>
    <row r="186" spans="1:11" ht="15" customHeight="1">
      <c r="A186" s="124" t="s">
        <v>185</v>
      </c>
      <c r="B186" s="124"/>
      <c r="C186" s="124"/>
      <c r="D186" s="124"/>
      <c r="E186" s="124"/>
      <c r="F186" s="124"/>
      <c r="G186" s="124"/>
      <c r="H186" s="47">
        <f>H185</f>
        <v>7.650010608167053E-2</v>
      </c>
      <c r="I186" s="48">
        <f>ROUND(I156,2)</f>
        <v>400.66</v>
      </c>
      <c r="K186" s="41"/>
    </row>
    <row r="187" spans="1:11" ht="4.5" customHeight="1"/>
    <row r="188" spans="1:11" ht="11.25" customHeight="1">
      <c r="A188" s="125" t="s">
        <v>186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>
      <c r="A190" s="180" t="s">
        <v>187</v>
      </c>
      <c r="B190" s="181"/>
      <c r="C190" s="181"/>
      <c r="D190" s="181"/>
      <c r="E190" s="181"/>
      <c r="F190" s="181"/>
      <c r="G190" s="181"/>
      <c r="H190" s="182"/>
      <c r="I190" s="88">
        <f>I123*H196</f>
        <v>0</v>
      </c>
    </row>
    <row r="191" spans="1:11" ht="4.5" customHeight="1">
      <c r="A191" s="87"/>
      <c r="B191" s="87"/>
      <c r="C191" s="87"/>
      <c r="D191" s="87"/>
      <c r="E191" s="87"/>
      <c r="F191" s="87"/>
      <c r="G191" s="100"/>
      <c r="H191" s="100"/>
      <c r="I191" s="100"/>
    </row>
    <row r="192" spans="1:11" ht="40.5" customHeight="1">
      <c r="A192" s="125" t="s">
        <v>188</v>
      </c>
      <c r="B192" s="125"/>
      <c r="C192" s="125"/>
      <c r="D192" s="125"/>
      <c r="E192" s="125"/>
      <c r="F192" s="180"/>
      <c r="G192" s="183" t="s">
        <v>189</v>
      </c>
      <c r="H192" s="184"/>
      <c r="I192" s="185"/>
    </row>
    <row r="193" spans="1:9" ht="11.25" customHeight="1">
      <c r="A193" s="125"/>
      <c r="B193" s="125"/>
      <c r="C193" s="125"/>
      <c r="D193" s="125"/>
      <c r="E193" s="125"/>
      <c r="F193" s="125"/>
      <c r="G193" s="101"/>
      <c r="H193" s="102"/>
      <c r="I193" s="103">
        <f>((H70+H76+H77+H82+H83+H84)+((H70+H76+H77+H82+H83+H84)*H66))*I46*H196</f>
        <v>849.50774404493461</v>
      </c>
    </row>
    <row r="194" spans="1:9" ht="4.9000000000000004" customHeight="1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>
      <c r="A195" s="187" t="s">
        <v>190</v>
      </c>
      <c r="B195" s="188"/>
      <c r="C195" s="188"/>
      <c r="D195" s="188"/>
      <c r="E195" s="188"/>
      <c r="F195" s="189"/>
      <c r="G195" s="73" t="s">
        <v>191</v>
      </c>
      <c r="H195" s="73" t="s">
        <v>192</v>
      </c>
      <c r="I195" s="73" t="s">
        <v>193</v>
      </c>
    </row>
    <row r="196" spans="1:9" ht="14.45" customHeight="1">
      <c r="A196" s="190"/>
      <c r="B196" s="191"/>
      <c r="C196" s="191"/>
      <c r="D196" s="191"/>
      <c r="E196" s="191"/>
      <c r="F196" s="192"/>
      <c r="G196" s="81">
        <f>I176+I182+I186</f>
        <v>5237.4399999999996</v>
      </c>
      <c r="H196" s="72">
        <v>1</v>
      </c>
      <c r="I196" s="82">
        <f>G196*H196</f>
        <v>5237.4399999999996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 verticalCentered="1"/>
  <pageMargins left="0.9055118110236221" right="0.51181102362204722" top="0.94488188976377963" bottom="0.78740157480314965" header="0.51181102362204722" footer="0.51181102362204722"/>
  <pageSetup paperSize="9" scale="91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view="pageBreakPreview" zoomScaleNormal="100" workbookViewId="0">
      <selection activeCell="D34" sqref="D34"/>
    </sheetView>
  </sheetViews>
  <sheetFormatPr defaultColWidth="8.42578125" defaultRowHeight="1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28.15" customHeight="1">
      <c r="A1" s="199" t="s">
        <v>194</v>
      </c>
      <c r="B1" s="200"/>
      <c r="C1" s="200"/>
      <c r="D1" s="201"/>
    </row>
    <row r="2" spans="1:4">
      <c r="A2" s="99" t="s">
        <v>195</v>
      </c>
      <c r="B2" s="99" t="s">
        <v>196</v>
      </c>
      <c r="C2" s="99" t="s">
        <v>197</v>
      </c>
      <c r="D2" s="99" t="s">
        <v>198</v>
      </c>
    </row>
    <row r="3" spans="1:4">
      <c r="A3" s="96"/>
      <c r="B3" s="94"/>
      <c r="C3" s="91"/>
      <c r="D3" s="91"/>
    </row>
    <row r="4" spans="1:4">
      <c r="A4" s="97"/>
      <c r="B4" s="95"/>
      <c r="C4" s="92"/>
      <c r="D4" s="92"/>
    </row>
    <row r="5" spans="1:4">
      <c r="A5" s="96"/>
      <c r="B5" s="94"/>
      <c r="C5" s="91"/>
      <c r="D5" s="91"/>
    </row>
    <row r="6" spans="1:4">
      <c r="A6" s="96"/>
      <c r="B6" s="94"/>
      <c r="C6" s="91"/>
      <c r="D6" s="91"/>
    </row>
    <row r="7" spans="1:4">
      <c r="A7" s="96"/>
      <c r="B7" s="94"/>
      <c r="C7" s="91"/>
      <c r="D7" s="91"/>
    </row>
    <row r="8" spans="1:4">
      <c r="A8" s="96"/>
      <c r="B8" s="94"/>
      <c r="C8" s="91"/>
      <c r="D8" s="91"/>
    </row>
    <row r="9" spans="1:4">
      <c r="A9" s="96"/>
      <c r="B9" s="94"/>
      <c r="C9" s="91"/>
      <c r="D9" s="91"/>
    </row>
    <row r="10" spans="1:4">
      <c r="A10" s="96"/>
      <c r="B10" s="94"/>
      <c r="C10" s="91"/>
      <c r="D10" s="91"/>
    </row>
    <row r="11" spans="1:4">
      <c r="A11" s="96"/>
      <c r="B11" s="94"/>
      <c r="C11" s="91"/>
      <c r="D11" s="91"/>
    </row>
    <row r="12" spans="1:4">
      <c r="A12" s="96"/>
      <c r="B12" s="94"/>
      <c r="C12" s="91"/>
      <c r="D12" s="91"/>
    </row>
    <row r="13" spans="1:4">
      <c r="A13" s="96"/>
      <c r="B13" s="94"/>
      <c r="C13" s="91"/>
      <c r="D13" s="91"/>
    </row>
    <row r="14" spans="1:4">
      <c r="A14" s="96"/>
      <c r="B14" s="94"/>
      <c r="C14" s="91"/>
      <c r="D14" s="91"/>
    </row>
    <row r="15" spans="1:4">
      <c r="A15" s="96"/>
      <c r="B15" s="94"/>
      <c r="C15" s="91"/>
      <c r="D15" s="91"/>
    </row>
    <row r="16" spans="1:4">
      <c r="A16" s="96"/>
      <c r="B16" s="94"/>
      <c r="C16" s="91"/>
      <c r="D16" s="91"/>
    </row>
    <row r="17" spans="1:4">
      <c r="A17" s="96"/>
      <c r="B17" s="94"/>
      <c r="C17" s="91"/>
      <c r="D17" s="91"/>
    </row>
    <row r="18" spans="1:4">
      <c r="A18" s="96"/>
      <c r="B18" s="94"/>
      <c r="C18" s="91"/>
      <c r="D18" s="91"/>
    </row>
    <row r="19" spans="1:4">
      <c r="A19" s="96"/>
      <c r="B19" s="94"/>
      <c r="C19" s="91"/>
      <c r="D19" s="91"/>
    </row>
    <row r="20" spans="1:4">
      <c r="A20" s="96"/>
      <c r="B20" s="94"/>
      <c r="C20" s="91"/>
      <c r="D20" s="91"/>
    </row>
    <row r="21" spans="1:4">
      <c r="A21" s="96"/>
      <c r="B21" s="94"/>
      <c r="C21" s="91"/>
      <c r="D21" s="91"/>
    </row>
    <row r="22" spans="1:4">
      <c r="A22" s="96"/>
      <c r="B22" s="94"/>
      <c r="C22" s="91"/>
      <c r="D22" s="91"/>
    </row>
    <row r="23" spans="1:4">
      <c r="A23" s="96"/>
      <c r="B23" s="94"/>
      <c r="C23" s="91"/>
      <c r="D23" s="91"/>
    </row>
    <row r="24" spans="1:4">
      <c r="A24" s="96"/>
      <c r="B24" s="94"/>
      <c r="C24" s="91"/>
      <c r="D24" s="91"/>
    </row>
    <row r="25" spans="1:4">
      <c r="A25" s="96"/>
      <c r="B25" s="94"/>
      <c r="C25" s="91"/>
      <c r="D25" s="91"/>
    </row>
    <row r="26" spans="1:4">
      <c r="A26" s="96"/>
      <c r="B26" s="94"/>
      <c r="C26" s="91"/>
      <c r="D26" s="91"/>
    </row>
    <row r="27" spans="1:4">
      <c r="A27" s="96"/>
      <c r="B27" s="94"/>
      <c r="C27" s="91"/>
      <c r="D27" s="91"/>
    </row>
    <row r="28" spans="1:4">
      <c r="A28" s="96"/>
      <c r="B28" s="94"/>
      <c r="C28" s="91"/>
      <c r="D28" s="91"/>
    </row>
    <row r="29" spans="1:4">
      <c r="A29" s="96"/>
      <c r="B29" s="94"/>
      <c r="C29" s="91"/>
      <c r="D29" s="91"/>
    </row>
    <row r="30" spans="1:4">
      <c r="A30" s="96"/>
      <c r="B30" s="94"/>
      <c r="C30" s="91"/>
      <c r="D30" s="91"/>
    </row>
    <row r="31" spans="1:4">
      <c r="A31" s="96"/>
      <c r="B31" s="94"/>
      <c r="C31" s="91"/>
      <c r="D31" s="91"/>
    </row>
    <row r="32" spans="1:4">
      <c r="A32" s="96"/>
      <c r="B32" s="94"/>
      <c r="C32" s="91"/>
      <c r="D32" s="93"/>
    </row>
    <row r="33" spans="1:4" ht="6" customHeight="1">
      <c r="A33" s="195"/>
      <c r="B33" s="196"/>
      <c r="C33" s="196"/>
      <c r="D33" s="196"/>
    </row>
    <row r="34" spans="1:4" ht="27.75" customHeight="1">
      <c r="A34" s="197" t="s">
        <v>199</v>
      </c>
      <c r="B34" s="198"/>
      <c r="C34" s="198"/>
      <c r="D34" s="98">
        <f>SUM(D2:D32)</f>
        <v>0</v>
      </c>
    </row>
    <row r="35" spans="1:4" ht="6.75" customHeight="1">
      <c r="A35" s="195"/>
      <c r="B35" s="196"/>
      <c r="C35" s="196"/>
      <c r="D35" s="196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workbookViewId="0">
      <selection activeCell="H6" sqref="H6"/>
    </sheetView>
  </sheetViews>
  <sheetFormatPr defaultColWidth="8.42578125" defaultRowHeight="1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3.285156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>
      <c r="A1" s="77" t="s">
        <v>200</v>
      </c>
      <c r="B1" s="77" t="s">
        <v>201</v>
      </c>
      <c r="C1" s="76" t="s">
        <v>202</v>
      </c>
      <c r="D1" s="76" t="s">
        <v>203</v>
      </c>
      <c r="E1" s="78" t="s">
        <v>204</v>
      </c>
      <c r="F1" s="78" t="s">
        <v>205</v>
      </c>
      <c r="G1" s="78" t="s">
        <v>206</v>
      </c>
      <c r="H1" s="79" t="s">
        <v>207</v>
      </c>
      <c r="I1" s="80" t="s">
        <v>208</v>
      </c>
      <c r="J1" s="80" t="s">
        <v>209</v>
      </c>
      <c r="K1" s="79" t="s">
        <v>210</v>
      </c>
    </row>
    <row r="2" spans="1:11">
      <c r="A2" s="68" t="s">
        <v>7</v>
      </c>
      <c r="B2" s="68" t="s">
        <v>14</v>
      </c>
      <c r="C2" s="74">
        <v>220</v>
      </c>
      <c r="D2" s="74">
        <v>7</v>
      </c>
      <c r="E2" s="75">
        <v>2</v>
      </c>
      <c r="F2" s="109">
        <f t="shared" ref="F2" ca="1" si="0">OFFSET(INDIRECT(SUBSTITUTE(_xlfn.FORMULATEXT(J2),"=","")), -6, 0)</f>
        <v>0</v>
      </c>
      <c r="G2" s="107">
        <f t="shared" ref="G2" ca="1" si="1">F2*E2</f>
        <v>0</v>
      </c>
      <c r="H2" s="104">
        <f t="shared" ref="H2" ca="1" si="2">OFFSET(INDIRECT(SUBSTITUTE(_xlfn.FORMULATEXT(J2),"=","")), -3, 0)</f>
        <v>849.50774404493461</v>
      </c>
      <c r="I2" s="104">
        <f ca="1">H2*E2</f>
        <v>1699.0154880898692</v>
      </c>
      <c r="J2" s="105">
        <f>'Cargo diurno'!I196</f>
        <v>5237.4399999999996</v>
      </c>
      <c r="K2" s="105">
        <f t="shared" ref="K2" si="3">E2*J2</f>
        <v>10474.879999999999</v>
      </c>
    </row>
    <row r="3" spans="1:11" ht="6" customHeight="1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205"/>
    </row>
    <row r="4" spans="1:11" ht="40.5" customHeight="1">
      <c r="A4" s="89" t="s">
        <v>211</v>
      </c>
      <c r="B4" s="90">
        <f ca="1">SUM(I2:I2)</f>
        <v>1699.0154880898692</v>
      </c>
      <c r="C4" s="209" t="s">
        <v>212</v>
      </c>
      <c r="D4" s="209"/>
      <c r="E4" s="111">
        <f ca="1">B4/K6</f>
        <v>0.16219904076131367</v>
      </c>
      <c r="F4" s="106" t="s">
        <v>199</v>
      </c>
      <c r="G4" s="110">
        <f ca="1">SUM(G2:G2)</f>
        <v>0</v>
      </c>
      <c r="H4" s="210"/>
      <c r="I4" s="211"/>
      <c r="J4" s="211"/>
      <c r="K4" s="212"/>
    </row>
    <row r="5" spans="1:11" ht="6" customHeight="1">
      <c r="A5" s="202"/>
      <c r="B5" s="203"/>
      <c r="C5" s="203"/>
      <c r="D5" s="203"/>
      <c r="E5" s="203"/>
      <c r="F5" s="203"/>
      <c r="G5" s="203"/>
      <c r="H5" s="203"/>
      <c r="I5" s="203"/>
      <c r="J5" s="203"/>
      <c r="K5" s="204"/>
    </row>
    <row r="6" spans="1:11" ht="26.45" customHeight="1">
      <c r="A6" s="206" t="s">
        <v>213</v>
      </c>
      <c r="B6" s="207"/>
      <c r="C6" s="207"/>
      <c r="D6" s="208"/>
      <c r="E6" s="86">
        <f>SUM(E2:E2)</f>
        <v>2</v>
      </c>
      <c r="F6" s="112"/>
      <c r="G6" s="113"/>
      <c r="H6" s="113"/>
      <c r="I6" s="113"/>
      <c r="J6" s="108" t="s">
        <v>214</v>
      </c>
      <c r="K6" s="83">
        <f>SUM(K2:K2)</f>
        <v>10474.879999999999</v>
      </c>
    </row>
    <row r="7" spans="1:11" ht="6" customHeight="1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205"/>
    </row>
  </sheetData>
  <mergeCells count="6">
    <mergeCell ref="A5:K5"/>
    <mergeCell ref="A3:K3"/>
    <mergeCell ref="A7:K7"/>
    <mergeCell ref="A6:D6"/>
    <mergeCell ref="C4:D4"/>
    <mergeCell ref="H4:K4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Fabricio Dapper de Oliveira</cp:lastModifiedBy>
  <cp:revision>2</cp:revision>
  <dcterms:created xsi:type="dcterms:W3CDTF">2019-04-12T20:03:09Z</dcterms:created>
  <dcterms:modified xsi:type="dcterms:W3CDTF">2026-06-22T17:01:18Z</dcterms:modified>
  <cp:category/>
  <cp:contentStatus/>
</cp:coreProperties>
</file>