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espaefs03\DA_Compras\2026\2- EDITAIS DE SERVIÇOS - NORMAIS E DISPENSAS\1- Dispensas\DL 9119-2026 - 26-2000-9013323-9 - Marcelo\"/>
    </mc:Choice>
  </mc:AlternateContent>
  <xr:revisionPtr revIDLastSave="0" documentId="8_{9627F0C8-A0C6-4F56-9D71-936CF132DB3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CEPCIONISTA" sheetId="11" r:id="rId1"/>
    <sheet name="COPEIRO" sheetId="13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1">COPEIRO!$A$1:$I$196</definedName>
    <definedName name="_xlnm.Print_Area" localSheetId="0">RECEPCIONISTA!$A$1:$I$196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2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1">#REF!</definedName>
    <definedName name="MONA2" localSheetId="2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1">#REF!</definedName>
    <definedName name="MONA6" localSheetId="2">#REF!</definedName>
    <definedName name="MONA6" localSheetId="0">#REF!</definedName>
    <definedName name="MONA6">#REF!</definedName>
    <definedName name="MONA7" localSheetId="1">#REF!</definedName>
    <definedName name="MONA7" localSheetId="2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1">#REF!</definedName>
    <definedName name="MONB2" localSheetId="2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1">#REF!</definedName>
    <definedName name="MONB6" localSheetId="2">#REF!</definedName>
    <definedName name="MONB6" localSheetId="0">#REF!</definedName>
    <definedName name="MONB6">#REF!</definedName>
    <definedName name="MONB7" localSheetId="1">#REF!</definedName>
    <definedName name="MONB7" localSheetId="2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1">#REF!</definedName>
    <definedName name="MONC2" localSheetId="2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1">#REF!</definedName>
    <definedName name="MONC6" localSheetId="2">#REF!</definedName>
    <definedName name="MONC6" localSheetId="0">#REF!</definedName>
    <definedName name="MONC6">#REF!</definedName>
    <definedName name="MONC7" localSheetId="1">#REF!</definedName>
    <definedName name="MONC7" localSheetId="2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1">#REF!</definedName>
    <definedName name="MONTANTEA" localSheetId="2">#REF!</definedName>
    <definedName name="MONTANTEA" localSheetId="0">#REF!</definedName>
    <definedName name="MONTANTEA">#REF!</definedName>
    <definedName name="MONTANTEA1" localSheetId="1">#REF!</definedName>
    <definedName name="MONTANTEA1" localSheetId="2">#REF!</definedName>
    <definedName name="MONTANTEA1" localSheetId="0">#REF!</definedName>
    <definedName name="MONTANTEA1">#REF!</definedName>
    <definedName name="MONTANTEA2" localSheetId="1">#REF!</definedName>
    <definedName name="MONTANTEA2" localSheetId="2">#REF!</definedName>
    <definedName name="MONTANTEA2" localSheetId="0">#REF!</definedName>
    <definedName name="MONTANTEA2">#REF!</definedName>
    <definedName name="MONTANTEB" localSheetId="1">#REF!</definedName>
    <definedName name="MONTANTEB" localSheetId="2">#REF!</definedName>
    <definedName name="MONTANTEB" localSheetId="0">#REF!</definedName>
    <definedName name="MONTANTEB">#REF!</definedName>
    <definedName name="MONTANTEB1" localSheetId="1">#REF!</definedName>
    <definedName name="MONTANTEB1" localSheetId="2">#REF!</definedName>
    <definedName name="MONTANTEB1" localSheetId="0">#REF!</definedName>
    <definedName name="MONTANTEB1">#REF!</definedName>
    <definedName name="MONTANTEB2" localSheetId="1">#REF!</definedName>
    <definedName name="MONTANTEB2" localSheetId="2">#REF!</definedName>
    <definedName name="MONTANTEB2" localSheetId="0">#REF!</definedName>
    <definedName name="MONTANTEB2">#REF!</definedName>
    <definedName name="MONTANTEC" localSheetId="1">#REF!</definedName>
    <definedName name="MONTANTEC" localSheetId="2">#REF!</definedName>
    <definedName name="MONTANTEC" localSheetId="0">#REF!</definedName>
    <definedName name="MONTANTEC">#REF!</definedName>
    <definedName name="MONTANTEC1" localSheetId="1">#REF!</definedName>
    <definedName name="MONTANTEC1" localSheetId="2">#REF!</definedName>
    <definedName name="MONTANTEC1" localSheetId="0">#REF!</definedName>
    <definedName name="MONTANTEC1">#REF!</definedName>
    <definedName name="MONTANTEC2" localSheetId="1">#REF!</definedName>
    <definedName name="MONTANTEC2" localSheetId="2">#REF!</definedName>
    <definedName name="MONTANTEC2" localSheetId="0">#REF!</definedName>
    <definedName name="MONTANTEC2">#REF!</definedName>
    <definedName name="ok" localSheetId="1">#REF!</definedName>
    <definedName name="ok" localSheetId="2">#REF!</definedName>
    <definedName name="ok" localSheetId="0">#REF!</definedName>
    <definedName name="ok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1">#REF!</definedName>
    <definedName name="TOTAL1" localSheetId="2">#REF!</definedName>
    <definedName name="TOTAL1" localSheetId="0">#REF!</definedName>
    <definedName name="TOTAL1">#REF!</definedName>
    <definedName name="TOTAL2" localSheetId="1">#REF!</definedName>
    <definedName name="TOTAL2" localSheetId="2">#REF!</definedName>
    <definedName name="TOTAL2" localSheetId="0">#REF!</definedName>
    <definedName name="TOTAL2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3" l="1"/>
  <c r="I154" i="13"/>
  <c r="I153" i="13"/>
  <c r="I152" i="13"/>
  <c r="I151" i="13"/>
  <c r="G5" i="13"/>
  <c r="I5" i="13"/>
  <c r="I38" i="13" s="1"/>
  <c r="A6" i="13"/>
  <c r="G11" i="13"/>
  <c r="A39" i="13"/>
  <c r="I39" i="13"/>
  <c r="A40" i="13"/>
  <c r="A41" i="13" s="1"/>
  <c r="A42" i="13" s="1"/>
  <c r="A43" i="13" s="1"/>
  <c r="A44" i="13" s="1"/>
  <c r="A45" i="13" s="1"/>
  <c r="I40" i="13"/>
  <c r="I42" i="13"/>
  <c r="I43" i="13"/>
  <c r="I44" i="13"/>
  <c r="I45" i="13"/>
  <c r="H66" i="13"/>
  <c r="H78" i="13"/>
  <c r="H85" i="13"/>
  <c r="A95" i="13"/>
  <c r="A96" i="13" s="1"/>
  <c r="A97" i="13" s="1"/>
  <c r="A98" i="13" s="1"/>
  <c r="I98" i="13"/>
  <c r="I99" i="13"/>
  <c r="I100" i="13"/>
  <c r="I101" i="13"/>
  <c r="A106" i="13"/>
  <c r="C106" i="13"/>
  <c r="E106" i="13"/>
  <c r="G106" i="13"/>
  <c r="A110" i="13"/>
  <c r="E110" i="13" s="1"/>
  <c r="C110" i="13"/>
  <c r="G110" i="13"/>
  <c r="F112" i="13"/>
  <c r="H113" i="13"/>
  <c r="A114" i="13"/>
  <c r="C114" i="13"/>
  <c r="E114" i="13"/>
  <c r="F114" i="13"/>
  <c r="H114" i="13" s="1"/>
  <c r="G114" i="13"/>
  <c r="F130" i="13"/>
  <c r="I123" i="13" s="1"/>
  <c r="I137" i="13"/>
  <c r="I180" i="13" s="1"/>
  <c r="F161" i="13"/>
  <c r="F162" i="13"/>
  <c r="D163" i="13"/>
  <c r="E163" i="13" s="1"/>
  <c r="F163" i="13"/>
  <c r="G163" i="13"/>
  <c r="G166" i="13" s="1"/>
  <c r="D162" i="13" s="1"/>
  <c r="E162" i="13" s="1"/>
  <c r="H163" i="13"/>
  <c r="E164" i="13"/>
  <c r="H166" i="13"/>
  <c r="H196" i="13"/>
  <c r="H101" i="11"/>
  <c r="H98" i="11"/>
  <c r="H97" i="11"/>
  <c r="H96" i="11"/>
  <c r="H95" i="11"/>
  <c r="H94" i="11"/>
  <c r="I84" i="11"/>
  <c r="I83" i="11"/>
  <c r="I82" i="11"/>
  <c r="I77" i="11"/>
  <c r="I76" i="11"/>
  <c r="I75" i="11"/>
  <c r="I74" i="11"/>
  <c r="I73" i="11"/>
  <c r="I72" i="11"/>
  <c r="I71" i="11"/>
  <c r="I70" i="11"/>
  <c r="I65" i="11"/>
  <c r="I64" i="11"/>
  <c r="I63" i="11"/>
  <c r="I62" i="11"/>
  <c r="I61" i="11"/>
  <c r="I60" i="11"/>
  <c r="I59" i="11"/>
  <c r="I58" i="11"/>
  <c r="H45" i="11"/>
  <c r="H44" i="11"/>
  <c r="H43" i="11"/>
  <c r="H42" i="11"/>
  <c r="H41" i="11"/>
  <c r="H40" i="11"/>
  <c r="H39" i="11"/>
  <c r="H38" i="11"/>
  <c r="H100" i="11"/>
  <c r="H99" i="11"/>
  <c r="I25" i="11"/>
  <c r="I100" i="11"/>
  <c r="I99" i="11"/>
  <c r="I110" i="13" l="1"/>
  <c r="I95" i="13" s="1"/>
  <c r="H95" i="13" s="1"/>
  <c r="F110" i="13"/>
  <c r="H110" i="13" s="1"/>
  <c r="I190" i="13"/>
  <c r="I114" i="13"/>
  <c r="I94" i="13" s="1"/>
  <c r="H101" i="13"/>
  <c r="H39" i="13"/>
  <c r="H45" i="13"/>
  <c r="I106" i="13"/>
  <c r="I97" i="13" s="1"/>
  <c r="F106" i="13"/>
  <c r="H106" i="13" s="1"/>
  <c r="I25" i="13"/>
  <c r="I41" i="13" s="1"/>
  <c r="I46" i="13"/>
  <c r="H43" i="13" s="1"/>
  <c r="H88" i="13"/>
  <c r="H89" i="13" s="1"/>
  <c r="H91" i="13" s="1"/>
  <c r="D34" i="12"/>
  <c r="F3" i="3"/>
  <c r="I143" i="13" l="1"/>
  <c r="I130" i="13"/>
  <c r="H97" i="13"/>
  <c r="H94" i="13"/>
  <c r="I102" i="13"/>
  <c r="I65" i="13"/>
  <c r="A132" i="13"/>
  <c r="I82" i="13"/>
  <c r="I85" i="13" s="1"/>
  <c r="I70" i="13"/>
  <c r="I62" i="13"/>
  <c r="I77" i="13"/>
  <c r="I64" i="13"/>
  <c r="I83" i="13"/>
  <c r="I84" i="13"/>
  <c r="I76" i="13"/>
  <c r="H42" i="13"/>
  <c r="I71" i="13"/>
  <c r="H98" i="13"/>
  <c r="I58" i="13"/>
  <c r="I72" i="13"/>
  <c r="I59" i="13"/>
  <c r="I73" i="13"/>
  <c r="H96" i="13"/>
  <c r="A145" i="13"/>
  <c r="I63" i="13"/>
  <c r="I193" i="13"/>
  <c r="I60" i="13"/>
  <c r="I74" i="13"/>
  <c r="I88" i="13"/>
  <c r="I89" i="13" s="1"/>
  <c r="I61" i="13"/>
  <c r="I75" i="13"/>
  <c r="I173" i="13"/>
  <c r="H38" i="13"/>
  <c r="H41" i="13"/>
  <c r="H40" i="13"/>
  <c r="H44" i="13"/>
  <c r="H99" i="13"/>
  <c r="H100" i="13"/>
  <c r="G3" i="3"/>
  <c r="H3" i="3"/>
  <c r="E132" i="13" l="1"/>
  <c r="E145" i="13"/>
  <c r="I78" i="13"/>
  <c r="F145" i="13"/>
  <c r="F132" i="13"/>
  <c r="G145" i="13"/>
  <c r="I175" i="13"/>
  <c r="G132" i="13"/>
  <c r="H46" i="13"/>
  <c r="H116" i="13" s="1"/>
  <c r="I66" i="13"/>
  <c r="H102" i="13"/>
  <c r="D132" i="13" l="1"/>
  <c r="D145" i="13"/>
  <c r="I91" i="13"/>
  <c r="I116" i="13" s="1"/>
  <c r="A161" i="13" s="1"/>
  <c r="I174" i="13"/>
  <c r="C132" i="13"/>
  <c r="H132" i="13" s="1"/>
  <c r="I132" i="13" s="1"/>
  <c r="C145" i="13"/>
  <c r="H145" i="13" s="1"/>
  <c r="I145" i="13" s="1"/>
  <c r="E7" i="3"/>
  <c r="G143" i="13" l="1"/>
  <c r="H136" i="13"/>
  <c r="H135" i="13"/>
  <c r="H122" i="13"/>
  <c r="G130" i="13"/>
  <c r="H124" i="13"/>
  <c r="H125" i="13"/>
  <c r="H126" i="13"/>
  <c r="H120" i="13"/>
  <c r="H123" i="13"/>
  <c r="I176" i="13"/>
  <c r="I3" i="3"/>
  <c r="H137" i="13" l="1"/>
  <c r="H121" i="13"/>
  <c r="H127" i="13" s="1"/>
  <c r="I127" i="13"/>
  <c r="H140" i="13"/>
  <c r="H141" i="13" s="1"/>
  <c r="I141" i="13"/>
  <c r="I181" i="13" s="1"/>
  <c r="H196" i="1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47" i="13" l="1"/>
  <c r="I147" i="13"/>
  <c r="C161" i="13" s="1"/>
  <c r="D161" i="13" s="1"/>
  <c r="I179" i="13"/>
  <c r="E106" i="11"/>
  <c r="E114" i="11"/>
  <c r="F114" i="11" s="1"/>
  <c r="H114" i="11" s="1"/>
  <c r="I114" i="11" s="1"/>
  <c r="I94" i="11" s="1"/>
  <c r="H88" i="11"/>
  <c r="E110" i="11"/>
  <c r="F110" i="11" s="1"/>
  <c r="H110" i="11" s="1"/>
  <c r="I110" i="11" s="1"/>
  <c r="I95" i="11" s="1"/>
  <c r="I43" i="11"/>
  <c r="I44" i="11" s="1"/>
  <c r="F106" i="11"/>
  <c r="H106" i="11" s="1"/>
  <c r="H89" i="11" l="1"/>
  <c r="H91" i="11" s="1"/>
  <c r="I88" i="11"/>
  <c r="I182" i="13"/>
  <c r="H155" i="13"/>
  <c r="H153" i="13"/>
  <c r="H152" i="13"/>
  <c r="H154" i="13"/>
  <c r="I106" i="11"/>
  <c r="I97" i="11" s="1"/>
  <c r="I102" i="11" s="1"/>
  <c r="I46" i="11"/>
  <c r="I193" i="11" s="1"/>
  <c r="I130" i="11"/>
  <c r="H2" i="3"/>
  <c r="I2" i="3" l="1"/>
  <c r="B5" i="3" s="1"/>
  <c r="I156" i="13"/>
  <c r="H151" i="13"/>
  <c r="H156" i="13" s="1"/>
  <c r="H169" i="13" s="1"/>
  <c r="I143" i="11"/>
  <c r="A132" i="11"/>
  <c r="I89" i="11"/>
  <c r="F132" i="11" s="1"/>
  <c r="I173" i="11"/>
  <c r="A145" i="11"/>
  <c r="G132" i="11"/>
  <c r="I175" i="11"/>
  <c r="G145" i="11"/>
  <c r="I185" i="13" l="1"/>
  <c r="I186" i="13"/>
  <c r="G196" i="13" s="1"/>
  <c r="I169" i="13"/>
  <c r="H46" i="11"/>
  <c r="H102" i="11"/>
  <c r="I85" i="11"/>
  <c r="E145" i="11" s="1"/>
  <c r="I78" i="11"/>
  <c r="D145" i="11" s="1"/>
  <c r="I66" i="11"/>
  <c r="F145" i="11"/>
  <c r="H185" i="13" l="1"/>
  <c r="H186" i="13" s="1"/>
  <c r="I196" i="13"/>
  <c r="J3" i="3" s="1"/>
  <c r="K3" i="3" s="1"/>
  <c r="H180" i="13"/>
  <c r="H173" i="13"/>
  <c r="H175" i="13"/>
  <c r="H174" i="13"/>
  <c r="H181" i="13"/>
  <c r="H179" i="13"/>
  <c r="I174" i="11"/>
  <c r="H116" i="11"/>
  <c r="I91" i="11"/>
  <c r="I116" i="11" s="1"/>
  <c r="A161" i="11" s="1"/>
  <c r="D132" i="11"/>
  <c r="E132" i="11"/>
  <c r="C145" i="11"/>
  <c r="H145" i="11" s="1"/>
  <c r="I145" i="11" s="1"/>
  <c r="C132" i="11"/>
  <c r="H182" i="13" l="1"/>
  <c r="H176" i="13"/>
  <c r="I176" i="11"/>
  <c r="G143" i="11"/>
  <c r="H140" i="11" s="1"/>
  <c r="H141" i="11" s="1"/>
  <c r="H136" i="11"/>
  <c r="H135" i="11"/>
  <c r="H132" i="11"/>
  <c r="I132" i="11" s="1"/>
  <c r="I141" i="11" l="1"/>
  <c r="I181" i="11" s="1"/>
  <c r="H126" i="11"/>
  <c r="H125" i="11"/>
  <c r="H124" i="11"/>
  <c r="H122" i="11"/>
  <c r="H120" i="11"/>
  <c r="G130" i="11"/>
  <c r="H137" i="11"/>
  <c r="I123" i="11" l="1"/>
  <c r="H121" i="11"/>
  <c r="I190" i="11" l="1"/>
  <c r="H123" i="11"/>
  <c r="H127" i="11" s="1"/>
  <c r="H147" i="11" s="1"/>
  <c r="I127" i="11"/>
  <c r="I179" i="11" s="1"/>
  <c r="F2" i="3"/>
  <c r="G2" i="3" l="1"/>
  <c r="G5" i="3" s="1"/>
  <c r="I182" i="11"/>
  <c r="I147" i="11"/>
  <c r="C161" i="11" s="1"/>
  <c r="D161" i="11" s="1"/>
  <c r="I154" i="11" l="1"/>
  <c r="H154" i="11" s="1"/>
  <c r="I153" i="11"/>
  <c r="H153" i="11" s="1"/>
  <c r="I152" i="11"/>
  <c r="I151" i="11"/>
  <c r="H151" i="11" s="1"/>
  <c r="I155" i="11"/>
  <c r="H155" i="11" s="1"/>
  <c r="H152" i="11"/>
  <c r="H156" i="11" l="1"/>
  <c r="H169" i="11" s="1"/>
  <c r="I156" i="11"/>
  <c r="I186" i="11" s="1"/>
  <c r="G196" i="11" s="1"/>
  <c r="I185" i="11" l="1"/>
  <c r="H185" i="11" s="1"/>
  <c r="H186" i="11" s="1"/>
  <c r="I169" i="11"/>
  <c r="I196" i="11"/>
  <c r="J2" i="3" s="1"/>
  <c r="K2" i="3" s="1"/>
  <c r="K7" i="3" s="1"/>
  <c r="E5" i="3" s="1"/>
  <c r="H175" i="11"/>
  <c r="H180" i="11"/>
  <c r="H173" i="11"/>
  <c r="H174" i="11"/>
  <c r="H181" i="11"/>
  <c r="H179" i="11"/>
  <c r="H182" i="11" l="1"/>
  <c r="H176" i="11"/>
</calcChain>
</file>

<file path=xl/sharedStrings.xml><?xml version="1.0" encoding="utf-8"?>
<sst xmlns="http://schemas.openxmlformats.org/spreadsheetml/2006/main" count="567" uniqueCount="219">
  <si>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</si>
  <si>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</si>
  <si>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</si>
  <si>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</si>
  <si>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</si>
  <si>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</si>
  <si>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</si>
  <si>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</si>
  <si>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</si>
  <si>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</si>
  <si>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</si>
  <si>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</si>
  <si>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</si>
  <si>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</si>
  <si>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</si>
  <si>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</si>
  <si>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</si>
  <si>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</si>
  <si>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</si>
  <si>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</si>
  <si>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</si>
  <si>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</si>
  <si>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</si>
  <si>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</si>
  <si>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</si>
  <si>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</si>
  <si>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</si>
  <si>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</si>
  <si>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</si>
  <si>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</si>
  <si>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</si>
  <si>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</si>
  <si>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</si>
  <si>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</si>
  <si>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</si>
  <si>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</si>
  <si>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</si>
  <si>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</si>
  <si>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</si>
  <si>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</si>
  <si>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</si>
  <si>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</si>
  <si>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</si>
  <si>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</si>
  <si>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</si>
  <si>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</si>
  <si>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</si>
  <si>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</si>
  <si>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</si>
  <si>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</si>
  <si>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</si>
  <si>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</si>
  <si>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</si>
  <si>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</si>
  <si>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</si>
  <si>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</si>
  <si>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</si>
  <si>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</si>
  <si>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</si>
  <si>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</si>
  <si>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</si>
  <si>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</si>
  <si>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</si>
  <si>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</si>
  <si>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</si>
  <si>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</si>
  <si>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</si>
  <si>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</si>
  <si>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</si>
  <si>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</si>
  <si>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</si>
  <si>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</si>
  <si>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</si>
  <si>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</si>
  <si>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</si>
  <si>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</si>
  <si>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</si>
  <si>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</si>
  <si>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</si>
  <si>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</si>
  <si>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</si>
  <si>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</si>
  <si>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</si>
  <si>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</si>
  <si>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</si>
  <si>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</si>
  <si>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</si>
  <si>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</si>
  <si>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</si>
  <si>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</si>
  <si>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</si>
  <si>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</si>
  <si>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</si>
  <si>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</si>
  <si>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</si>
  <si>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</si>
  <si>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</si>
  <si>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</si>
  <si>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</si>
  <si>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</si>
  <si>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</si>
  <si>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</si>
  <si>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</si>
  <si>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</si>
  <si>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</si>
  <si>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</si>
  <si>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</si>
  <si>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</si>
  <si>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</si>
  <si>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</si>
  <si>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</si>
  <si>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</si>
  <si>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</si>
  <si>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</si>
  <si>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</si>
  <si>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</si>
  <si>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</si>
  <si>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</si>
  <si>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</si>
  <si>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</si>
  <si>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</si>
  <si>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</si>
  <si>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</si>
  <si>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</si>
  <si>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</si>
  <si>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</si>
  <si>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</si>
  <si>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</si>
  <si>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</si>
  <si>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</si>
  <si>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</si>
  <si>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</si>
  <si>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</si>
  <si>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</si>
  <si>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</si>
  <si>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</si>
  <si>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</si>
  <si>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</si>
  <si>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</si>
  <si>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</si>
  <si>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</si>
  <si>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</si>
  <si>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</si>
  <si>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</si>
  <si>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</si>
  <si>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</si>
  <si>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</si>
  <si>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</si>
  <si>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</si>
  <si>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</si>
  <si>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</si>
  <si>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</si>
  <si>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</si>
  <si>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</si>
  <si>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</si>
  <si>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</si>
  <si>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</si>
  <si>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</si>
  <si>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</si>
  <si>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</si>
  <si>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</si>
  <si>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</si>
  <si>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</si>
  <si>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</si>
  <si>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</si>
  <si>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</si>
  <si>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</si>
  <si>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</si>
  <si>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</si>
  <si>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</si>
  <si>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</si>
  <si>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</si>
  <si>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</si>
  <si>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</si>
  <si>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</si>
  <si>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</si>
  <si>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</si>
  <si>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</si>
  <si>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</si>
  <si>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</si>
  <si>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</si>
  <si>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</si>
  <si>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</si>
  <si>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</si>
  <si>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</si>
  <si>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</si>
  <si>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</si>
  <si>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</si>
  <si>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</si>
  <si>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</si>
  <si>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</si>
  <si>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</si>
  <si>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</si>
  <si>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</si>
  <si>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</si>
  <si>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</si>
  <si>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</si>
  <si>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</si>
  <si>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</si>
  <si>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</si>
  <si>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</si>
  <si>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</si>
  <si>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</si>
  <si>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</si>
  <si>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</si>
  <si>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</si>
  <si>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</si>
  <si>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</si>
  <si>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</si>
  <si>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</si>
  <si>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</si>
  <si>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Recepcionista</t>
  </si>
  <si>
    <t>26/2000-9013323-9</t>
  </si>
  <si>
    <t>RS000250/2026</t>
  </si>
  <si>
    <t>Santa Maria</t>
  </si>
  <si>
    <t>40h</t>
  </si>
  <si>
    <t>seg-sex</t>
  </si>
  <si>
    <t>Copeiro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</si>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</sst>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6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9" fontId="2" fillId="18" borderId="1" xfId="0" applyNumberFormat="1" applyFont="1" applyFill="1" applyBorder="1" applyAlignment="1">
      <alignment horizontal="center" vertical="center" wrapText="1"/>
    </xf>
    <xf numFmtId="49" fontId="13" fillId="18" borderId="5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 wrapText="1"/>
    </xf>
    <xf numFmtId="169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0" fontId="2" fillId="18" borderId="1" xfId="0" applyNumberFormat="1" applyFont="1" applyFill="1" applyBorder="1" applyAlignment="1">
      <alignment horizontal="center" vertical="center" wrapText="1"/>
    </xf>
    <xf numFmtId="0" fontId="10" fillId="1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1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18" borderId="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topLeftCell="A5" zoomScale="130" zoomScaleNormal="130" zoomScaleSheetLayoutView="145" zoomScalePageLayoutView="130" workbookViewId="0">
      <selection activeCell="I122" sqref="I12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212</v>
      </c>
      <c r="D2" s="158"/>
      <c r="E2" s="159" t="s">
        <v>218</v>
      </c>
      <c r="F2" s="159"/>
      <c r="G2" s="159"/>
      <c r="H2" s="159"/>
      <c r="I2" s="159"/>
    </row>
    <row r="3" spans="1:11" ht="11.25" customHeight="1" x14ac:dyDescent="0.25">
      <c r="A3" s="157" t="s">
        <v>3</v>
      </c>
      <c r="B3" s="15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60" t="s">
        <v>211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48">
        <v>40</v>
      </c>
      <c r="E6" s="148"/>
      <c r="F6" s="148"/>
      <c r="G6" s="161"/>
      <c r="H6" s="161"/>
      <c r="I6" s="162"/>
    </row>
    <row r="7" spans="1:11" ht="22.5" customHeight="1" x14ac:dyDescent="0.25">
      <c r="A7" s="148" t="s">
        <v>6</v>
      </c>
      <c r="B7" s="148"/>
      <c r="C7" s="148"/>
      <c r="D7" s="126" t="s">
        <v>213</v>
      </c>
      <c r="E7" s="126"/>
      <c r="F7" s="126"/>
      <c r="G7" s="149" t="s">
        <v>7</v>
      </c>
      <c r="H7" s="149"/>
      <c r="I7" s="150" t="s">
        <v>35</v>
      </c>
    </row>
    <row r="8" spans="1:11" ht="22.5" customHeight="1" x14ac:dyDescent="0.25">
      <c r="A8" s="148" t="s">
        <v>8</v>
      </c>
      <c r="B8" s="148"/>
      <c r="C8" s="148"/>
      <c r="D8" s="126" t="s">
        <v>16</v>
      </c>
      <c r="E8" s="126"/>
      <c r="F8" s="126"/>
      <c r="G8" s="149"/>
      <c r="H8" s="149"/>
      <c r="I8" s="150"/>
    </row>
    <row r="9" spans="1:11" ht="24.75" customHeight="1" x14ac:dyDescent="0.25">
      <c r="A9" s="148" t="s">
        <v>9</v>
      </c>
      <c r="B9" s="148"/>
      <c r="C9" s="148"/>
      <c r="D9" s="148" t="s">
        <v>214</v>
      </c>
      <c r="E9" s="148"/>
      <c r="F9" s="148"/>
      <c r="G9" s="149" t="s">
        <v>10</v>
      </c>
      <c r="H9" s="149"/>
      <c r="I9" s="9" t="s">
        <v>35</v>
      </c>
    </row>
    <row r="10" spans="1:11" ht="32.25" customHeight="1" x14ac:dyDescent="0.25">
      <c r="A10" s="156" t="s">
        <v>11</v>
      </c>
      <c r="B10" s="156"/>
      <c r="C10" s="156"/>
      <c r="D10" s="156"/>
      <c r="E10" s="156"/>
      <c r="F10" s="156"/>
      <c r="G10" s="8" t="s">
        <v>12</v>
      </c>
      <c r="H10" s="10">
        <v>220</v>
      </c>
      <c r="I10" s="11">
        <v>1996.44</v>
      </c>
    </row>
    <row r="11" spans="1:11" ht="11.25" customHeight="1" x14ac:dyDescent="0.25">
      <c r="A11" s="151" t="s">
        <v>13</v>
      </c>
      <c r="B11" s="151"/>
      <c r="C11" s="151"/>
      <c r="D11" s="151"/>
      <c r="E11" s="151"/>
      <c r="F11" s="151"/>
      <c r="G11" s="10" t="str">
        <f>D9</f>
        <v>Santa Maria</v>
      </c>
      <c r="H11" s="10" t="s">
        <v>14</v>
      </c>
      <c r="I11" s="13">
        <v>0.04</v>
      </c>
    </row>
    <row r="12" spans="1:11" ht="15" customHeight="1" x14ac:dyDescent="0.25">
      <c r="A12" s="151" t="s">
        <v>15</v>
      </c>
      <c r="B12" s="151"/>
      <c r="C12" s="151"/>
      <c r="D12" s="151"/>
      <c r="E12" s="151"/>
      <c r="F12" s="151"/>
      <c r="G12" s="152" t="s">
        <v>16</v>
      </c>
      <c r="H12" s="10" t="s">
        <v>17</v>
      </c>
      <c r="I12" s="11">
        <v>7.25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10" t="s">
        <v>18</v>
      </c>
      <c r="I13" s="14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10" t="s">
        <v>19</v>
      </c>
      <c r="I14" s="9">
        <v>0.06</v>
      </c>
    </row>
    <row r="15" spans="1:11" ht="11.25" customHeight="1" x14ac:dyDescent="0.25">
      <c r="A15" s="151" t="s">
        <v>20</v>
      </c>
      <c r="B15" s="151"/>
      <c r="C15" s="151"/>
      <c r="D15" s="151"/>
      <c r="E15" s="151"/>
      <c r="F15" s="151"/>
      <c r="G15" s="152" t="s">
        <v>16</v>
      </c>
      <c r="H15" s="10" t="s">
        <v>17</v>
      </c>
      <c r="I15" s="11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10" t="s">
        <v>18</v>
      </c>
      <c r="I16" s="14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10" t="s">
        <v>19</v>
      </c>
      <c r="I17" s="9">
        <v>0.19</v>
      </c>
    </row>
    <row r="18" spans="1:9" ht="11.25" customHeight="1" x14ac:dyDescent="0.25">
      <c r="A18" s="151" t="s">
        <v>21</v>
      </c>
      <c r="B18" s="151"/>
      <c r="C18" s="151"/>
      <c r="D18" s="151"/>
      <c r="E18" s="151"/>
      <c r="F18" s="151"/>
      <c r="G18" s="152" t="s">
        <v>16</v>
      </c>
      <c r="H18" s="10" t="s">
        <v>17</v>
      </c>
      <c r="I18" s="11">
        <v>13.57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10" t="s">
        <v>18</v>
      </c>
      <c r="I19" s="14">
        <v>0</v>
      </c>
    </row>
    <row r="20" spans="1:9" x14ac:dyDescent="0.25">
      <c r="A20" s="153"/>
      <c r="B20" s="153"/>
      <c r="C20" s="153"/>
      <c r="D20" s="153"/>
      <c r="E20" s="153"/>
      <c r="F20" s="153"/>
      <c r="G20" s="152"/>
      <c r="H20" s="10" t="s">
        <v>19</v>
      </c>
      <c r="I20" s="9">
        <v>0.19</v>
      </c>
    </row>
    <row r="21" spans="1:9" ht="14.25" customHeight="1" x14ac:dyDescent="0.25">
      <c r="A21" s="127" t="s">
        <v>22</v>
      </c>
      <c r="B21" s="127"/>
      <c r="C21" s="127"/>
      <c r="D21" s="127"/>
      <c r="E21" s="127"/>
      <c r="F21" s="127"/>
      <c r="G21" s="10" t="s">
        <v>16</v>
      </c>
      <c r="H21" s="15" t="s">
        <v>23</v>
      </c>
      <c r="I21" s="117">
        <v>80</v>
      </c>
    </row>
    <row r="22" spans="1:9" ht="14.25" customHeight="1" x14ac:dyDescent="0.25">
      <c r="A22" s="127" t="s">
        <v>24</v>
      </c>
      <c r="B22" s="127"/>
      <c r="C22" s="127"/>
      <c r="D22" s="127"/>
      <c r="E22" s="127"/>
      <c r="F22" s="127"/>
      <c r="G22" s="10" t="s">
        <v>16</v>
      </c>
      <c r="H22" s="15" t="s">
        <v>23</v>
      </c>
      <c r="I22" s="117">
        <v>25.52</v>
      </c>
    </row>
    <row r="23" spans="1:9" ht="14.25" customHeight="1" x14ac:dyDescent="0.25">
      <c r="A23" s="151" t="s">
        <v>25</v>
      </c>
      <c r="B23" s="154"/>
      <c r="C23" s="154"/>
      <c r="D23" s="154"/>
      <c r="E23" s="154"/>
      <c r="F23" s="155"/>
      <c r="G23" s="116" t="s">
        <v>16</v>
      </c>
      <c r="H23" s="15" t="s">
        <v>23</v>
      </c>
      <c r="I23" s="16" t="s">
        <v>35</v>
      </c>
    </row>
    <row r="24" spans="1:9" ht="22.5" customHeight="1" x14ac:dyDescent="0.25">
      <c r="A24" s="144" t="s">
        <v>26</v>
      </c>
      <c r="B24" s="144"/>
      <c r="C24" s="144"/>
      <c r="D24" s="144"/>
      <c r="E24" s="144"/>
      <c r="F24" s="144"/>
      <c r="G24" s="15"/>
      <c r="H24" s="15" t="s">
        <v>27</v>
      </c>
      <c r="I24" s="18" t="s">
        <v>35</v>
      </c>
    </row>
    <row r="25" spans="1:9" ht="34.5" customHeight="1" x14ac:dyDescent="0.25">
      <c r="A25" s="127" t="s">
        <v>28</v>
      </c>
      <c r="B25" s="127"/>
      <c r="C25" s="127"/>
      <c r="D25" s="127"/>
      <c r="E25" s="127"/>
      <c r="F25" s="127"/>
      <c r="G25" s="10"/>
      <c r="H25" s="10" t="s">
        <v>29</v>
      </c>
      <c r="I25" s="11">
        <f>I38</f>
        <v>1814.9454545454546</v>
      </c>
    </row>
    <row r="26" spans="1:9" ht="15" customHeight="1" x14ac:dyDescent="0.25">
      <c r="A26" s="127" t="s">
        <v>30</v>
      </c>
      <c r="B26" s="127"/>
      <c r="C26" s="127"/>
      <c r="D26" s="127"/>
      <c r="E26" s="127"/>
      <c r="F26" s="127"/>
      <c r="G26" s="15"/>
      <c r="H26" s="19" t="s">
        <v>31</v>
      </c>
      <c r="I26" s="20" t="s">
        <v>35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32</v>
      </c>
      <c r="I27" s="9" t="s">
        <v>35</v>
      </c>
    </row>
    <row r="28" spans="1:9" ht="26.25" customHeight="1" x14ac:dyDescent="0.25">
      <c r="A28" s="127" t="s">
        <v>33</v>
      </c>
      <c r="B28" s="127"/>
      <c r="C28" s="127"/>
      <c r="D28" s="127"/>
      <c r="E28" s="127"/>
      <c r="F28" s="127"/>
      <c r="G28" s="15"/>
      <c r="H28" s="10" t="s">
        <v>31</v>
      </c>
      <c r="I28" s="20" t="s">
        <v>35</v>
      </c>
    </row>
    <row r="29" spans="1:9" ht="35.25" customHeight="1" x14ac:dyDescent="0.25">
      <c r="A29" s="127" t="s">
        <v>34</v>
      </c>
      <c r="B29" s="127"/>
      <c r="C29" s="127"/>
      <c r="D29" s="127"/>
      <c r="E29" s="127"/>
      <c r="F29" s="127"/>
      <c r="G29" s="10"/>
      <c r="H29" s="8" t="s">
        <v>27</v>
      </c>
      <c r="I29" s="9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35</v>
      </c>
    </row>
    <row r="31" spans="1:9" ht="1.1499999999999999" customHeight="1" x14ac:dyDescent="0.25">
      <c r="A31" s="145"/>
      <c r="B31" s="145"/>
      <c r="C31" s="145"/>
      <c r="D31" s="145"/>
      <c r="E31" s="145"/>
      <c r="F31" s="145"/>
      <c r="G31" s="145"/>
      <c r="H31" s="145"/>
      <c r="I31" s="145"/>
    </row>
    <row r="32" spans="1:9" ht="1.1499999999999999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</row>
    <row r="33" spans="1:10" ht="1.1499999999999999" customHeight="1" x14ac:dyDescent="0.25">
      <c r="A33" s="145"/>
      <c r="B33" s="145"/>
      <c r="C33" s="145"/>
      <c r="D33" s="145"/>
      <c r="E33" s="145"/>
      <c r="F33" s="145"/>
      <c r="G33" s="145"/>
      <c r="H33" s="145"/>
      <c r="I33" s="145"/>
    </row>
    <row r="34" spans="1:10" ht="1.1499999999999999" customHeight="1" x14ac:dyDescent="0.25">
      <c r="A34" s="145"/>
      <c r="B34" s="145"/>
      <c r="C34" s="145"/>
      <c r="D34" s="145"/>
      <c r="E34" s="145"/>
      <c r="F34" s="145"/>
      <c r="G34" s="145"/>
      <c r="H34" s="145"/>
      <c r="I34" s="145"/>
    </row>
    <row r="35" spans="1:10" ht="1.1499999999999999" customHeight="1" x14ac:dyDescent="0.25">
      <c r="A35" s="146"/>
      <c r="B35" s="146"/>
      <c r="C35" s="146"/>
      <c r="D35" s="146"/>
      <c r="E35" s="146"/>
      <c r="F35" s="146"/>
      <c r="G35" s="146"/>
      <c r="H35" s="146"/>
      <c r="I35" s="146"/>
    </row>
    <row r="36" spans="1:10" ht="8.25" customHeight="1" x14ac:dyDescent="0.25">
      <c r="A36" s="142" t="s">
        <v>36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2" t="s">
        <v>37</v>
      </c>
      <c r="B37" s="143" t="s">
        <v>38</v>
      </c>
      <c r="C37" s="143"/>
      <c r="D37" s="143"/>
      <c r="E37" s="143"/>
      <c r="F37" s="143"/>
      <c r="G37" s="143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6" t="s">
        <v>41</v>
      </c>
      <c r="C38" s="126"/>
      <c r="D38" s="126"/>
      <c r="E38" s="126"/>
      <c r="F38" s="126"/>
      <c r="G38" s="126"/>
      <c r="H38" s="23">
        <f>I38/I46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0">A38+1</f>
        <v>2</v>
      </c>
      <c r="B39" s="126" t="s">
        <v>42</v>
      </c>
      <c r="C39" s="126"/>
      <c r="D39" s="126"/>
      <c r="E39" s="126"/>
      <c r="F39" s="126"/>
      <c r="G39" s="126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6" t="s">
        <v>43</v>
      </c>
      <c r="C40" s="126"/>
      <c r="D40" s="126"/>
      <c r="E40" s="126"/>
      <c r="F40" s="126"/>
      <c r="G40" s="126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6" t="s">
        <v>44</v>
      </c>
      <c r="C41" s="126"/>
      <c r="D41" s="126"/>
      <c r="E41" s="126"/>
      <c r="F41" s="126"/>
      <c r="G41" s="126"/>
      <c r="H41" s="23">
        <f>I41/I46</f>
        <v>0</v>
      </c>
      <c r="I41" s="24">
        <f>IF(I7=20%,I25*I7,0)</f>
        <v>0</v>
      </c>
    </row>
    <row r="42" spans="1:10" ht="15" customHeight="1" x14ac:dyDescent="0.25">
      <c r="A42" s="17">
        <f t="shared" si="0"/>
        <v>5</v>
      </c>
      <c r="B42" s="126" t="s">
        <v>45</v>
      </c>
      <c r="C42" s="126"/>
      <c r="D42" s="126"/>
      <c r="E42" s="126"/>
      <c r="F42" s="126"/>
      <c r="G42" s="126"/>
      <c r="H42" s="23">
        <f>I42/I46</f>
        <v>0</v>
      </c>
      <c r="I42" s="24">
        <f>IF(I7=40%,I25*I7,0)</f>
        <v>0</v>
      </c>
    </row>
    <row r="43" spans="1:10" ht="15" customHeight="1" x14ac:dyDescent="0.25">
      <c r="A43" s="17">
        <f t="shared" si="0"/>
        <v>6</v>
      </c>
      <c r="B43" s="126" t="s">
        <v>46</v>
      </c>
      <c r="C43" s="126"/>
      <c r="D43" s="126"/>
      <c r="E43" s="126"/>
      <c r="F43" s="126"/>
      <c r="G43" s="126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6" t="s">
        <v>47</v>
      </c>
      <c r="C44" s="126"/>
      <c r="D44" s="126"/>
      <c r="E44" s="126"/>
      <c r="F44" s="126"/>
      <c r="G44" s="126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6" t="s">
        <v>48</v>
      </c>
      <c r="C45" s="126"/>
      <c r="D45" s="126"/>
      <c r="E45" s="126"/>
      <c r="F45" s="126"/>
      <c r="G45" s="126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43" t="s">
        <v>51</v>
      </c>
      <c r="C57" s="143"/>
      <c r="D57" s="143"/>
      <c r="E57" s="143"/>
      <c r="F57" s="143"/>
      <c r="G57" s="143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>I46*H58</f>
        <v>362.98909090909092</v>
      </c>
    </row>
    <row r="59" spans="1:10" ht="15" customHeight="1" x14ac:dyDescent="0.25">
      <c r="A59" s="17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>I46*H59</f>
        <v>27.224181818181819</v>
      </c>
    </row>
    <row r="60" spans="1:10" ht="15" customHeight="1" x14ac:dyDescent="0.25">
      <c r="A60" s="17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>I46*H60</f>
        <v>18.149454545454546</v>
      </c>
    </row>
    <row r="61" spans="1:10" ht="15" customHeight="1" x14ac:dyDescent="0.25">
      <c r="A61" s="17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>I46*H61</f>
        <v>3.6298909090909093</v>
      </c>
    </row>
    <row r="62" spans="1:10" ht="15" customHeight="1" x14ac:dyDescent="0.25">
      <c r="A62" s="17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>I46*H62</f>
        <v>45.373636363636365</v>
      </c>
    </row>
    <row r="63" spans="1:10" ht="15" customHeight="1" x14ac:dyDescent="0.25">
      <c r="A63" s="17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>I46*H63</f>
        <v>145.19563636363637</v>
      </c>
    </row>
    <row r="64" spans="1:10" ht="15" customHeight="1" x14ac:dyDescent="0.25">
      <c r="A64" s="17">
        <v>7</v>
      </c>
      <c r="B64" s="126" t="s">
        <v>58</v>
      </c>
      <c r="C64" s="126"/>
      <c r="D64" s="126"/>
      <c r="E64" s="126"/>
      <c r="F64" s="126"/>
      <c r="G64" s="126"/>
      <c r="H64" s="23">
        <v>5.0000000000000001E-3</v>
      </c>
      <c r="I64" s="24">
        <f>I46*H64</f>
        <v>9.074727272727273</v>
      </c>
    </row>
    <row r="65" spans="1:10" ht="15" customHeight="1" x14ac:dyDescent="0.25">
      <c r="A65" s="17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>I46*H65</f>
        <v>10.889672727272728</v>
      </c>
    </row>
    <row r="66" spans="1:10" s="28" customFormat="1" ht="15" customHeight="1" x14ac:dyDescent="0.25">
      <c r="A66" s="147" t="s">
        <v>60</v>
      </c>
      <c r="B66" s="147"/>
      <c r="C66" s="147"/>
      <c r="D66" s="147"/>
      <c r="E66" s="147"/>
      <c r="F66" s="147"/>
      <c r="G66" s="147"/>
      <c r="H66" s="25">
        <f>SUM(H58:H65)</f>
        <v>0.34300000000000008</v>
      </c>
      <c r="I66" s="26">
        <f>SUM(I58:I65)</f>
        <v>622.5262909090909</v>
      </c>
      <c r="J66" s="27"/>
    </row>
    <row r="67" spans="1:10" ht="15" customHeight="1" x14ac:dyDescent="0.25">
      <c r="A67" s="166" t="s">
        <v>61</v>
      </c>
      <c r="B67" s="166"/>
      <c r="C67" s="166"/>
      <c r="D67" s="166"/>
      <c r="E67" s="166"/>
      <c r="F67" s="166"/>
      <c r="G67" s="166"/>
      <c r="H67" s="166"/>
      <c r="I67" s="166"/>
    </row>
    <row r="68" spans="1:10" ht="30.75" customHeight="1" x14ac:dyDescent="0.25">
      <c r="A68" s="167" t="s">
        <v>62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63</v>
      </c>
      <c r="B69" s="143" t="s">
        <v>64</v>
      </c>
      <c r="C69" s="143"/>
      <c r="D69" s="143"/>
      <c r="E69" s="143"/>
      <c r="F69" s="143"/>
      <c r="G69" s="143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>I46*H70</f>
        <v>216.54840196363637</v>
      </c>
    </row>
    <row r="71" spans="1:10" ht="15" customHeight="1" x14ac:dyDescent="0.25">
      <c r="A71" s="17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>I46*H71</f>
        <v>37.168267963636367</v>
      </c>
    </row>
    <row r="72" spans="1:10" ht="15" customHeight="1" x14ac:dyDescent="0.25">
      <c r="A72" s="17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>I46*H72</f>
        <v>22.002583745454547</v>
      </c>
    </row>
    <row r="73" spans="1:10" ht="15" customHeight="1" x14ac:dyDescent="0.25">
      <c r="A73" s="17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>I46*H73</f>
        <v>20.755716218181817</v>
      </c>
    </row>
    <row r="74" spans="1:10" ht="15" customHeight="1" x14ac:dyDescent="0.25">
      <c r="A74" s="17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>I46*H74</f>
        <v>0.31580050909090912</v>
      </c>
    </row>
    <row r="75" spans="1:10" ht="15" customHeight="1" x14ac:dyDescent="0.25">
      <c r="A75" s="17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>I46*H75</f>
        <v>0.802205890909091</v>
      </c>
    </row>
    <row r="76" spans="1:10" ht="15" customHeight="1" x14ac:dyDescent="0.25">
      <c r="A76" s="17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>I46*H76</f>
        <v>0.33576490909090911</v>
      </c>
    </row>
    <row r="77" spans="1:10" ht="15" customHeight="1" x14ac:dyDescent="0.25">
      <c r="A77" s="17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>I46*H77</f>
        <v>164.7788978181818</v>
      </c>
    </row>
    <row r="78" spans="1:10" s="28" customFormat="1" ht="15" customHeight="1" x14ac:dyDescent="0.25">
      <c r="A78" s="147" t="s">
        <v>73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74</v>
      </c>
      <c r="B79" s="168" t="s">
        <v>75</v>
      </c>
      <c r="C79" s="168"/>
      <c r="D79" s="168"/>
      <c r="E79" s="168"/>
      <c r="F79" s="168"/>
      <c r="G79" s="168"/>
      <c r="H79" s="168"/>
      <c r="I79" s="168"/>
    </row>
    <row r="80" spans="1:10" ht="15" customHeight="1" x14ac:dyDescent="0.25">
      <c r="A80" s="29" t="s">
        <v>76</v>
      </c>
      <c r="B80" s="169" t="s">
        <v>77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25">
      <c r="A81" s="22" t="s">
        <v>78</v>
      </c>
      <c r="B81" s="143" t="s">
        <v>79</v>
      </c>
      <c r="C81" s="143"/>
      <c r="D81" s="143"/>
      <c r="E81" s="143"/>
      <c r="F81" s="143"/>
      <c r="G81" s="143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I46*H82</f>
        <v>87.699979309090921</v>
      </c>
    </row>
    <row r="83" spans="1:11" ht="15" customHeight="1" x14ac:dyDescent="0.25">
      <c r="A83" s="17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I46*H83</f>
        <v>6.372273490909091</v>
      </c>
    </row>
    <row r="84" spans="1:11" ht="15" customHeight="1" x14ac:dyDescent="0.25">
      <c r="A84" s="17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I46*H84</f>
        <v>35.079265745454549</v>
      </c>
    </row>
    <row r="85" spans="1:11" s="28" customFormat="1" ht="15" customHeight="1" x14ac:dyDescent="0.25">
      <c r="A85" s="147" t="s">
        <v>83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3" t="s">
        <v>85</v>
      </c>
      <c r="C87" s="143"/>
      <c r="D87" s="143"/>
      <c r="E87" s="143"/>
      <c r="F87" s="143"/>
      <c r="G87" s="143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8.7445449000000008E-2</v>
      </c>
      <c r="I88" s="24">
        <f>I46*H88</f>
        <v>158.70872018323638</v>
      </c>
    </row>
    <row r="89" spans="1:11" s="28" customFormat="1" ht="15" customHeight="1" x14ac:dyDescent="0.25">
      <c r="A89" s="147" t="s">
        <v>87</v>
      </c>
      <c r="B89" s="147"/>
      <c r="C89" s="147"/>
      <c r="D89" s="147"/>
      <c r="E89" s="147"/>
      <c r="F89" s="147"/>
      <c r="G89" s="147"/>
      <c r="H89" s="25">
        <f>SUM(H88:H88)</f>
        <v>8.7445449000000008E-2</v>
      </c>
      <c r="I89" s="26">
        <f>I88</f>
        <v>158.70872018323638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88</v>
      </c>
      <c r="B91" s="173"/>
      <c r="C91" s="173"/>
      <c r="D91" s="173"/>
      <c r="E91" s="173"/>
      <c r="F91" s="173"/>
      <c r="G91" s="173"/>
      <c r="H91" s="32">
        <f>H66+H78+H85+H89</f>
        <v>0.75654844900000007</v>
      </c>
      <c r="I91" s="33">
        <f>I66+I78+I85+I89</f>
        <v>1373.0941686559638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3" t="s">
        <v>90</v>
      </c>
      <c r="C93" s="143"/>
      <c r="D93" s="143"/>
      <c r="E93" s="143"/>
      <c r="F93" s="143"/>
      <c r="G93" s="143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6" t="s">
        <v>91</v>
      </c>
      <c r="C94" s="126"/>
      <c r="D94" s="126"/>
      <c r="E94" s="126"/>
      <c r="F94" s="126"/>
      <c r="G94" s="126"/>
      <c r="H94" s="23">
        <f>I94/I46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21</v>
      </c>
      <c r="C95" s="126"/>
      <c r="D95" s="126"/>
      <c r="E95" s="126"/>
      <c r="F95" s="126"/>
      <c r="G95" s="126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70" t="s">
        <v>92</v>
      </c>
      <c r="C96" s="171"/>
      <c r="D96" s="171"/>
      <c r="E96" s="171"/>
      <c r="F96" s="171"/>
      <c r="G96" s="172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6" t="s">
        <v>93</v>
      </c>
      <c r="C97" s="126"/>
      <c r="D97" s="126"/>
      <c r="E97" s="126"/>
      <c r="F97" s="126"/>
      <c r="G97" s="126"/>
      <c r="H97" s="23">
        <f>I97/I46</f>
        <v>0.11576285788703893</v>
      </c>
      <c r="I97" s="24">
        <f>I106</f>
        <v>210.10327272727272</v>
      </c>
    </row>
    <row r="98" spans="1:10" ht="15" customHeight="1" x14ac:dyDescent="0.25">
      <c r="A98" s="17">
        <f t="shared" si="1"/>
        <v>5</v>
      </c>
      <c r="B98" s="126" t="s">
        <v>94</v>
      </c>
      <c r="C98" s="126"/>
      <c r="D98" s="126"/>
      <c r="E98" s="126"/>
      <c r="F98" s="126"/>
      <c r="G98" s="126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95</v>
      </c>
      <c r="C99" s="126"/>
      <c r="D99" s="126"/>
      <c r="E99" s="126"/>
      <c r="F99" s="126"/>
      <c r="G99" s="126"/>
      <c r="H99" s="23">
        <f>I99/I46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24</v>
      </c>
      <c r="C100" s="126"/>
      <c r="D100" s="126"/>
      <c r="E100" s="126"/>
      <c r="F100" s="126"/>
      <c r="G100" s="126"/>
      <c r="H100" s="23">
        <f>I100/I46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96</v>
      </c>
      <c r="C101" s="126"/>
      <c r="D101" s="126"/>
      <c r="E101" s="126"/>
      <c r="F101" s="126"/>
      <c r="G101" s="126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7" t="s">
        <v>97</v>
      </c>
      <c r="B102" s="147"/>
      <c r="C102" s="147"/>
      <c r="D102" s="147"/>
      <c r="E102" s="147"/>
      <c r="F102" s="147"/>
      <c r="G102" s="147"/>
      <c r="H102" s="25">
        <f>SUM(H94:H101)</f>
        <v>0.44047399370880164</v>
      </c>
      <c r="I102" s="26">
        <f>SUM(I94:I101)</f>
        <v>799.43627272727269</v>
      </c>
      <c r="J102" s="34"/>
    </row>
    <row r="103" spans="1:10" ht="18" customHeight="1" x14ac:dyDescent="0.25">
      <c r="A103" s="29" t="s">
        <v>98</v>
      </c>
      <c r="B103" s="166" t="s">
        <v>99</v>
      </c>
      <c r="C103" s="166"/>
      <c r="D103" s="166"/>
      <c r="E103" s="166"/>
      <c r="F103" s="166"/>
      <c r="G103" s="166"/>
      <c r="H103" s="35"/>
      <c r="I103" s="36"/>
    </row>
    <row r="104" spans="1:10" ht="15" customHeight="1" x14ac:dyDescent="0.25">
      <c r="A104" s="174" t="s">
        <v>100</v>
      </c>
      <c r="B104" s="174"/>
      <c r="C104" s="174"/>
      <c r="D104" s="174"/>
      <c r="E104" s="174"/>
      <c r="F104" s="174"/>
      <c r="G104" s="174"/>
      <c r="H104" s="174"/>
      <c r="I104" s="174"/>
    </row>
    <row r="105" spans="1:10" ht="24" customHeight="1" x14ac:dyDescent="0.25">
      <c r="A105" s="127" t="s">
        <v>101</v>
      </c>
      <c r="B105" s="127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80">
        <f>IF(I12="Não aplicável",0,I12)</f>
        <v>7.25</v>
      </c>
      <c r="B106" s="180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210.10327272727272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4" t="s">
        <v>109</v>
      </c>
      <c r="B108" s="174"/>
      <c r="C108" s="174"/>
      <c r="D108" s="174"/>
      <c r="E108" s="174"/>
      <c r="F108" s="174"/>
      <c r="G108" s="174"/>
      <c r="H108" s="174"/>
      <c r="I108" s="174"/>
    </row>
    <row r="109" spans="1:10" ht="23.25" customHeight="1" x14ac:dyDescent="0.25">
      <c r="A109" s="127" t="s">
        <v>101</v>
      </c>
      <c r="B109" s="127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5">
        <f>IF(I18="Não aplicável",0,I18)</f>
        <v>13.57</v>
      </c>
      <c r="B110" s="175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6" t="s">
        <v>111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44" t="s">
        <v>101</v>
      </c>
      <c r="B113" s="144"/>
      <c r="C113" s="72" t="s">
        <v>110</v>
      </c>
      <c r="D113" s="72" t="s">
        <v>103</v>
      </c>
      <c r="E113" s="72" t="s">
        <v>104</v>
      </c>
      <c r="F113" s="72" t="s">
        <v>105</v>
      </c>
      <c r="G113" s="72" t="s">
        <v>106</v>
      </c>
      <c r="H113" s="70" t="str">
        <f>H105</f>
        <v>Valor desconto</v>
      </c>
      <c r="I113" s="71" t="s">
        <v>108</v>
      </c>
    </row>
    <row r="114" spans="1:12" ht="15" customHeight="1" x14ac:dyDescent="0.25">
      <c r="A114" s="175">
        <f>IF(I15="Não aplicável",0,I15)</f>
        <v>27.15</v>
      </c>
      <c r="B114" s="175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1" t="s">
        <v>112</v>
      </c>
      <c r="B116" s="181"/>
      <c r="C116" s="181"/>
      <c r="D116" s="181"/>
      <c r="E116" s="181"/>
      <c r="F116" s="181"/>
      <c r="G116" s="181"/>
      <c r="H116" s="47">
        <f>H46+H91+H102</f>
        <v>2.1970224427088016</v>
      </c>
      <c r="I116" s="48">
        <f>I46+I91+I102</f>
        <v>3987.475895928691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2" t="s">
        <v>113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2" t="s">
        <v>37</v>
      </c>
      <c r="B119" s="143" t="s">
        <v>114</v>
      </c>
      <c r="C119" s="143"/>
      <c r="D119" s="143"/>
      <c r="E119" s="143"/>
      <c r="F119" s="143"/>
      <c r="G119" s="143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6" t="s">
        <v>115</v>
      </c>
      <c r="C120" s="126"/>
      <c r="D120" s="126"/>
      <c r="E120" s="126"/>
      <c r="F120" s="126"/>
      <c r="G120" s="126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48" t="s">
        <v>116</v>
      </c>
      <c r="C121" s="148"/>
      <c r="D121" s="148"/>
      <c r="E121" s="148"/>
      <c r="F121" s="148"/>
      <c r="G121" s="148"/>
      <c r="H121" s="23">
        <f>I121/I132</f>
        <v>0</v>
      </c>
      <c r="I121" s="24">
        <v>0</v>
      </c>
    </row>
    <row r="122" spans="1:12" ht="15" customHeight="1" x14ac:dyDescent="0.25">
      <c r="A122" s="17">
        <v>3</v>
      </c>
      <c r="B122" s="126" t="s">
        <v>117</v>
      </c>
      <c r="C122" s="126"/>
      <c r="D122" s="126"/>
      <c r="E122" s="126"/>
      <c r="F122" s="126"/>
      <c r="G122" s="126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6" t="s">
        <v>118</v>
      </c>
      <c r="C123" s="126"/>
      <c r="D123" s="126"/>
      <c r="E123" s="126"/>
      <c r="F123" s="126"/>
      <c r="G123" s="126"/>
      <c r="H123" s="23">
        <f>I123/I132</f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6" t="s">
        <v>119</v>
      </c>
      <c r="C124" s="126"/>
      <c r="D124" s="126"/>
      <c r="E124" s="126"/>
      <c r="F124" s="126"/>
      <c r="G124" s="126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6" t="s">
        <v>120</v>
      </c>
      <c r="C125" s="126"/>
      <c r="D125" s="126"/>
      <c r="E125" s="126"/>
      <c r="F125" s="126"/>
      <c r="G125" s="126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6" t="s">
        <v>121</v>
      </c>
      <c r="C126" s="126"/>
      <c r="D126" s="126"/>
      <c r="E126" s="126"/>
      <c r="F126" s="126"/>
      <c r="G126" s="126"/>
      <c r="H126" s="23">
        <f>I126/I132</f>
        <v>0</v>
      </c>
      <c r="I126" s="24">
        <v>0</v>
      </c>
    </row>
    <row r="127" spans="1:12" ht="15" customHeight="1" x14ac:dyDescent="0.25">
      <c r="A127" s="147" t="s">
        <v>122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8" t="s">
        <v>123</v>
      </c>
      <c r="C128" s="168"/>
      <c r="D128" s="168"/>
      <c r="E128" s="168"/>
      <c r="F128" s="168"/>
      <c r="G128" s="168"/>
      <c r="H128" s="168"/>
      <c r="I128" s="168"/>
    </row>
    <row r="129" spans="1:12" ht="5.25" customHeight="1" x14ac:dyDescent="0.25"/>
    <row r="130" spans="1:12" ht="48.75" customHeight="1" x14ac:dyDescent="0.25">
      <c r="A130" s="183" t="s">
        <v>124</v>
      </c>
      <c r="B130" s="183"/>
      <c r="C130" s="183"/>
      <c r="D130" s="183"/>
      <c r="E130" s="183"/>
      <c r="F130" s="55">
        <f>I29</f>
        <v>0.1</v>
      </c>
      <c r="G130" s="56">
        <f>I132*F130</f>
        <v>377.73726232014184</v>
      </c>
      <c r="H130" s="57" t="s">
        <v>125</v>
      </c>
      <c r="I130" s="58">
        <f>I97</f>
        <v>210.10327272727272</v>
      </c>
    </row>
    <row r="131" spans="1:12" s="61" customFormat="1" ht="16.5" customHeight="1" x14ac:dyDescent="0.25">
      <c r="A131" s="184" t="s">
        <v>126</v>
      </c>
      <c r="B131" s="184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5">
        <f>I46</f>
        <v>1814.9454545454546</v>
      </c>
      <c r="B132" s="185"/>
      <c r="C132" s="62">
        <f>I66</f>
        <v>622.5262909090909</v>
      </c>
      <c r="D132" s="62">
        <f>I78</f>
        <v>462.70763901818185</v>
      </c>
      <c r="E132" s="62">
        <f>I85</f>
        <v>129.15151854545456</v>
      </c>
      <c r="F132" s="62">
        <f>I89</f>
        <v>158.70872018323638</v>
      </c>
      <c r="G132" s="62">
        <f>I102</f>
        <v>799.43627272727269</v>
      </c>
      <c r="H132" s="62">
        <f>A132+C132+D132+E132+F132+G132</f>
        <v>3987.475895928691</v>
      </c>
      <c r="I132" s="62">
        <f>H132-I130</f>
        <v>3777.3726232014183</v>
      </c>
      <c r="J132" s="34"/>
    </row>
    <row r="133" spans="1:12" ht="4.5" customHeight="1" x14ac:dyDescent="0.25">
      <c r="A133" s="29"/>
      <c r="B133" s="186"/>
      <c r="C133" s="186"/>
      <c r="D133" s="186"/>
      <c r="E133" s="186"/>
      <c r="F133" s="186"/>
      <c r="G133" s="186"/>
      <c r="H133" s="186"/>
      <c r="I133" s="186"/>
    </row>
    <row r="134" spans="1:12" ht="33.75" customHeight="1" x14ac:dyDescent="0.25">
      <c r="A134" s="22" t="s">
        <v>50</v>
      </c>
      <c r="B134" s="143" t="s">
        <v>134</v>
      </c>
      <c r="C134" s="143"/>
      <c r="D134" s="143"/>
      <c r="E134" s="143"/>
      <c r="F134" s="143"/>
      <c r="G134" s="143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6" t="s">
        <v>135</v>
      </c>
      <c r="C135" s="126"/>
      <c r="D135" s="126"/>
      <c r="E135" s="126"/>
      <c r="F135" s="126"/>
      <c r="G135" s="126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6" t="s">
        <v>136</v>
      </c>
      <c r="C136" s="126"/>
      <c r="D136" s="126"/>
      <c r="E136" s="126"/>
      <c r="F136" s="126"/>
      <c r="G136" s="126"/>
      <c r="H136" s="23">
        <f>I136/I145</f>
        <v>0</v>
      </c>
      <c r="I136" s="24">
        <v>0</v>
      </c>
    </row>
    <row r="137" spans="1:12" ht="35.65" customHeight="1" x14ac:dyDescent="0.25">
      <c r="A137" s="147" t="s">
        <v>137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3" t="s">
        <v>138</v>
      </c>
      <c r="C139" s="143"/>
      <c r="D139" s="143"/>
      <c r="E139" s="143"/>
      <c r="F139" s="143"/>
      <c r="G139" s="143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6" t="s">
        <v>138</v>
      </c>
      <c r="C140" s="126"/>
      <c r="D140" s="126"/>
      <c r="E140" s="126"/>
      <c r="F140" s="126"/>
      <c r="G140" s="126"/>
      <c r="H140" s="23">
        <f>I140/I145</f>
        <v>0</v>
      </c>
      <c r="I140" s="24">
        <v>0</v>
      </c>
    </row>
    <row r="141" spans="1:12" ht="36.6" customHeight="1" x14ac:dyDescent="0.25">
      <c r="A141" s="147" t="s">
        <v>139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140</v>
      </c>
      <c r="B143" s="182"/>
      <c r="C143" s="182"/>
      <c r="D143" s="182"/>
      <c r="E143" s="182"/>
      <c r="F143" s="55">
        <v>0.18</v>
      </c>
      <c r="G143" s="56">
        <f>I145*F143</f>
        <v>679.92707217625525</v>
      </c>
      <c r="H143" s="57" t="s">
        <v>125</v>
      </c>
      <c r="I143" s="58">
        <f>I97</f>
        <v>210.10327272727272</v>
      </c>
      <c r="L143" s="2"/>
    </row>
    <row r="144" spans="1:12" s="61" customFormat="1" ht="16.5" customHeight="1" x14ac:dyDescent="0.25">
      <c r="A144" s="184" t="s">
        <v>126</v>
      </c>
      <c r="B144" s="184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5">
        <f>I46</f>
        <v>1814.9454545454546</v>
      </c>
      <c r="B145" s="185"/>
      <c r="C145" s="62">
        <f>I66</f>
        <v>622.5262909090909</v>
      </c>
      <c r="D145" s="62">
        <f>I78</f>
        <v>462.70763901818185</v>
      </c>
      <c r="E145" s="62">
        <f>I85</f>
        <v>129.15151854545456</v>
      </c>
      <c r="F145" s="62">
        <f>I89</f>
        <v>158.70872018323638</v>
      </c>
      <c r="G145" s="62">
        <f>I102</f>
        <v>799.43627272727269</v>
      </c>
      <c r="H145" s="62">
        <f>A145+C145+D145+E145+F145+G145</f>
        <v>3987.475895928691</v>
      </c>
      <c r="I145" s="62">
        <f>H145-I143</f>
        <v>3777.3726232014183</v>
      </c>
      <c r="J145" s="34"/>
      <c r="L145" s="2"/>
    </row>
    <row r="146" spans="1:12" ht="4.5" customHeight="1" x14ac:dyDescent="0.25"/>
    <row r="147" spans="1:12" ht="12" customHeight="1" x14ac:dyDescent="0.25">
      <c r="A147" s="181" t="s">
        <v>141</v>
      </c>
      <c r="B147" s="181"/>
      <c r="C147" s="181"/>
      <c r="D147" s="181"/>
      <c r="E147" s="181"/>
      <c r="F147" s="181"/>
      <c r="G147" s="18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142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2" t="s">
        <v>37</v>
      </c>
      <c r="B150" s="143" t="s">
        <v>143</v>
      </c>
      <c r="C150" s="143"/>
      <c r="D150" s="143"/>
      <c r="E150" s="143"/>
      <c r="F150" s="143"/>
      <c r="G150" s="143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6" t="s">
        <v>144</v>
      </c>
      <c r="C151" s="126"/>
      <c r="D151" s="126"/>
      <c r="E151" s="126"/>
      <c r="F151" s="126"/>
      <c r="G151" s="126"/>
      <c r="H151" s="23">
        <f>I151/I116</f>
        <v>7.038440714672441E-3</v>
      </c>
      <c r="I151" s="24">
        <f>(D161/E163)*H161</f>
        <v>28.065612694679469</v>
      </c>
    </row>
    <row r="152" spans="1:12" ht="15" customHeight="1" x14ac:dyDescent="0.25">
      <c r="A152" s="17">
        <v>2</v>
      </c>
      <c r="B152" s="126" t="s">
        <v>145</v>
      </c>
      <c r="C152" s="126"/>
      <c r="D152" s="126"/>
      <c r="E152" s="126"/>
      <c r="F152" s="126"/>
      <c r="G152" s="126"/>
      <c r="H152" s="23">
        <f>I152/I116</f>
        <v>3.2485110990795887E-2</v>
      </c>
      <c r="I152" s="24">
        <f>(D161/E163)*H162</f>
        <v>129.53359705236679</v>
      </c>
    </row>
    <row r="153" spans="1:12" ht="15" customHeight="1" x14ac:dyDescent="0.25">
      <c r="A153" s="17">
        <v>3</v>
      </c>
      <c r="B153" s="126" t="s">
        <v>13</v>
      </c>
      <c r="C153" s="126"/>
      <c r="D153" s="126"/>
      <c r="E153" s="126"/>
      <c r="F153" s="126"/>
      <c r="G153" s="126"/>
      <c r="H153" s="23">
        <f>I153/I116</f>
        <v>4.3313481321061179E-2</v>
      </c>
      <c r="I153" s="24">
        <f>(D161/E163)*H163</f>
        <v>172.71146273648904</v>
      </c>
    </row>
    <row r="154" spans="1:12" ht="15" customHeight="1" x14ac:dyDescent="0.25">
      <c r="A154" s="17">
        <v>4</v>
      </c>
      <c r="B154" s="126" t="s">
        <v>146</v>
      </c>
      <c r="C154" s="126"/>
      <c r="D154" s="126"/>
      <c r="E154" s="126"/>
      <c r="F154" s="126"/>
      <c r="G154" s="126"/>
      <c r="H154" s="23">
        <f>I154/I116</f>
        <v>0</v>
      </c>
      <c r="I154" s="24">
        <f>(D161/E163)*H164</f>
        <v>0</v>
      </c>
    </row>
    <row r="155" spans="1:12" ht="15" customHeight="1" x14ac:dyDescent="0.25">
      <c r="A155" s="17">
        <v>5</v>
      </c>
      <c r="B155" s="126" t="s">
        <v>147</v>
      </c>
      <c r="C155" s="126"/>
      <c r="D155" s="126"/>
      <c r="E155" s="126"/>
      <c r="F155" s="126"/>
      <c r="G155" s="126"/>
      <c r="H155" s="23">
        <f>I155/I116</f>
        <v>0</v>
      </c>
      <c r="I155" s="24">
        <f>(D161/E163)*H165</f>
        <v>0</v>
      </c>
    </row>
    <row r="156" spans="1:12" ht="15" customHeight="1" x14ac:dyDescent="0.25">
      <c r="A156" s="147" t="s">
        <v>148</v>
      </c>
      <c r="B156" s="147"/>
      <c r="C156" s="147"/>
      <c r="D156" s="147"/>
      <c r="E156" s="147"/>
      <c r="F156" s="147"/>
      <c r="G156" s="147"/>
      <c r="H156" s="25">
        <f>H151+H152+H153+H154+H155</f>
        <v>8.2837033026529505E-2</v>
      </c>
      <c r="I156" s="26">
        <f>SUM(I151:I155)</f>
        <v>330.31067248353531</v>
      </c>
    </row>
    <row r="157" spans="1:12" ht="11.25" customHeight="1" x14ac:dyDescent="0.25">
      <c r="A157" s="29" t="s">
        <v>149</v>
      </c>
      <c r="B157" s="168" t="s">
        <v>150</v>
      </c>
      <c r="C157" s="168"/>
      <c r="D157" s="168"/>
      <c r="E157" s="168"/>
      <c r="F157" s="168"/>
      <c r="G157" s="168"/>
      <c r="H157" s="168"/>
      <c r="I157" s="168"/>
    </row>
    <row r="158" spans="1:12" ht="18.75" customHeight="1" x14ac:dyDescent="0.25">
      <c r="A158" s="29" t="s">
        <v>151</v>
      </c>
      <c r="B158" s="191" t="s">
        <v>152</v>
      </c>
      <c r="C158" s="191"/>
      <c r="D158" s="191"/>
      <c r="E158" s="191"/>
      <c r="F158" s="191"/>
      <c r="G158" s="191"/>
      <c r="H158" s="191"/>
      <c r="I158" s="191"/>
    </row>
    <row r="159" spans="1:12" ht="13.5" customHeight="1" x14ac:dyDescent="0.25">
      <c r="A159" s="174" t="s">
        <v>153</v>
      </c>
      <c r="B159" s="174"/>
      <c r="C159" s="174"/>
      <c r="D159" s="174"/>
      <c r="E159" s="174"/>
      <c r="F159" s="174"/>
      <c r="G159" s="174"/>
      <c r="H159" s="174"/>
      <c r="I159" s="174"/>
    </row>
    <row r="160" spans="1:12" ht="13.5" customHeight="1" x14ac:dyDescent="0.25">
      <c r="A160" s="127" t="s">
        <v>154</v>
      </c>
      <c r="B160" s="127"/>
      <c r="C160" s="17" t="s">
        <v>155</v>
      </c>
      <c r="D160" s="151" t="s">
        <v>156</v>
      </c>
      <c r="E160" s="151"/>
      <c r="F160" s="17" t="s">
        <v>157</v>
      </c>
      <c r="G160" s="17" t="s">
        <v>158</v>
      </c>
      <c r="H160" s="192" t="s">
        <v>159</v>
      </c>
      <c r="I160" s="192"/>
    </row>
    <row r="161" spans="1:10" ht="13.5" customHeight="1" x14ac:dyDescent="0.25">
      <c r="A161" s="193">
        <f>I116</f>
        <v>3987.475895928691</v>
      </c>
      <c r="B161" s="193"/>
      <c r="C161" s="24">
        <f>I147</f>
        <v>0</v>
      </c>
      <c r="D161" s="194">
        <f>A161+C161</f>
        <v>3987.475895928691</v>
      </c>
      <c r="E161" s="194"/>
      <c r="F161" s="17" t="str">
        <f>B151</f>
        <v>PIS</v>
      </c>
      <c r="G161" s="43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87" t="s">
        <v>160</v>
      </c>
      <c r="B162" s="187"/>
      <c r="C162" s="17">
        <v>1</v>
      </c>
      <c r="D162" s="122">
        <f>G166/1</f>
        <v>0.13250000000000001</v>
      </c>
      <c r="E162" s="123">
        <f>C162-D162</f>
        <v>0.86749999999999994</v>
      </c>
      <c r="F162" s="17" t="str">
        <f>B152</f>
        <v>COFINS</v>
      </c>
      <c r="G162" s="43">
        <v>7.5999999999999998E-2</v>
      </c>
      <c r="H162" s="188">
        <v>0.03</v>
      </c>
      <c r="I162" s="188"/>
    </row>
    <row r="163" spans="1:10" ht="13.5" customHeight="1" x14ac:dyDescent="0.25">
      <c r="A163" s="189" t="s">
        <v>161</v>
      </c>
      <c r="B163" s="189"/>
      <c r="C163" s="118">
        <v>1</v>
      </c>
      <c r="D163" s="119">
        <f>H166</f>
        <v>7.6499999999999999E-2</v>
      </c>
      <c r="E163" s="120">
        <f>C163-D163</f>
        <v>0.92349999999999999</v>
      </c>
      <c r="F163" s="17" t="str">
        <f>B153</f>
        <v>ISS</v>
      </c>
      <c r="G163" s="43">
        <f>I11</f>
        <v>0.04</v>
      </c>
      <c r="H163" s="188">
        <f>I11</f>
        <v>0.04</v>
      </c>
      <c r="I163" s="188"/>
    </row>
    <row r="164" spans="1:10" ht="13.5" customHeight="1" x14ac:dyDescent="0.25">
      <c r="A164" s="190" t="s">
        <v>162</v>
      </c>
      <c r="B164" s="190"/>
      <c r="C164" s="17">
        <v>1</v>
      </c>
      <c r="D164" s="63">
        <v>0.09</v>
      </c>
      <c r="E164" s="64">
        <f>C164-D164</f>
        <v>0.91</v>
      </c>
      <c r="F164" s="17" t="s">
        <v>163</v>
      </c>
      <c r="G164" s="43">
        <v>0</v>
      </c>
      <c r="H164" s="188">
        <v>0</v>
      </c>
      <c r="I164" s="188"/>
    </row>
    <row r="165" spans="1:10" ht="13.5" customHeight="1" x14ac:dyDescent="0.25">
      <c r="A165" s="196" t="s">
        <v>164</v>
      </c>
      <c r="B165" s="196" t="s">
        <v>165</v>
      </c>
      <c r="C165" s="196"/>
      <c r="D165" s="196"/>
      <c r="E165" s="196"/>
      <c r="F165" s="12" t="s">
        <v>166</v>
      </c>
      <c r="G165" s="43">
        <v>0</v>
      </c>
      <c r="H165" s="188">
        <v>0</v>
      </c>
      <c r="I165" s="188"/>
    </row>
    <row r="166" spans="1:10" ht="18" customHeight="1" x14ac:dyDescent="0.25">
      <c r="A166" s="196"/>
      <c r="B166" s="196"/>
      <c r="C166" s="196"/>
      <c r="D166" s="196"/>
      <c r="E166" s="196"/>
      <c r="F166" s="3" t="s">
        <v>167</v>
      </c>
      <c r="G166" s="121">
        <f>SUM(G161:G165)</f>
        <v>0.13250000000000001</v>
      </c>
      <c r="H166" s="197">
        <f>SUM(H161:I165)</f>
        <v>7.6499999999999999E-2</v>
      </c>
      <c r="I166" s="197"/>
    </row>
    <row r="167" spans="1:10" ht="18" customHeight="1" x14ac:dyDescent="0.25">
      <c r="A167" s="29" t="s">
        <v>168</v>
      </c>
      <c r="B167" s="191" t="s">
        <v>169</v>
      </c>
      <c r="C167" s="191"/>
      <c r="D167" s="191"/>
      <c r="E167" s="191"/>
      <c r="F167" s="191"/>
      <c r="G167" s="191"/>
      <c r="H167" s="191"/>
      <c r="I167" s="191"/>
    </row>
    <row r="168" spans="1:10" ht="4.5" customHeight="1" x14ac:dyDescent="0.25">
      <c r="A168" s="65"/>
      <c r="B168" s="198"/>
      <c r="C168" s="198"/>
      <c r="D168" s="198"/>
      <c r="E168" s="198"/>
      <c r="F168" s="198"/>
      <c r="G168" s="198"/>
      <c r="H168" s="198"/>
      <c r="I168" s="198"/>
    </row>
    <row r="169" spans="1:10" ht="12" customHeight="1" x14ac:dyDescent="0.25">
      <c r="A169" s="181" t="s">
        <v>170</v>
      </c>
      <c r="B169" s="181"/>
      <c r="C169" s="181"/>
      <c r="D169" s="181"/>
      <c r="E169" s="181"/>
      <c r="F169" s="181"/>
      <c r="G169" s="181"/>
      <c r="H169" s="47">
        <f>H156</f>
        <v>8.2837033026529505E-2</v>
      </c>
      <c r="I169" s="48">
        <f>I156</f>
        <v>330.31067248353531</v>
      </c>
    </row>
    <row r="170" spans="1:10" ht="4.5" customHeight="1" x14ac:dyDescent="0.25"/>
    <row r="171" spans="1:10" ht="11.25" customHeight="1" x14ac:dyDescent="0.25">
      <c r="A171" s="195" t="s">
        <v>171</v>
      </c>
      <c r="B171" s="195"/>
      <c r="C171" s="195"/>
      <c r="D171" s="195"/>
      <c r="E171" s="195"/>
      <c r="F171" s="195"/>
      <c r="G171" s="195"/>
      <c r="H171" s="195"/>
      <c r="I171" s="195"/>
    </row>
    <row r="172" spans="1:10" ht="11.25" customHeight="1" x14ac:dyDescent="0.25">
      <c r="A172" s="142" t="s">
        <v>36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7">
        <v>1</v>
      </c>
      <c r="B173" s="126" t="s">
        <v>172</v>
      </c>
      <c r="C173" s="126"/>
      <c r="D173" s="126"/>
      <c r="E173" s="126"/>
      <c r="F173" s="126"/>
      <c r="G173" s="126"/>
      <c r="H173" s="23">
        <f>I173/G196</f>
        <v>0.42034129833675438</v>
      </c>
      <c r="I173" s="66">
        <f>I46</f>
        <v>1814.9454545454546</v>
      </c>
    </row>
    <row r="174" spans="1:10" ht="15" customHeight="1" x14ac:dyDescent="0.25">
      <c r="A174" s="17">
        <v>2</v>
      </c>
      <c r="B174" s="126" t="s">
        <v>173</v>
      </c>
      <c r="C174" s="126"/>
      <c r="D174" s="126"/>
      <c r="E174" s="126"/>
      <c r="F174" s="126"/>
      <c r="G174" s="126"/>
      <c r="H174" s="23">
        <f>I174/G196</f>
        <v>0.31800855730731781</v>
      </c>
      <c r="I174" s="66">
        <f>I66+I78+I85+I89</f>
        <v>1373.0941686559638</v>
      </c>
    </row>
    <row r="175" spans="1:10" ht="15" customHeight="1" x14ac:dyDescent="0.25">
      <c r="A175" s="17">
        <v>3</v>
      </c>
      <c r="B175" s="126" t="s">
        <v>174</v>
      </c>
      <c r="C175" s="126"/>
      <c r="D175" s="126"/>
      <c r="E175" s="126"/>
      <c r="F175" s="126"/>
      <c r="G175" s="126"/>
      <c r="H175" s="23">
        <f>I175/G196</f>
        <v>0.18514941039913305</v>
      </c>
      <c r="I175" s="66">
        <f>I102</f>
        <v>799.43627272727269</v>
      </c>
    </row>
    <row r="176" spans="1:10" s="28" customFormat="1" ht="15" customHeight="1" x14ac:dyDescent="0.25">
      <c r="A176" s="181" t="s">
        <v>175</v>
      </c>
      <c r="B176" s="181"/>
      <c r="C176" s="181"/>
      <c r="D176" s="181"/>
      <c r="E176" s="181"/>
      <c r="F176" s="181"/>
      <c r="G176" s="181"/>
      <c r="H176" s="47">
        <f>H173+H174+H175</f>
        <v>0.9234992660432052</v>
      </c>
      <c r="I176" s="48">
        <f>ROUND(SUM(I173:I175),2)</f>
        <v>3987.48</v>
      </c>
      <c r="J176" s="35"/>
    </row>
    <row r="177" spans="1:11" ht="4.5" customHeight="1" x14ac:dyDescent="0.25"/>
    <row r="178" spans="1:11" ht="11.25" customHeight="1" x14ac:dyDescent="0.25">
      <c r="A178" s="142" t="s">
        <v>113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7">
        <v>1</v>
      </c>
      <c r="B179" s="126" t="s">
        <v>176</v>
      </c>
      <c r="C179" s="126"/>
      <c r="D179" s="126"/>
      <c r="E179" s="126"/>
      <c r="F179" s="126"/>
      <c r="G179" s="126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6" t="s">
        <v>177</v>
      </c>
      <c r="C180" s="126"/>
      <c r="D180" s="126"/>
      <c r="E180" s="126"/>
      <c r="F180" s="126"/>
      <c r="G180" s="126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6" t="s">
        <v>178</v>
      </c>
      <c r="C181" s="126"/>
      <c r="D181" s="126"/>
      <c r="E181" s="126"/>
      <c r="F181" s="126"/>
      <c r="G181" s="126"/>
      <c r="H181" s="23">
        <f>I181/G196</f>
        <v>0</v>
      </c>
      <c r="I181" s="24">
        <f>I141</f>
        <v>0</v>
      </c>
    </row>
    <row r="182" spans="1:11" ht="15" customHeight="1" x14ac:dyDescent="0.25">
      <c r="A182" s="181" t="s">
        <v>179</v>
      </c>
      <c r="B182" s="181"/>
      <c r="C182" s="181"/>
      <c r="D182" s="181"/>
      <c r="E182" s="181"/>
      <c r="F182" s="181"/>
      <c r="G182" s="181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2" t="s">
        <v>142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7">
        <v>1</v>
      </c>
      <c r="B185" s="126" t="s">
        <v>180</v>
      </c>
      <c r="C185" s="126"/>
      <c r="D185" s="126"/>
      <c r="E185" s="126"/>
      <c r="F185" s="126"/>
      <c r="G185" s="126"/>
      <c r="H185" s="23">
        <f>I185/G196</f>
        <v>7.6499939201196757E-2</v>
      </c>
      <c r="I185" s="24">
        <f>I156</f>
        <v>330.31067248353531</v>
      </c>
    </row>
    <row r="186" spans="1:11" ht="15" customHeight="1" x14ac:dyDescent="0.25">
      <c r="A186" s="181" t="s">
        <v>181</v>
      </c>
      <c r="B186" s="181"/>
      <c r="C186" s="181"/>
      <c r="D186" s="181"/>
      <c r="E186" s="181"/>
      <c r="F186" s="181"/>
      <c r="G186" s="181"/>
      <c r="H186" s="47">
        <f>H185</f>
        <v>7.6499939201196757E-2</v>
      </c>
      <c r="I186" s="48">
        <f>ROUND(I156,2)</f>
        <v>330.31</v>
      </c>
      <c r="K186" s="41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4"/>
      <c r="B189" s="134"/>
      <c r="C189" s="134"/>
      <c r="D189" s="134"/>
      <c r="E189" s="134"/>
      <c r="F189" s="134"/>
      <c r="G189" s="134"/>
      <c r="H189" s="134"/>
      <c r="I189" s="134"/>
    </row>
    <row r="190" spans="1:11" ht="22.5" customHeight="1" x14ac:dyDescent="0.25">
      <c r="A190" s="128" t="s">
        <v>183</v>
      </c>
      <c r="B190" s="129"/>
      <c r="C190" s="129"/>
      <c r="D190" s="129"/>
      <c r="E190" s="129"/>
      <c r="F190" s="129"/>
      <c r="G190" s="129"/>
      <c r="H190" s="130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101"/>
      <c r="H191" s="101"/>
      <c r="I191" s="101"/>
    </row>
    <row r="192" spans="1:11" ht="40.5" customHeight="1" x14ac:dyDescent="0.25">
      <c r="A192" s="135" t="s">
        <v>184</v>
      </c>
      <c r="B192" s="135"/>
      <c r="C192" s="135"/>
      <c r="D192" s="135"/>
      <c r="E192" s="135"/>
      <c r="F192" s="128"/>
      <c r="G192" s="131" t="s">
        <v>185</v>
      </c>
      <c r="H192" s="132"/>
      <c r="I192" s="133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2"/>
      <c r="H193" s="103"/>
      <c r="I193" s="104">
        <f>((H70+H76+H77+H82+H83+H84)+((H70+H76+H77+H82+H83+H84)*H66))*I46*H196</f>
        <v>686.02398528643641</v>
      </c>
    </row>
    <row r="194" spans="1:9" ht="4.9000000000000004" customHeight="1" x14ac:dyDescent="0.25">
      <c r="A194" s="134"/>
      <c r="B194" s="134"/>
      <c r="C194" s="134"/>
      <c r="D194" s="134"/>
      <c r="E194" s="134"/>
      <c r="F194" s="134"/>
      <c r="G194" s="134"/>
      <c r="H194" s="134"/>
      <c r="I194" s="134"/>
    </row>
    <row r="195" spans="1:9" ht="35.450000000000003" customHeight="1" x14ac:dyDescent="0.25">
      <c r="A195" s="136" t="s">
        <v>186</v>
      </c>
      <c r="B195" s="137"/>
      <c r="C195" s="137"/>
      <c r="D195" s="137"/>
      <c r="E195" s="137"/>
      <c r="F195" s="138"/>
      <c r="G195" s="74" t="s">
        <v>187</v>
      </c>
      <c r="H195" s="74" t="s">
        <v>188</v>
      </c>
      <c r="I195" s="74" t="s">
        <v>189</v>
      </c>
    </row>
    <row r="196" spans="1:9" ht="14.45" customHeight="1" x14ac:dyDescent="0.25">
      <c r="A196" s="139"/>
      <c r="B196" s="140"/>
      <c r="C196" s="140"/>
      <c r="D196" s="140"/>
      <c r="E196" s="140"/>
      <c r="F196" s="141"/>
      <c r="G196" s="82">
        <f>I176+I182+I186</f>
        <v>4317.79</v>
      </c>
      <c r="H196" s="73">
        <f>IF(D6="12x36",2,1)</f>
        <v>1</v>
      </c>
      <c r="I196" s="83">
        <f>G196*H196</f>
        <v>4317.79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A196-A2E4-4E87-AD8B-D28BF988AB7B}">
  <dimension ref="A1:L196"/>
  <sheetViews>
    <sheetView showGridLines="0" zoomScale="130" zoomScaleNormal="130" zoomScaleSheetLayoutView="145" zoomScalePageLayoutView="130" workbookViewId="0">
      <selection activeCell="A155" sqref="A15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212</v>
      </c>
      <c r="D2" s="158"/>
      <c r="E2" s="159" t="s">
        <v>2</v>
      </c>
      <c r="F2" s="159"/>
      <c r="G2" s="159"/>
      <c r="H2" s="159"/>
      <c r="I2" s="159"/>
    </row>
    <row r="3" spans="1:11" ht="11.25" customHeight="1" x14ac:dyDescent="0.25">
      <c r="A3" s="157" t="s">
        <v>3</v>
      </c>
      <c r="B3" s="15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60" t="s">
        <v>217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48">
        <v>40</v>
      </c>
      <c r="E6" s="148"/>
      <c r="F6" s="148"/>
      <c r="G6" s="161"/>
      <c r="H6" s="161"/>
      <c r="I6" s="162"/>
    </row>
    <row r="7" spans="1:11" ht="22.5" customHeight="1" x14ac:dyDescent="0.25">
      <c r="A7" s="148" t="s">
        <v>6</v>
      </c>
      <c r="B7" s="148"/>
      <c r="C7" s="148"/>
      <c r="D7" s="126" t="s">
        <v>213</v>
      </c>
      <c r="E7" s="126"/>
      <c r="F7" s="126"/>
      <c r="G7" s="149" t="s">
        <v>7</v>
      </c>
      <c r="H7" s="149"/>
      <c r="I7" s="150">
        <v>0.2</v>
      </c>
    </row>
    <row r="8" spans="1:11" ht="22.5" customHeight="1" x14ac:dyDescent="0.25">
      <c r="A8" s="148" t="s">
        <v>8</v>
      </c>
      <c r="B8" s="148"/>
      <c r="C8" s="148"/>
      <c r="D8" s="126" t="s">
        <v>16</v>
      </c>
      <c r="E8" s="126"/>
      <c r="F8" s="126"/>
      <c r="G8" s="149"/>
      <c r="H8" s="149"/>
      <c r="I8" s="150"/>
    </row>
    <row r="9" spans="1:11" ht="24.75" customHeight="1" x14ac:dyDescent="0.25">
      <c r="A9" s="148" t="s">
        <v>9</v>
      </c>
      <c r="B9" s="148"/>
      <c r="C9" s="148"/>
      <c r="D9" s="148" t="s">
        <v>214</v>
      </c>
      <c r="E9" s="148"/>
      <c r="F9" s="148"/>
      <c r="G9" s="149" t="s">
        <v>10</v>
      </c>
      <c r="H9" s="149"/>
      <c r="I9" s="9" t="s">
        <v>35</v>
      </c>
    </row>
    <row r="10" spans="1:11" ht="32.25" customHeight="1" x14ac:dyDescent="0.25">
      <c r="A10" s="156" t="s">
        <v>11</v>
      </c>
      <c r="B10" s="156"/>
      <c r="C10" s="156"/>
      <c r="D10" s="156"/>
      <c r="E10" s="156"/>
      <c r="F10" s="156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51" t="s">
        <v>13</v>
      </c>
      <c r="B11" s="151"/>
      <c r="C11" s="151"/>
      <c r="D11" s="151"/>
      <c r="E11" s="151"/>
      <c r="F11" s="151"/>
      <c r="G11" s="10" t="str">
        <f>D9</f>
        <v>Santa Maria</v>
      </c>
      <c r="H11" s="10" t="s">
        <v>14</v>
      </c>
      <c r="I11" s="13">
        <v>0.04</v>
      </c>
    </row>
    <row r="12" spans="1:11" ht="15" customHeight="1" x14ac:dyDescent="0.25">
      <c r="A12" s="151" t="s">
        <v>15</v>
      </c>
      <c r="B12" s="151"/>
      <c r="C12" s="151"/>
      <c r="D12" s="151"/>
      <c r="E12" s="151"/>
      <c r="F12" s="151"/>
      <c r="G12" s="152" t="s">
        <v>16</v>
      </c>
      <c r="H12" s="10" t="s">
        <v>17</v>
      </c>
      <c r="I12" s="11">
        <v>7.25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10" t="s">
        <v>18</v>
      </c>
      <c r="I13" s="14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10" t="s">
        <v>19</v>
      </c>
      <c r="I14" s="9">
        <v>0.06</v>
      </c>
    </row>
    <row r="15" spans="1:11" ht="11.25" customHeight="1" x14ac:dyDescent="0.25">
      <c r="A15" s="151" t="s">
        <v>20</v>
      </c>
      <c r="B15" s="151"/>
      <c r="C15" s="151"/>
      <c r="D15" s="151"/>
      <c r="E15" s="151"/>
      <c r="F15" s="151"/>
      <c r="G15" s="152" t="s">
        <v>16</v>
      </c>
      <c r="H15" s="10" t="s">
        <v>17</v>
      </c>
      <c r="I15" s="11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10" t="s">
        <v>18</v>
      </c>
      <c r="I16" s="14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10" t="s">
        <v>19</v>
      </c>
      <c r="I17" s="9">
        <v>0.19</v>
      </c>
    </row>
    <row r="18" spans="1:9" ht="11.25" customHeight="1" x14ac:dyDescent="0.25">
      <c r="A18" s="151" t="s">
        <v>21</v>
      </c>
      <c r="B18" s="151"/>
      <c r="C18" s="151"/>
      <c r="D18" s="151"/>
      <c r="E18" s="151"/>
      <c r="F18" s="151"/>
      <c r="G18" s="152" t="s">
        <v>16</v>
      </c>
      <c r="H18" s="10" t="s">
        <v>17</v>
      </c>
      <c r="I18" s="11">
        <v>13.57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10" t="s">
        <v>18</v>
      </c>
      <c r="I19" s="14">
        <v>0</v>
      </c>
    </row>
    <row r="20" spans="1:9" x14ac:dyDescent="0.25">
      <c r="A20" s="153"/>
      <c r="B20" s="153"/>
      <c r="C20" s="153"/>
      <c r="D20" s="153"/>
      <c r="E20" s="153"/>
      <c r="F20" s="153"/>
      <c r="G20" s="152"/>
      <c r="H20" s="10" t="s">
        <v>19</v>
      </c>
      <c r="I20" s="9">
        <v>0.19</v>
      </c>
    </row>
    <row r="21" spans="1:9" ht="14.25" customHeight="1" x14ac:dyDescent="0.25">
      <c r="A21" s="127" t="s">
        <v>22</v>
      </c>
      <c r="B21" s="127"/>
      <c r="C21" s="127"/>
      <c r="D21" s="127"/>
      <c r="E21" s="127"/>
      <c r="F21" s="127"/>
      <c r="G21" s="10" t="s">
        <v>16</v>
      </c>
      <c r="H21" s="15" t="s">
        <v>23</v>
      </c>
      <c r="I21" s="117">
        <v>80</v>
      </c>
    </row>
    <row r="22" spans="1:9" ht="14.25" customHeight="1" x14ac:dyDescent="0.25">
      <c r="A22" s="127" t="s">
        <v>24</v>
      </c>
      <c r="B22" s="127"/>
      <c r="C22" s="127"/>
      <c r="D22" s="127"/>
      <c r="E22" s="127"/>
      <c r="F22" s="127"/>
      <c r="G22" s="10" t="s">
        <v>16</v>
      </c>
      <c r="H22" s="15" t="s">
        <v>23</v>
      </c>
      <c r="I22" s="117">
        <v>25.52</v>
      </c>
    </row>
    <row r="23" spans="1:9" ht="14.25" customHeight="1" x14ac:dyDescent="0.25">
      <c r="A23" s="151" t="s">
        <v>25</v>
      </c>
      <c r="B23" s="154"/>
      <c r="C23" s="154"/>
      <c r="D23" s="154"/>
      <c r="E23" s="154"/>
      <c r="F23" s="155"/>
      <c r="G23" s="116" t="s">
        <v>16</v>
      </c>
      <c r="H23" s="15" t="s">
        <v>23</v>
      </c>
      <c r="I23" s="16" t="s">
        <v>35</v>
      </c>
    </row>
    <row r="24" spans="1:9" ht="22.5" customHeight="1" x14ac:dyDescent="0.25">
      <c r="A24" s="144" t="s">
        <v>26</v>
      </c>
      <c r="B24" s="144"/>
      <c r="C24" s="144"/>
      <c r="D24" s="144"/>
      <c r="E24" s="144"/>
      <c r="F24" s="144"/>
      <c r="G24" s="15"/>
      <c r="H24" s="15" t="s">
        <v>27</v>
      </c>
      <c r="I24" s="18" t="s">
        <v>35</v>
      </c>
    </row>
    <row r="25" spans="1:9" ht="34.5" customHeight="1" x14ac:dyDescent="0.25">
      <c r="A25" s="127" t="s">
        <v>28</v>
      </c>
      <c r="B25" s="127"/>
      <c r="C25" s="127"/>
      <c r="D25" s="127"/>
      <c r="E25" s="127"/>
      <c r="F25" s="127"/>
      <c r="G25" s="10"/>
      <c r="H25" s="10" t="s">
        <v>29</v>
      </c>
      <c r="I25" s="11">
        <f>I38</f>
        <v>1605.3272727272727</v>
      </c>
    </row>
    <row r="26" spans="1:9" ht="15" customHeight="1" x14ac:dyDescent="0.25">
      <c r="A26" s="127" t="s">
        <v>30</v>
      </c>
      <c r="B26" s="127"/>
      <c r="C26" s="127"/>
      <c r="D26" s="127"/>
      <c r="E26" s="127"/>
      <c r="F26" s="127"/>
      <c r="G26" s="15"/>
      <c r="H26" s="19" t="s">
        <v>31</v>
      </c>
      <c r="I26" s="20" t="s">
        <v>35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32</v>
      </c>
      <c r="I27" s="9" t="s">
        <v>35</v>
      </c>
    </row>
    <row r="28" spans="1:9" ht="26.25" customHeight="1" x14ac:dyDescent="0.25">
      <c r="A28" s="127" t="s">
        <v>33</v>
      </c>
      <c r="B28" s="127"/>
      <c r="C28" s="127"/>
      <c r="D28" s="127"/>
      <c r="E28" s="127"/>
      <c r="F28" s="127"/>
      <c r="G28" s="15"/>
      <c r="H28" s="10" t="s">
        <v>31</v>
      </c>
      <c r="I28" s="20" t="s">
        <v>35</v>
      </c>
    </row>
    <row r="29" spans="1:9" ht="35.25" customHeight="1" x14ac:dyDescent="0.25">
      <c r="A29" s="127" t="s">
        <v>34</v>
      </c>
      <c r="B29" s="127"/>
      <c r="C29" s="127"/>
      <c r="D29" s="127"/>
      <c r="E29" s="127"/>
      <c r="F29" s="127"/>
      <c r="G29" s="10"/>
      <c r="H29" s="8" t="s">
        <v>27</v>
      </c>
      <c r="I29" s="9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35</v>
      </c>
    </row>
    <row r="31" spans="1:9" ht="1.1499999999999999" customHeight="1" x14ac:dyDescent="0.25">
      <c r="A31" s="145"/>
      <c r="B31" s="145"/>
      <c r="C31" s="145"/>
      <c r="D31" s="145"/>
      <c r="E31" s="145"/>
      <c r="F31" s="145"/>
      <c r="G31" s="145"/>
      <c r="H31" s="145"/>
      <c r="I31" s="145"/>
    </row>
    <row r="32" spans="1:9" ht="1.1499999999999999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</row>
    <row r="33" spans="1:10" ht="1.1499999999999999" customHeight="1" x14ac:dyDescent="0.25">
      <c r="A33" s="145"/>
      <c r="B33" s="145"/>
      <c r="C33" s="145"/>
      <c r="D33" s="145"/>
      <c r="E33" s="145"/>
      <c r="F33" s="145"/>
      <c r="G33" s="145"/>
      <c r="H33" s="145"/>
      <c r="I33" s="145"/>
    </row>
    <row r="34" spans="1:10" ht="1.1499999999999999" customHeight="1" x14ac:dyDescent="0.25">
      <c r="A34" s="145"/>
      <c r="B34" s="145"/>
      <c r="C34" s="145"/>
      <c r="D34" s="145"/>
      <c r="E34" s="145"/>
      <c r="F34" s="145"/>
      <c r="G34" s="145"/>
      <c r="H34" s="145"/>
      <c r="I34" s="145"/>
    </row>
    <row r="35" spans="1:10" ht="1.1499999999999999" customHeight="1" x14ac:dyDescent="0.25">
      <c r="A35" s="146"/>
      <c r="B35" s="146"/>
      <c r="C35" s="146"/>
      <c r="D35" s="146"/>
      <c r="E35" s="146"/>
      <c r="F35" s="146"/>
      <c r="G35" s="146"/>
      <c r="H35" s="146"/>
      <c r="I35" s="146"/>
    </row>
    <row r="36" spans="1:10" ht="8.25" customHeight="1" x14ac:dyDescent="0.25">
      <c r="A36" s="142" t="s">
        <v>36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2" t="s">
        <v>37</v>
      </c>
      <c r="B37" s="143" t="s">
        <v>38</v>
      </c>
      <c r="C37" s="143"/>
      <c r="D37" s="143"/>
      <c r="E37" s="143"/>
      <c r="F37" s="143"/>
      <c r="G37" s="143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6" t="s">
        <v>41</v>
      </c>
      <c r="C38" s="126"/>
      <c r="D38" s="126"/>
      <c r="E38" s="126"/>
      <c r="F38" s="126"/>
      <c r="G38" s="126"/>
      <c r="H38" s="23">
        <f>I38/I46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0">A38+1</f>
        <v>2</v>
      </c>
      <c r="B39" s="126" t="s">
        <v>42</v>
      </c>
      <c r="C39" s="126"/>
      <c r="D39" s="126"/>
      <c r="E39" s="126"/>
      <c r="F39" s="126"/>
      <c r="G39" s="126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6" t="s">
        <v>43</v>
      </c>
      <c r="C40" s="126"/>
      <c r="D40" s="126"/>
      <c r="E40" s="126"/>
      <c r="F40" s="126"/>
      <c r="G40" s="126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6" t="s">
        <v>44</v>
      </c>
      <c r="C41" s="126"/>
      <c r="D41" s="126"/>
      <c r="E41" s="126"/>
      <c r="F41" s="126"/>
      <c r="G41" s="126"/>
      <c r="H41" s="23">
        <f>I41/I46</f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0"/>
        <v>5</v>
      </c>
      <c r="B42" s="126" t="s">
        <v>45</v>
      </c>
      <c r="C42" s="126"/>
      <c r="D42" s="126"/>
      <c r="E42" s="126"/>
      <c r="F42" s="126"/>
      <c r="G42" s="126"/>
      <c r="H42" s="23">
        <f>I42/I46</f>
        <v>0</v>
      </c>
      <c r="I42" s="24">
        <f>IF(I7=40%,I25*I7,0)</f>
        <v>0</v>
      </c>
    </row>
    <row r="43" spans="1:10" ht="15" customHeight="1" x14ac:dyDescent="0.25">
      <c r="A43" s="17">
        <f t="shared" si="0"/>
        <v>6</v>
      </c>
      <c r="B43" s="126" t="s">
        <v>46</v>
      </c>
      <c r="C43" s="126"/>
      <c r="D43" s="126"/>
      <c r="E43" s="126"/>
      <c r="F43" s="126"/>
      <c r="G43" s="126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6" t="s">
        <v>47</v>
      </c>
      <c r="C44" s="126"/>
      <c r="D44" s="126"/>
      <c r="E44" s="126"/>
      <c r="F44" s="126"/>
      <c r="G44" s="126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6" t="s">
        <v>48</v>
      </c>
      <c r="C45" s="126"/>
      <c r="D45" s="126"/>
      <c r="E45" s="126"/>
      <c r="F45" s="126"/>
      <c r="G45" s="126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1926.3927272727271</v>
      </c>
      <c r="J46" s="27"/>
    </row>
    <row r="47" spans="1:10" s="28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43" t="s">
        <v>51</v>
      </c>
      <c r="C57" s="143"/>
      <c r="D57" s="143"/>
      <c r="E57" s="143"/>
      <c r="F57" s="143"/>
      <c r="G57" s="143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>I46*H58</f>
        <v>385.27854545454545</v>
      </c>
    </row>
    <row r="59" spans="1:10" ht="15" customHeight="1" x14ac:dyDescent="0.25">
      <c r="A59" s="17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>I46*H59</f>
        <v>28.895890909090905</v>
      </c>
    </row>
    <row r="60" spans="1:10" ht="15" customHeight="1" x14ac:dyDescent="0.25">
      <c r="A60" s="17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>I46*H60</f>
        <v>19.263927272727273</v>
      </c>
    </row>
    <row r="61" spans="1:10" ht="15" customHeight="1" x14ac:dyDescent="0.25">
      <c r="A61" s="17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>I46*H61</f>
        <v>3.8527854545454545</v>
      </c>
    </row>
    <row r="62" spans="1:10" ht="15" customHeight="1" x14ac:dyDescent="0.25">
      <c r="A62" s="17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>I46*H62</f>
        <v>48.159818181818181</v>
      </c>
    </row>
    <row r="63" spans="1:10" ht="15" customHeight="1" x14ac:dyDescent="0.25">
      <c r="A63" s="17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>I46*H63</f>
        <v>154.11141818181818</v>
      </c>
    </row>
    <row r="64" spans="1:10" ht="15" customHeight="1" x14ac:dyDescent="0.25">
      <c r="A64" s="17">
        <v>7</v>
      </c>
      <c r="B64" s="126" t="s">
        <v>58</v>
      </c>
      <c r="C64" s="126"/>
      <c r="D64" s="126"/>
      <c r="E64" s="126"/>
      <c r="F64" s="126"/>
      <c r="G64" s="126"/>
      <c r="H64" s="23">
        <v>5.0000000000000001E-3</v>
      </c>
      <c r="I64" s="24">
        <f>I46*H64</f>
        <v>9.6319636363636363</v>
      </c>
    </row>
    <row r="65" spans="1:10" ht="15" customHeight="1" x14ac:dyDescent="0.25">
      <c r="A65" s="17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>I46*H65</f>
        <v>11.558356363636364</v>
      </c>
    </row>
    <row r="66" spans="1:10" s="28" customFormat="1" ht="15" customHeight="1" x14ac:dyDescent="0.25">
      <c r="A66" s="147" t="s">
        <v>60</v>
      </c>
      <c r="B66" s="147"/>
      <c r="C66" s="147"/>
      <c r="D66" s="147"/>
      <c r="E66" s="147"/>
      <c r="F66" s="147"/>
      <c r="G66" s="147"/>
      <c r="H66" s="25">
        <f>SUM(H58:H65)</f>
        <v>0.34300000000000008</v>
      </c>
      <c r="I66" s="26">
        <f>SUM(I58:I65)</f>
        <v>660.75270545454543</v>
      </c>
      <c r="J66" s="27"/>
    </row>
    <row r="67" spans="1:10" ht="15" customHeight="1" x14ac:dyDescent="0.25">
      <c r="A67" s="166" t="s">
        <v>61</v>
      </c>
      <c r="B67" s="166"/>
      <c r="C67" s="166"/>
      <c r="D67" s="166"/>
      <c r="E67" s="166"/>
      <c r="F67" s="166"/>
      <c r="G67" s="166"/>
      <c r="H67" s="166"/>
      <c r="I67" s="166"/>
    </row>
    <row r="68" spans="1:10" ht="30.75" customHeight="1" x14ac:dyDescent="0.25">
      <c r="A68" s="167" t="s">
        <v>62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63</v>
      </c>
      <c r="B69" s="143" t="s">
        <v>64</v>
      </c>
      <c r="C69" s="143"/>
      <c r="D69" s="143"/>
      <c r="E69" s="143"/>
      <c r="F69" s="143"/>
      <c r="G69" s="143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>I46*H70</f>
        <v>229.84562186181816</v>
      </c>
    </row>
    <row r="71" spans="1:10" ht="15" customHeight="1" x14ac:dyDescent="0.25">
      <c r="A71" s="17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>I46*H71</f>
        <v>39.450596661818182</v>
      </c>
    </row>
    <row r="72" spans="1:10" ht="15" customHeight="1" x14ac:dyDescent="0.25">
      <c r="A72" s="17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>I46*H72</f>
        <v>23.353659032727272</v>
      </c>
    </row>
    <row r="73" spans="1:10" ht="15" customHeight="1" x14ac:dyDescent="0.25">
      <c r="A73" s="17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>I46*H73</f>
        <v>22.030227229090908</v>
      </c>
    </row>
    <row r="74" spans="1:10" ht="15" customHeight="1" x14ac:dyDescent="0.25">
      <c r="A74" s="17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>I46*H74</f>
        <v>0.33519233454545455</v>
      </c>
    </row>
    <row r="75" spans="1:10" ht="15" customHeight="1" x14ac:dyDescent="0.25">
      <c r="A75" s="17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>I46*H75</f>
        <v>0.85146558545454543</v>
      </c>
    </row>
    <row r="76" spans="1:10" ht="15" customHeight="1" x14ac:dyDescent="0.25">
      <c r="A76" s="17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>I46*H76</f>
        <v>0.35638265454545454</v>
      </c>
    </row>
    <row r="77" spans="1:10" ht="15" customHeight="1" x14ac:dyDescent="0.25">
      <c r="A77" s="17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>I46*H77</f>
        <v>174.89719570909088</v>
      </c>
    </row>
    <row r="78" spans="1:10" s="28" customFormat="1" ht="15" customHeight="1" x14ac:dyDescent="0.25">
      <c r="A78" s="147" t="s">
        <v>73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74</v>
      </c>
      <c r="B79" s="168" t="s">
        <v>75</v>
      </c>
      <c r="C79" s="168"/>
      <c r="D79" s="168"/>
      <c r="E79" s="168"/>
      <c r="F79" s="168"/>
      <c r="G79" s="168"/>
      <c r="H79" s="168"/>
      <c r="I79" s="168"/>
    </row>
    <row r="80" spans="1:10" ht="15" customHeight="1" x14ac:dyDescent="0.25">
      <c r="A80" s="29" t="s">
        <v>76</v>
      </c>
      <c r="B80" s="169" t="s">
        <v>77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25">
      <c r="A81" s="22" t="s">
        <v>78</v>
      </c>
      <c r="B81" s="143" t="s">
        <v>79</v>
      </c>
      <c r="C81" s="143"/>
      <c r="D81" s="143"/>
      <c r="E81" s="143"/>
      <c r="F81" s="143"/>
      <c r="G81" s="143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I46*H82</f>
        <v>93.085222974545459</v>
      </c>
    </row>
    <row r="83" spans="1:11" ht="15" customHeight="1" x14ac:dyDescent="0.25">
      <c r="A83" s="17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I46*H83</f>
        <v>6.763564865454545</v>
      </c>
    </row>
    <row r="84" spans="1:11" ht="15" customHeight="1" x14ac:dyDescent="0.25">
      <c r="A84" s="17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I46*H84</f>
        <v>37.233318632727276</v>
      </c>
    </row>
    <row r="85" spans="1:11" s="28" customFormat="1" ht="15" customHeight="1" x14ac:dyDescent="0.25">
      <c r="A85" s="147" t="s">
        <v>83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3" t="s">
        <v>85</v>
      </c>
      <c r="C87" s="143"/>
      <c r="D87" s="143"/>
      <c r="E87" s="143"/>
      <c r="F87" s="143"/>
      <c r="G87" s="143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8.7445449000000008E-2</v>
      </c>
      <c r="I88" s="24">
        <f>I46*H88</f>
        <v>168.45427698669818</v>
      </c>
    </row>
    <row r="89" spans="1:11" s="28" customFormat="1" ht="15" customHeight="1" x14ac:dyDescent="0.25">
      <c r="A89" s="147" t="s">
        <v>87</v>
      </c>
      <c r="B89" s="147"/>
      <c r="C89" s="147"/>
      <c r="D89" s="147"/>
      <c r="E89" s="147"/>
      <c r="F89" s="147"/>
      <c r="G89" s="147"/>
      <c r="H89" s="25">
        <f>SUM(H88:H88)</f>
        <v>8.7445449000000008E-2</v>
      </c>
      <c r="I89" s="26">
        <f>I88</f>
        <v>168.45427698669818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88</v>
      </c>
      <c r="B91" s="173"/>
      <c r="C91" s="173"/>
      <c r="D91" s="173"/>
      <c r="E91" s="173"/>
      <c r="F91" s="173"/>
      <c r="G91" s="173"/>
      <c r="H91" s="32">
        <f>H66+H78+H85+H89</f>
        <v>0.75654844900000007</v>
      </c>
      <c r="I91" s="33">
        <f>I66+I78+I85+I89</f>
        <v>1457.4094299830617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3" t="s">
        <v>90</v>
      </c>
      <c r="C93" s="143"/>
      <c r="D93" s="143"/>
      <c r="E93" s="143"/>
      <c r="F93" s="143"/>
      <c r="G93" s="143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6" t="s">
        <v>91</v>
      </c>
      <c r="C94" s="126"/>
      <c r="D94" s="126"/>
      <c r="E94" s="126"/>
      <c r="F94" s="126"/>
      <c r="G94" s="126"/>
      <c r="H94" s="23">
        <f>I94/I46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21</v>
      </c>
      <c r="C95" s="126"/>
      <c r="D95" s="126"/>
      <c r="E95" s="126"/>
      <c r="F95" s="126"/>
      <c r="G95" s="126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70" t="s">
        <v>92</v>
      </c>
      <c r="C96" s="171"/>
      <c r="D96" s="171"/>
      <c r="E96" s="171"/>
      <c r="F96" s="171"/>
      <c r="G96" s="172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6" t="s">
        <v>93</v>
      </c>
      <c r="C97" s="126"/>
      <c r="D97" s="126"/>
      <c r="E97" s="126"/>
      <c r="F97" s="126"/>
      <c r="G97" s="126"/>
      <c r="H97" s="23">
        <f>I97/I46</f>
        <v>0.11559447898851929</v>
      </c>
      <c r="I97" s="24">
        <f>I106</f>
        <v>222.68036363636364</v>
      </c>
    </row>
    <row r="98" spans="1:10" ht="15" customHeight="1" x14ac:dyDescent="0.25">
      <c r="A98" s="17">
        <f t="shared" si="1"/>
        <v>5</v>
      </c>
      <c r="B98" s="126" t="s">
        <v>94</v>
      </c>
      <c r="C98" s="126"/>
      <c r="D98" s="126"/>
      <c r="E98" s="126"/>
      <c r="F98" s="126"/>
      <c r="G98" s="126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95</v>
      </c>
      <c r="C99" s="126"/>
      <c r="D99" s="126"/>
      <c r="E99" s="126"/>
      <c r="F99" s="126"/>
      <c r="G99" s="126"/>
      <c r="H99" s="23">
        <f>I99/I46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24</v>
      </c>
      <c r="C100" s="126"/>
      <c r="D100" s="126"/>
      <c r="E100" s="126"/>
      <c r="F100" s="126"/>
      <c r="G100" s="126"/>
      <c r="H100" s="23">
        <f>I100/I46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96</v>
      </c>
      <c r="C101" s="126"/>
      <c r="D101" s="126"/>
      <c r="E101" s="126"/>
      <c r="F101" s="126"/>
      <c r="G101" s="126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7" t="s">
        <v>97</v>
      </c>
      <c r="B102" s="147"/>
      <c r="C102" s="147"/>
      <c r="D102" s="147"/>
      <c r="E102" s="147"/>
      <c r="F102" s="147"/>
      <c r="G102" s="147"/>
      <c r="H102" s="25">
        <f>SUM(H94:H101)</f>
        <v>0.42152015637328738</v>
      </c>
      <c r="I102" s="26">
        <f>SUM(I94:I101)</f>
        <v>812.01336363636358</v>
      </c>
      <c r="J102" s="34"/>
    </row>
    <row r="103" spans="1:10" ht="18" customHeight="1" x14ac:dyDescent="0.25">
      <c r="A103" s="29" t="s">
        <v>98</v>
      </c>
      <c r="B103" s="166" t="s">
        <v>99</v>
      </c>
      <c r="C103" s="166"/>
      <c r="D103" s="166"/>
      <c r="E103" s="166"/>
      <c r="F103" s="166"/>
      <c r="G103" s="166"/>
      <c r="H103" s="35"/>
      <c r="I103" s="36"/>
    </row>
    <row r="104" spans="1:10" ht="15" customHeight="1" x14ac:dyDescent="0.25">
      <c r="A104" s="174" t="s">
        <v>100</v>
      </c>
      <c r="B104" s="174"/>
      <c r="C104" s="174"/>
      <c r="D104" s="174"/>
      <c r="E104" s="174"/>
      <c r="F104" s="174"/>
      <c r="G104" s="174"/>
      <c r="H104" s="174"/>
      <c r="I104" s="174"/>
    </row>
    <row r="105" spans="1:10" ht="24" customHeight="1" x14ac:dyDescent="0.25">
      <c r="A105" s="127" t="s">
        <v>101</v>
      </c>
      <c r="B105" s="127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80">
        <f>IF(I12="Não aplicável",0,I12)</f>
        <v>7.25</v>
      </c>
      <c r="B106" s="180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222.68036363636364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4" t="s">
        <v>109</v>
      </c>
      <c r="B108" s="174"/>
      <c r="C108" s="174"/>
      <c r="D108" s="174"/>
      <c r="E108" s="174"/>
      <c r="F108" s="174"/>
      <c r="G108" s="174"/>
      <c r="H108" s="174"/>
      <c r="I108" s="174"/>
    </row>
    <row r="109" spans="1:10" ht="23.25" customHeight="1" x14ac:dyDescent="0.25">
      <c r="A109" s="127" t="s">
        <v>101</v>
      </c>
      <c r="B109" s="127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5">
        <f>IF(I18="Não aplicável",0,I18)</f>
        <v>13.57</v>
      </c>
      <c r="B110" s="175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6" t="s">
        <v>111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44" t="s">
        <v>101</v>
      </c>
      <c r="B113" s="144"/>
      <c r="C113" s="72" t="s">
        <v>110</v>
      </c>
      <c r="D113" s="72" t="s">
        <v>103</v>
      </c>
      <c r="E113" s="72" t="s">
        <v>104</v>
      </c>
      <c r="F113" s="72" t="s">
        <v>105</v>
      </c>
      <c r="G113" s="72" t="s">
        <v>106</v>
      </c>
      <c r="H113" s="70" t="str">
        <f>H105</f>
        <v>Valor desconto</v>
      </c>
      <c r="I113" s="71" t="s">
        <v>108</v>
      </c>
    </row>
    <row r="114" spans="1:12" ht="15" customHeight="1" x14ac:dyDescent="0.25">
      <c r="A114" s="175">
        <f>IF(I15="Não aplicável",0,I15)</f>
        <v>27.15</v>
      </c>
      <c r="B114" s="175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1" t="s">
        <v>112</v>
      </c>
      <c r="B116" s="181"/>
      <c r="C116" s="181"/>
      <c r="D116" s="181"/>
      <c r="E116" s="181"/>
      <c r="F116" s="181"/>
      <c r="G116" s="181"/>
      <c r="H116" s="47">
        <f>H46+H91+H102</f>
        <v>2.1780686053732876</v>
      </c>
      <c r="I116" s="48">
        <f>I46+I91+I102</f>
        <v>4195.8155208921526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2" t="s">
        <v>113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2" t="s">
        <v>37</v>
      </c>
      <c r="B119" s="143" t="s">
        <v>114</v>
      </c>
      <c r="C119" s="143"/>
      <c r="D119" s="143"/>
      <c r="E119" s="143"/>
      <c r="F119" s="143"/>
      <c r="G119" s="143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6" t="s">
        <v>115</v>
      </c>
      <c r="C120" s="126"/>
      <c r="D120" s="126"/>
      <c r="E120" s="126"/>
      <c r="F120" s="126"/>
      <c r="G120" s="126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48" t="s">
        <v>116</v>
      </c>
      <c r="C121" s="148"/>
      <c r="D121" s="148"/>
      <c r="E121" s="148"/>
      <c r="F121" s="148"/>
      <c r="G121" s="148"/>
      <c r="H121" s="23">
        <f>I121/I132</f>
        <v>0</v>
      </c>
      <c r="I121" s="24">
        <v>0</v>
      </c>
    </row>
    <row r="122" spans="1:12" ht="15" customHeight="1" x14ac:dyDescent="0.25">
      <c r="A122" s="17">
        <v>3</v>
      </c>
      <c r="B122" s="126" t="s">
        <v>117</v>
      </c>
      <c r="C122" s="126"/>
      <c r="D122" s="126"/>
      <c r="E122" s="126"/>
      <c r="F122" s="126"/>
      <c r="G122" s="126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6" t="s">
        <v>118</v>
      </c>
      <c r="C123" s="126"/>
      <c r="D123" s="126"/>
      <c r="E123" s="126"/>
      <c r="F123" s="126"/>
      <c r="G123" s="126"/>
      <c r="H123" s="23">
        <f>I123/I132</f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6" t="s">
        <v>119</v>
      </c>
      <c r="C124" s="126"/>
      <c r="D124" s="126"/>
      <c r="E124" s="126"/>
      <c r="F124" s="126"/>
      <c r="G124" s="126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6" t="s">
        <v>120</v>
      </c>
      <c r="C125" s="126"/>
      <c r="D125" s="126"/>
      <c r="E125" s="126"/>
      <c r="F125" s="126"/>
      <c r="G125" s="126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6" t="s">
        <v>121</v>
      </c>
      <c r="C126" s="126"/>
      <c r="D126" s="126"/>
      <c r="E126" s="126"/>
      <c r="F126" s="126"/>
      <c r="G126" s="126"/>
      <c r="H126" s="23">
        <f>I126/I132</f>
        <v>0</v>
      </c>
      <c r="I126" s="24">
        <v>0</v>
      </c>
    </row>
    <row r="127" spans="1:12" ht="15" customHeight="1" x14ac:dyDescent="0.25">
      <c r="A127" s="147" t="s">
        <v>122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8" t="s">
        <v>123</v>
      </c>
      <c r="C128" s="168"/>
      <c r="D128" s="168"/>
      <c r="E128" s="168"/>
      <c r="F128" s="168"/>
      <c r="G128" s="168"/>
      <c r="H128" s="168"/>
      <c r="I128" s="168"/>
    </row>
    <row r="129" spans="1:12" ht="5.25" customHeight="1" x14ac:dyDescent="0.25"/>
    <row r="130" spans="1:12" ht="48.75" customHeight="1" x14ac:dyDescent="0.25">
      <c r="A130" s="183" t="s">
        <v>124</v>
      </c>
      <c r="B130" s="183"/>
      <c r="C130" s="183"/>
      <c r="D130" s="183"/>
      <c r="E130" s="183"/>
      <c r="F130" s="55">
        <f>I29</f>
        <v>0.1</v>
      </c>
      <c r="G130" s="56">
        <f>I132*F130</f>
        <v>397.3135157255789</v>
      </c>
      <c r="H130" s="57" t="s">
        <v>125</v>
      </c>
      <c r="I130" s="58">
        <f>I97</f>
        <v>222.68036363636364</v>
      </c>
    </row>
    <row r="131" spans="1:12" s="61" customFormat="1" ht="16.5" customHeight="1" x14ac:dyDescent="0.25">
      <c r="A131" s="184" t="s">
        <v>126</v>
      </c>
      <c r="B131" s="184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5">
        <f>I46</f>
        <v>1926.3927272727271</v>
      </c>
      <c r="B132" s="185"/>
      <c r="C132" s="62">
        <f>I66</f>
        <v>660.75270545454543</v>
      </c>
      <c r="D132" s="62">
        <f>I78</f>
        <v>491.12034106909084</v>
      </c>
      <c r="E132" s="62">
        <f>I85</f>
        <v>137.08210647272728</v>
      </c>
      <c r="F132" s="62">
        <f>I89</f>
        <v>168.45427698669818</v>
      </c>
      <c r="G132" s="62">
        <f>I102</f>
        <v>812.01336363636358</v>
      </c>
      <c r="H132" s="62">
        <f>A132+C132+D132+E132+F132+G132</f>
        <v>4195.8155208921526</v>
      </c>
      <c r="I132" s="62">
        <f>H132-I130</f>
        <v>3973.1351572557887</v>
      </c>
      <c r="J132" s="34"/>
    </row>
    <row r="133" spans="1:12" ht="4.5" customHeight="1" x14ac:dyDescent="0.25">
      <c r="A133" s="29"/>
      <c r="B133" s="186"/>
      <c r="C133" s="186"/>
      <c r="D133" s="186"/>
      <c r="E133" s="186"/>
      <c r="F133" s="186"/>
      <c r="G133" s="186"/>
      <c r="H133" s="186"/>
      <c r="I133" s="186"/>
    </row>
    <row r="134" spans="1:12" ht="33.75" customHeight="1" x14ac:dyDescent="0.25">
      <c r="A134" s="22" t="s">
        <v>50</v>
      </c>
      <c r="B134" s="143" t="s">
        <v>134</v>
      </c>
      <c r="C134" s="143"/>
      <c r="D134" s="143"/>
      <c r="E134" s="143"/>
      <c r="F134" s="143"/>
      <c r="G134" s="143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6" t="s">
        <v>135</v>
      </c>
      <c r="C135" s="126"/>
      <c r="D135" s="126"/>
      <c r="E135" s="126"/>
      <c r="F135" s="126"/>
      <c r="G135" s="126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6" t="s">
        <v>136</v>
      </c>
      <c r="C136" s="126"/>
      <c r="D136" s="126"/>
      <c r="E136" s="126"/>
      <c r="F136" s="126"/>
      <c r="G136" s="126"/>
      <c r="H136" s="23">
        <f>I136/I145</f>
        <v>0</v>
      </c>
      <c r="I136" s="24">
        <v>0</v>
      </c>
    </row>
    <row r="137" spans="1:12" ht="35.65" customHeight="1" x14ac:dyDescent="0.25">
      <c r="A137" s="147" t="s">
        <v>137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3" t="s">
        <v>138</v>
      </c>
      <c r="C139" s="143"/>
      <c r="D139" s="143"/>
      <c r="E139" s="143"/>
      <c r="F139" s="143"/>
      <c r="G139" s="143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6" t="s">
        <v>138</v>
      </c>
      <c r="C140" s="126"/>
      <c r="D140" s="126"/>
      <c r="E140" s="126"/>
      <c r="F140" s="126"/>
      <c r="G140" s="126"/>
      <c r="H140" s="23">
        <f>I140/I145</f>
        <v>0</v>
      </c>
      <c r="I140" s="24">
        <v>0</v>
      </c>
    </row>
    <row r="141" spans="1:12" ht="36.6" customHeight="1" x14ac:dyDescent="0.25">
      <c r="A141" s="147" t="s">
        <v>139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140</v>
      </c>
      <c r="B143" s="182"/>
      <c r="C143" s="182"/>
      <c r="D143" s="182"/>
      <c r="E143" s="182"/>
      <c r="F143" s="55">
        <v>0.18</v>
      </c>
      <c r="G143" s="56">
        <f>I145*F143</f>
        <v>715.16432830604197</v>
      </c>
      <c r="H143" s="57" t="s">
        <v>125</v>
      </c>
      <c r="I143" s="58">
        <f>I97</f>
        <v>222.68036363636364</v>
      </c>
      <c r="L143" s="2"/>
    </row>
    <row r="144" spans="1:12" s="61" customFormat="1" ht="16.5" customHeight="1" x14ac:dyDescent="0.25">
      <c r="A144" s="184" t="s">
        <v>126</v>
      </c>
      <c r="B144" s="184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5">
        <f>I46</f>
        <v>1926.3927272727271</v>
      </c>
      <c r="B145" s="185"/>
      <c r="C145" s="62">
        <f>I66</f>
        <v>660.75270545454543</v>
      </c>
      <c r="D145" s="62">
        <f>I78</f>
        <v>491.12034106909084</v>
      </c>
      <c r="E145" s="62">
        <f>I85</f>
        <v>137.08210647272728</v>
      </c>
      <c r="F145" s="62">
        <f>I89</f>
        <v>168.45427698669818</v>
      </c>
      <c r="G145" s="62">
        <f>I102</f>
        <v>812.01336363636358</v>
      </c>
      <c r="H145" s="62">
        <f>A145+C145+D145+E145+F145+G145</f>
        <v>4195.8155208921526</v>
      </c>
      <c r="I145" s="62">
        <f>H145-I143</f>
        <v>3973.1351572557887</v>
      </c>
      <c r="J145" s="34"/>
      <c r="L145" s="2"/>
    </row>
    <row r="146" spans="1:12" ht="4.5" customHeight="1" x14ac:dyDescent="0.25"/>
    <row r="147" spans="1:12" ht="12" customHeight="1" x14ac:dyDescent="0.25">
      <c r="A147" s="181" t="s">
        <v>141</v>
      </c>
      <c r="B147" s="181"/>
      <c r="C147" s="181"/>
      <c r="D147" s="181"/>
      <c r="E147" s="181"/>
      <c r="F147" s="181"/>
      <c r="G147" s="18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142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2" t="s">
        <v>37</v>
      </c>
      <c r="B150" s="143" t="s">
        <v>143</v>
      </c>
      <c r="C150" s="143"/>
      <c r="D150" s="143"/>
      <c r="E150" s="143"/>
      <c r="F150" s="143"/>
      <c r="G150" s="143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6" t="s">
        <v>144</v>
      </c>
      <c r="C151" s="126"/>
      <c r="D151" s="126"/>
      <c r="E151" s="126"/>
      <c r="F151" s="126"/>
      <c r="G151" s="126"/>
      <c r="H151" s="23">
        <f>I151/I116</f>
        <v>7.0384407146724419E-3</v>
      </c>
      <c r="I151" s="24">
        <f>(D161/E163)*H161</f>
        <v>29.531998793501888</v>
      </c>
    </row>
    <row r="152" spans="1:12" ht="15" customHeight="1" x14ac:dyDescent="0.25">
      <c r="A152" s="17">
        <v>2</v>
      </c>
      <c r="B152" s="126" t="s">
        <v>145</v>
      </c>
      <c r="C152" s="126"/>
      <c r="D152" s="126"/>
      <c r="E152" s="126"/>
      <c r="F152" s="126"/>
      <c r="G152" s="126"/>
      <c r="H152" s="23">
        <f>I152/I116</f>
        <v>3.2485110990795887E-2</v>
      </c>
      <c r="I152" s="24">
        <f>(D161/E163)*H162</f>
        <v>136.30153289308564</v>
      </c>
    </row>
    <row r="153" spans="1:12" ht="15" customHeight="1" x14ac:dyDescent="0.25">
      <c r="A153" s="17">
        <v>3</v>
      </c>
      <c r="B153" s="126" t="s">
        <v>13</v>
      </c>
      <c r="C153" s="126"/>
      <c r="D153" s="126"/>
      <c r="E153" s="126"/>
      <c r="F153" s="126"/>
      <c r="G153" s="126"/>
      <c r="H153" s="23">
        <f>I153/I116</f>
        <v>4.3313481321061185E-2</v>
      </c>
      <c r="I153" s="24">
        <f>(D161/E163)*H163</f>
        <v>181.73537719078087</v>
      </c>
    </row>
    <row r="154" spans="1:12" ht="15" customHeight="1" x14ac:dyDescent="0.25">
      <c r="A154" s="17">
        <v>4</v>
      </c>
      <c r="B154" s="126" t="s">
        <v>146</v>
      </c>
      <c r="C154" s="126"/>
      <c r="D154" s="126"/>
      <c r="E154" s="126"/>
      <c r="F154" s="126"/>
      <c r="G154" s="126"/>
      <c r="H154" s="23">
        <f>I154/I116</f>
        <v>0</v>
      </c>
      <c r="I154" s="24">
        <f>(D161/E163)*H164</f>
        <v>0</v>
      </c>
    </row>
    <row r="155" spans="1:12" ht="15" customHeight="1" x14ac:dyDescent="0.25">
      <c r="A155" s="17">
        <v>5</v>
      </c>
      <c r="B155" s="126" t="s">
        <v>147</v>
      </c>
      <c r="C155" s="126"/>
      <c r="D155" s="126"/>
      <c r="E155" s="126"/>
      <c r="F155" s="126"/>
      <c r="G155" s="126"/>
      <c r="H155" s="23">
        <f>I155/I116</f>
        <v>0</v>
      </c>
      <c r="I155" s="24">
        <f>(D161/E163)*H165</f>
        <v>0</v>
      </c>
    </row>
    <row r="156" spans="1:12" ht="15" customHeight="1" x14ac:dyDescent="0.25">
      <c r="A156" s="147" t="s">
        <v>148</v>
      </c>
      <c r="B156" s="147"/>
      <c r="C156" s="147"/>
      <c r="D156" s="147"/>
      <c r="E156" s="147"/>
      <c r="F156" s="147"/>
      <c r="G156" s="147"/>
      <c r="H156" s="25">
        <f>H151+H152+H153+H154+H155</f>
        <v>8.2837033026529505E-2</v>
      </c>
      <c r="I156" s="26">
        <f>SUM(I151:I155)</f>
        <v>347.56890887736836</v>
      </c>
    </row>
    <row r="157" spans="1:12" ht="11.25" customHeight="1" x14ac:dyDescent="0.25">
      <c r="A157" s="29" t="s">
        <v>149</v>
      </c>
      <c r="B157" s="168" t="s">
        <v>150</v>
      </c>
      <c r="C157" s="168"/>
      <c r="D157" s="168"/>
      <c r="E157" s="168"/>
      <c r="F157" s="168"/>
      <c r="G157" s="168"/>
      <c r="H157" s="168"/>
      <c r="I157" s="168"/>
    </row>
    <row r="158" spans="1:12" ht="18.75" customHeight="1" x14ac:dyDescent="0.25">
      <c r="A158" s="29" t="s">
        <v>151</v>
      </c>
      <c r="B158" s="191" t="s">
        <v>152</v>
      </c>
      <c r="C158" s="191"/>
      <c r="D158" s="191"/>
      <c r="E158" s="191"/>
      <c r="F158" s="191"/>
      <c r="G158" s="191"/>
      <c r="H158" s="191"/>
      <c r="I158" s="191"/>
    </row>
    <row r="159" spans="1:12" ht="13.5" customHeight="1" x14ac:dyDescent="0.25">
      <c r="A159" s="174" t="s">
        <v>153</v>
      </c>
      <c r="B159" s="174"/>
      <c r="C159" s="174"/>
      <c r="D159" s="174"/>
      <c r="E159" s="174"/>
      <c r="F159" s="174"/>
      <c r="G159" s="174"/>
      <c r="H159" s="174"/>
      <c r="I159" s="174"/>
    </row>
    <row r="160" spans="1:12" ht="13.5" customHeight="1" x14ac:dyDescent="0.25">
      <c r="A160" s="127" t="s">
        <v>154</v>
      </c>
      <c r="B160" s="127"/>
      <c r="C160" s="17" t="s">
        <v>155</v>
      </c>
      <c r="D160" s="151" t="s">
        <v>156</v>
      </c>
      <c r="E160" s="151"/>
      <c r="F160" s="17" t="s">
        <v>157</v>
      </c>
      <c r="G160" s="17" t="s">
        <v>158</v>
      </c>
      <c r="H160" s="192" t="s">
        <v>159</v>
      </c>
      <c r="I160" s="192"/>
    </row>
    <row r="161" spans="1:10" ht="13.5" customHeight="1" x14ac:dyDescent="0.25">
      <c r="A161" s="193">
        <f>I116</f>
        <v>4195.8155208921526</v>
      </c>
      <c r="B161" s="193"/>
      <c r="C161" s="24">
        <f>I147</f>
        <v>0</v>
      </c>
      <c r="D161" s="194">
        <f>A161+C161</f>
        <v>4195.8155208921526</v>
      </c>
      <c r="E161" s="194"/>
      <c r="F161" s="17" t="str">
        <f>B151</f>
        <v>PIS</v>
      </c>
      <c r="G161" s="43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87" t="s">
        <v>160</v>
      </c>
      <c r="B162" s="187"/>
      <c r="C162" s="17">
        <v>1</v>
      </c>
      <c r="D162" s="122">
        <f>G166/1</f>
        <v>0.13250000000000001</v>
      </c>
      <c r="E162" s="123">
        <f>C162-D162</f>
        <v>0.86749999999999994</v>
      </c>
      <c r="F162" s="17" t="str">
        <f>B152</f>
        <v>COFINS</v>
      </c>
      <c r="G162" s="43">
        <v>7.5999999999999998E-2</v>
      </c>
      <c r="H162" s="188">
        <v>0.03</v>
      </c>
      <c r="I162" s="188"/>
    </row>
    <row r="163" spans="1:10" ht="13.5" customHeight="1" x14ac:dyDescent="0.25">
      <c r="A163" s="189" t="s">
        <v>161</v>
      </c>
      <c r="B163" s="189"/>
      <c r="C163" s="118">
        <v>1</v>
      </c>
      <c r="D163" s="119">
        <f>H166</f>
        <v>7.6499999999999999E-2</v>
      </c>
      <c r="E163" s="120">
        <f>C163-D163</f>
        <v>0.92349999999999999</v>
      </c>
      <c r="F163" s="17" t="str">
        <f>B153</f>
        <v>ISS</v>
      </c>
      <c r="G163" s="43">
        <f>I11</f>
        <v>0.04</v>
      </c>
      <c r="H163" s="188">
        <f>I11</f>
        <v>0.04</v>
      </c>
      <c r="I163" s="188"/>
    </row>
    <row r="164" spans="1:10" ht="13.5" customHeight="1" x14ac:dyDescent="0.25">
      <c r="A164" s="190" t="s">
        <v>162</v>
      </c>
      <c r="B164" s="190"/>
      <c r="C164" s="17">
        <v>1</v>
      </c>
      <c r="D164" s="124">
        <v>0.09</v>
      </c>
      <c r="E164" s="125">
        <f>C164-D164</f>
        <v>0.91</v>
      </c>
      <c r="F164" s="17" t="s">
        <v>163</v>
      </c>
      <c r="G164" s="43">
        <v>0</v>
      </c>
      <c r="H164" s="188">
        <v>0</v>
      </c>
      <c r="I164" s="188"/>
    </row>
    <row r="165" spans="1:10" ht="13.5" customHeight="1" x14ac:dyDescent="0.25">
      <c r="A165" s="199" t="s">
        <v>164</v>
      </c>
      <c r="B165" s="199" t="s">
        <v>165</v>
      </c>
      <c r="C165" s="199"/>
      <c r="D165" s="199"/>
      <c r="E165" s="199"/>
      <c r="F165" s="12" t="s">
        <v>166</v>
      </c>
      <c r="G165" s="43">
        <v>0</v>
      </c>
      <c r="H165" s="188">
        <v>0</v>
      </c>
      <c r="I165" s="188"/>
    </row>
    <row r="166" spans="1:10" ht="18" customHeight="1" x14ac:dyDescent="0.25">
      <c r="A166" s="199"/>
      <c r="B166" s="199"/>
      <c r="C166" s="199"/>
      <c r="D166" s="199"/>
      <c r="E166" s="199"/>
      <c r="F166" s="3" t="s">
        <v>167</v>
      </c>
      <c r="G166" s="121">
        <f>SUM(G161:G165)</f>
        <v>0.13250000000000001</v>
      </c>
      <c r="H166" s="197">
        <f>SUM(H161:I165)</f>
        <v>7.6499999999999999E-2</v>
      </c>
      <c r="I166" s="197"/>
    </row>
    <row r="167" spans="1:10" ht="18" customHeight="1" x14ac:dyDescent="0.25">
      <c r="A167" s="29" t="s">
        <v>168</v>
      </c>
      <c r="B167" s="191" t="s">
        <v>169</v>
      </c>
      <c r="C167" s="191"/>
      <c r="D167" s="191"/>
      <c r="E167" s="191"/>
      <c r="F167" s="191"/>
      <c r="G167" s="191"/>
      <c r="H167" s="191"/>
      <c r="I167" s="191"/>
    </row>
    <row r="168" spans="1:10" ht="4.5" customHeight="1" x14ac:dyDescent="0.25">
      <c r="A168" s="65"/>
      <c r="B168" s="198"/>
      <c r="C168" s="198"/>
      <c r="D168" s="198"/>
      <c r="E168" s="198"/>
      <c r="F168" s="198"/>
      <c r="G168" s="198"/>
      <c r="H168" s="198"/>
      <c r="I168" s="198"/>
    </row>
    <row r="169" spans="1:10" ht="12" customHeight="1" x14ac:dyDescent="0.25">
      <c r="A169" s="181" t="s">
        <v>170</v>
      </c>
      <c r="B169" s="181"/>
      <c r="C169" s="181"/>
      <c r="D169" s="181"/>
      <c r="E169" s="181"/>
      <c r="F169" s="181"/>
      <c r="G169" s="181"/>
      <c r="H169" s="47">
        <f>H156</f>
        <v>8.2837033026529505E-2</v>
      </c>
      <c r="I169" s="48">
        <f>I156</f>
        <v>347.56890887736836</v>
      </c>
    </row>
    <row r="170" spans="1:10" ht="4.5" customHeight="1" x14ac:dyDescent="0.25"/>
    <row r="171" spans="1:10" ht="11.25" customHeight="1" x14ac:dyDescent="0.25">
      <c r="A171" s="195" t="s">
        <v>171</v>
      </c>
      <c r="B171" s="195"/>
      <c r="C171" s="195"/>
      <c r="D171" s="195"/>
      <c r="E171" s="195"/>
      <c r="F171" s="195"/>
      <c r="G171" s="195"/>
      <c r="H171" s="195"/>
      <c r="I171" s="195"/>
    </row>
    <row r="172" spans="1:10" ht="11.25" customHeight="1" x14ac:dyDescent="0.25">
      <c r="A172" s="142" t="s">
        <v>36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7">
        <v>1</v>
      </c>
      <c r="B173" s="126" t="s">
        <v>172</v>
      </c>
      <c r="C173" s="126"/>
      <c r="D173" s="126"/>
      <c r="E173" s="126"/>
      <c r="F173" s="126"/>
      <c r="G173" s="126"/>
      <c r="H173" s="23">
        <f>I173/G196</f>
        <v>0.42399898033686906</v>
      </c>
      <c r="I173" s="66">
        <f>I46</f>
        <v>1926.3927272727271</v>
      </c>
    </row>
    <row r="174" spans="1:10" ht="15" customHeight="1" x14ac:dyDescent="0.25">
      <c r="A174" s="17">
        <v>2</v>
      </c>
      <c r="B174" s="126" t="s">
        <v>173</v>
      </c>
      <c r="C174" s="126"/>
      <c r="D174" s="126"/>
      <c r="E174" s="126"/>
      <c r="F174" s="126"/>
      <c r="G174" s="126"/>
      <c r="H174" s="23">
        <f>I174/G196</f>
        <v>0.32077577095143978</v>
      </c>
      <c r="I174" s="66">
        <f>I66+I78+I85+I89</f>
        <v>1457.4094299830617</v>
      </c>
    </row>
    <row r="175" spans="1:10" ht="15" customHeight="1" x14ac:dyDescent="0.25">
      <c r="A175" s="17">
        <v>3</v>
      </c>
      <c r="B175" s="126" t="s">
        <v>174</v>
      </c>
      <c r="C175" s="126"/>
      <c r="D175" s="126"/>
      <c r="E175" s="126"/>
      <c r="F175" s="126"/>
      <c r="G175" s="126"/>
      <c r="H175" s="23">
        <f>I175/G196</f>
        <v>0.17872411649371145</v>
      </c>
      <c r="I175" s="66">
        <f>I102</f>
        <v>812.01336363636358</v>
      </c>
    </row>
    <row r="176" spans="1:10" s="28" customFormat="1" ht="15" customHeight="1" x14ac:dyDescent="0.25">
      <c r="A176" s="181" t="s">
        <v>175</v>
      </c>
      <c r="B176" s="181"/>
      <c r="C176" s="181"/>
      <c r="D176" s="181"/>
      <c r="E176" s="181"/>
      <c r="F176" s="181"/>
      <c r="G176" s="181"/>
      <c r="H176" s="47">
        <f>H173+H174+H175</f>
        <v>0.92349886778202028</v>
      </c>
      <c r="I176" s="48">
        <f>ROUND(SUM(I173:I175),2)</f>
        <v>4195.82</v>
      </c>
      <c r="J176" s="35"/>
    </row>
    <row r="177" spans="1:11" ht="4.5" customHeight="1" x14ac:dyDescent="0.25"/>
    <row r="178" spans="1:11" ht="11.25" customHeight="1" x14ac:dyDescent="0.25">
      <c r="A178" s="142" t="s">
        <v>113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7">
        <v>1</v>
      </c>
      <c r="B179" s="126" t="s">
        <v>176</v>
      </c>
      <c r="C179" s="126"/>
      <c r="D179" s="126"/>
      <c r="E179" s="126"/>
      <c r="F179" s="126"/>
      <c r="G179" s="126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6" t="s">
        <v>177</v>
      </c>
      <c r="C180" s="126"/>
      <c r="D180" s="126"/>
      <c r="E180" s="126"/>
      <c r="F180" s="126"/>
      <c r="G180" s="126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6" t="s">
        <v>178</v>
      </c>
      <c r="C181" s="126"/>
      <c r="D181" s="126"/>
      <c r="E181" s="126"/>
      <c r="F181" s="126"/>
      <c r="G181" s="126"/>
      <c r="H181" s="23">
        <f>I181/G196</f>
        <v>0</v>
      </c>
      <c r="I181" s="24">
        <f>I141</f>
        <v>0</v>
      </c>
    </row>
    <row r="182" spans="1:11" ht="15" customHeight="1" x14ac:dyDescent="0.25">
      <c r="A182" s="181" t="s">
        <v>179</v>
      </c>
      <c r="B182" s="181"/>
      <c r="C182" s="181"/>
      <c r="D182" s="181"/>
      <c r="E182" s="181"/>
      <c r="F182" s="181"/>
      <c r="G182" s="181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2" t="s">
        <v>142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7">
        <v>1</v>
      </c>
      <c r="B185" s="126" t="s">
        <v>180</v>
      </c>
      <c r="C185" s="126"/>
      <c r="D185" s="126"/>
      <c r="E185" s="126"/>
      <c r="F185" s="126"/>
      <c r="G185" s="126"/>
      <c r="H185" s="23">
        <f>I185/G196</f>
        <v>7.6499906210421825E-2</v>
      </c>
      <c r="I185" s="24">
        <f>I156</f>
        <v>347.56890887736836</v>
      </c>
    </row>
    <row r="186" spans="1:11" ht="15" customHeight="1" x14ac:dyDescent="0.25">
      <c r="A186" s="181" t="s">
        <v>181</v>
      </c>
      <c r="B186" s="181"/>
      <c r="C186" s="181"/>
      <c r="D186" s="181"/>
      <c r="E186" s="181"/>
      <c r="F186" s="181"/>
      <c r="G186" s="181"/>
      <c r="H186" s="47">
        <f>H185</f>
        <v>7.6499906210421825E-2</v>
      </c>
      <c r="I186" s="48">
        <f>ROUND(I156,2)</f>
        <v>347.57</v>
      </c>
      <c r="K186" s="41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4"/>
      <c r="B189" s="134"/>
      <c r="C189" s="134"/>
      <c r="D189" s="134"/>
      <c r="E189" s="134"/>
      <c r="F189" s="134"/>
      <c r="G189" s="134"/>
      <c r="H189" s="134"/>
      <c r="I189" s="134"/>
    </row>
    <row r="190" spans="1:11" ht="22.5" customHeight="1" x14ac:dyDescent="0.25">
      <c r="A190" s="128" t="s">
        <v>183</v>
      </c>
      <c r="B190" s="129"/>
      <c r="C190" s="129"/>
      <c r="D190" s="129"/>
      <c r="E190" s="129"/>
      <c r="F190" s="129"/>
      <c r="G190" s="129"/>
      <c r="H190" s="130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101"/>
      <c r="H191" s="101"/>
      <c r="I191" s="101"/>
    </row>
    <row r="192" spans="1:11" ht="40.5" customHeight="1" x14ac:dyDescent="0.25">
      <c r="A192" s="135" t="s">
        <v>184</v>
      </c>
      <c r="B192" s="135"/>
      <c r="C192" s="135"/>
      <c r="D192" s="135"/>
      <c r="E192" s="135"/>
      <c r="F192" s="128"/>
      <c r="G192" s="131" t="s">
        <v>185</v>
      </c>
      <c r="H192" s="132"/>
      <c r="I192" s="133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2"/>
      <c r="H193" s="103"/>
      <c r="I193" s="104">
        <f>((H70+H76+H77+H82+H83+H84)+((H70+H76+H77+H82+H83+H84)*H66))*I46*H196</f>
        <v>728.14949489565811</v>
      </c>
    </row>
    <row r="194" spans="1:9" ht="4.9000000000000004" customHeight="1" x14ac:dyDescent="0.25">
      <c r="A194" s="134"/>
      <c r="B194" s="134"/>
      <c r="C194" s="134"/>
      <c r="D194" s="134"/>
      <c r="E194" s="134"/>
      <c r="F194" s="134"/>
      <c r="G194" s="134"/>
      <c r="H194" s="134"/>
      <c r="I194" s="134"/>
    </row>
    <row r="195" spans="1:9" ht="35.450000000000003" customHeight="1" x14ac:dyDescent="0.25">
      <c r="A195" s="136" t="s">
        <v>186</v>
      </c>
      <c r="B195" s="137"/>
      <c r="C195" s="137"/>
      <c r="D195" s="137"/>
      <c r="E195" s="137"/>
      <c r="F195" s="138"/>
      <c r="G195" s="74" t="s">
        <v>187</v>
      </c>
      <c r="H195" s="74" t="s">
        <v>188</v>
      </c>
      <c r="I195" s="74" t="s">
        <v>189</v>
      </c>
    </row>
    <row r="196" spans="1:9" ht="14.45" customHeight="1" x14ac:dyDescent="0.25">
      <c r="A196" s="139"/>
      <c r="B196" s="140"/>
      <c r="C196" s="140"/>
      <c r="D196" s="140"/>
      <c r="E196" s="140"/>
      <c r="F196" s="141"/>
      <c r="G196" s="82">
        <f>I176+I182+I186</f>
        <v>4543.3899999999994</v>
      </c>
      <c r="H196" s="73">
        <f>IF(D6="12x36",2,1)</f>
        <v>1</v>
      </c>
      <c r="I196" s="83">
        <f>G196*H196</f>
        <v>4543.3899999999994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zoomScaleNormal="100" zoomScaleSheetLayoutView="100" workbookViewId="0">
      <selection activeCell="D3" sqref="D3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28.15" customHeight="1" x14ac:dyDescent="0.25">
      <c r="A1" s="204" t="s">
        <v>190</v>
      </c>
      <c r="B1" s="205"/>
      <c r="C1" s="205"/>
      <c r="D1" s="206"/>
    </row>
    <row r="2" spans="1:4" x14ac:dyDescent="0.25">
      <c r="A2" s="100" t="s">
        <v>191</v>
      </c>
      <c r="B2" s="100" t="s">
        <v>192</v>
      </c>
      <c r="C2" s="100" t="s">
        <v>193</v>
      </c>
      <c r="D2" s="100" t="s">
        <v>194</v>
      </c>
    </row>
    <row r="3" spans="1:4" x14ac:dyDescent="0.25">
      <c r="A3" s="97"/>
      <c r="B3" s="95"/>
      <c r="C3" s="92"/>
      <c r="D3" s="92"/>
    </row>
    <row r="4" spans="1:4" x14ac:dyDescent="0.25">
      <c r="A4" s="98"/>
      <c r="B4" s="96"/>
      <c r="C4" s="93"/>
      <c r="D4" s="93"/>
    </row>
    <row r="5" spans="1:4" x14ac:dyDescent="0.25">
      <c r="A5" s="97"/>
      <c r="B5" s="95"/>
      <c r="C5" s="92"/>
      <c r="D5" s="92"/>
    </row>
    <row r="6" spans="1:4" x14ac:dyDescent="0.25">
      <c r="A6" s="97"/>
      <c r="B6" s="95"/>
      <c r="C6" s="92"/>
      <c r="D6" s="92"/>
    </row>
    <row r="7" spans="1:4" x14ac:dyDescent="0.25">
      <c r="A7" s="97"/>
      <c r="B7" s="95"/>
      <c r="C7" s="92"/>
      <c r="D7" s="92"/>
    </row>
    <row r="8" spans="1:4" x14ac:dyDescent="0.25">
      <c r="A8" s="97"/>
      <c r="B8" s="95"/>
      <c r="C8" s="92"/>
      <c r="D8" s="92"/>
    </row>
    <row r="9" spans="1:4" x14ac:dyDescent="0.25">
      <c r="A9" s="97"/>
      <c r="B9" s="95"/>
      <c r="C9" s="92"/>
      <c r="D9" s="92"/>
    </row>
    <row r="10" spans="1:4" x14ac:dyDescent="0.25">
      <c r="A10" s="97"/>
      <c r="B10" s="95"/>
      <c r="C10" s="92"/>
      <c r="D10" s="92"/>
    </row>
    <row r="11" spans="1:4" x14ac:dyDescent="0.25">
      <c r="A11" s="97"/>
      <c r="B11" s="95"/>
      <c r="C11" s="92"/>
      <c r="D11" s="92"/>
    </row>
    <row r="12" spans="1:4" x14ac:dyDescent="0.25">
      <c r="A12" s="97"/>
      <c r="B12" s="95"/>
      <c r="C12" s="92"/>
      <c r="D12" s="92"/>
    </row>
    <row r="13" spans="1:4" x14ac:dyDescent="0.25">
      <c r="A13" s="97"/>
      <c r="B13" s="95"/>
      <c r="C13" s="92"/>
      <c r="D13" s="92"/>
    </row>
    <row r="14" spans="1:4" x14ac:dyDescent="0.25">
      <c r="A14" s="97"/>
      <c r="B14" s="95"/>
      <c r="C14" s="92"/>
      <c r="D14" s="92"/>
    </row>
    <row r="15" spans="1:4" x14ac:dyDescent="0.25">
      <c r="A15" s="97"/>
      <c r="B15" s="95"/>
      <c r="C15" s="92"/>
      <c r="D15" s="92"/>
    </row>
    <row r="16" spans="1:4" x14ac:dyDescent="0.25">
      <c r="A16" s="97"/>
      <c r="B16" s="95"/>
      <c r="C16" s="92"/>
      <c r="D16" s="92"/>
    </row>
    <row r="17" spans="1:4" x14ac:dyDescent="0.25">
      <c r="A17" s="97"/>
      <c r="B17" s="95"/>
      <c r="C17" s="92"/>
      <c r="D17" s="92"/>
    </row>
    <row r="18" spans="1:4" x14ac:dyDescent="0.25">
      <c r="A18" s="97"/>
      <c r="B18" s="95"/>
      <c r="C18" s="92"/>
      <c r="D18" s="92"/>
    </row>
    <row r="19" spans="1:4" x14ac:dyDescent="0.25">
      <c r="A19" s="97"/>
      <c r="B19" s="95"/>
      <c r="C19" s="92"/>
      <c r="D19" s="92"/>
    </row>
    <row r="20" spans="1:4" x14ac:dyDescent="0.25">
      <c r="A20" s="97"/>
      <c r="B20" s="95"/>
      <c r="C20" s="92"/>
      <c r="D20" s="92"/>
    </row>
    <row r="21" spans="1:4" x14ac:dyDescent="0.25">
      <c r="A21" s="97"/>
      <c r="B21" s="95"/>
      <c r="C21" s="92"/>
      <c r="D21" s="92"/>
    </row>
    <row r="22" spans="1:4" x14ac:dyDescent="0.25">
      <c r="A22" s="97"/>
      <c r="B22" s="95"/>
      <c r="C22" s="92"/>
      <c r="D22" s="92"/>
    </row>
    <row r="23" spans="1:4" x14ac:dyDescent="0.25">
      <c r="A23" s="97"/>
      <c r="B23" s="95"/>
      <c r="C23" s="92"/>
      <c r="D23" s="92"/>
    </row>
    <row r="24" spans="1:4" x14ac:dyDescent="0.25">
      <c r="A24" s="97"/>
      <c r="B24" s="95"/>
      <c r="C24" s="92"/>
      <c r="D24" s="92"/>
    </row>
    <row r="25" spans="1:4" x14ac:dyDescent="0.25">
      <c r="A25" s="97"/>
      <c r="B25" s="95"/>
      <c r="C25" s="92"/>
      <c r="D25" s="92"/>
    </row>
    <row r="26" spans="1:4" x14ac:dyDescent="0.25">
      <c r="A26" s="97"/>
      <c r="B26" s="95"/>
      <c r="C26" s="92"/>
      <c r="D26" s="92"/>
    </row>
    <row r="27" spans="1:4" x14ac:dyDescent="0.25">
      <c r="A27" s="97"/>
      <c r="B27" s="95"/>
      <c r="C27" s="92"/>
      <c r="D27" s="92"/>
    </row>
    <row r="28" spans="1:4" x14ac:dyDescent="0.25">
      <c r="A28" s="97"/>
      <c r="B28" s="95"/>
      <c r="C28" s="92"/>
      <c r="D28" s="92"/>
    </row>
    <row r="29" spans="1:4" x14ac:dyDescent="0.25">
      <c r="A29" s="97"/>
      <c r="B29" s="95"/>
      <c r="C29" s="92"/>
      <c r="D29" s="92"/>
    </row>
    <row r="30" spans="1:4" x14ac:dyDescent="0.25">
      <c r="A30" s="97"/>
      <c r="B30" s="95"/>
      <c r="C30" s="92"/>
      <c r="D30" s="92"/>
    </row>
    <row r="31" spans="1:4" x14ac:dyDescent="0.25">
      <c r="A31" s="97"/>
      <c r="B31" s="95"/>
      <c r="C31" s="92"/>
      <c r="D31" s="92"/>
    </row>
    <row r="32" spans="1:4" x14ac:dyDescent="0.25">
      <c r="A32" s="97"/>
      <c r="B32" s="95"/>
      <c r="C32" s="92"/>
      <c r="D32" s="94"/>
    </row>
    <row r="33" spans="1:4" ht="6" customHeight="1" x14ac:dyDescent="0.25">
      <c r="A33" s="200"/>
      <c r="B33" s="201"/>
      <c r="C33" s="201"/>
      <c r="D33" s="201"/>
    </row>
    <row r="34" spans="1:4" ht="27.75" customHeight="1" x14ac:dyDescent="0.25">
      <c r="A34" s="202" t="s">
        <v>195</v>
      </c>
      <c r="B34" s="203"/>
      <c r="C34" s="203"/>
      <c r="D34" s="99">
        <f>SUM(D2:D32)</f>
        <v>0</v>
      </c>
    </row>
    <row r="35" spans="1:4" ht="6.75" customHeight="1" x14ac:dyDescent="0.25">
      <c r="A35" s="200"/>
      <c r="B35" s="201"/>
      <c r="C35" s="201"/>
      <c r="D35" s="201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zoomScaleNormal="100" zoomScaleSheetLayoutView="100" workbookViewId="0">
      <selection activeCell="I18" sqref="I18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3.285156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 x14ac:dyDescent="0.25">
      <c r="A1" s="78" t="s">
        <v>196</v>
      </c>
      <c r="B1" s="78" t="s">
        <v>197</v>
      </c>
      <c r="C1" s="77" t="s">
        <v>198</v>
      </c>
      <c r="D1" s="77" t="s">
        <v>199</v>
      </c>
      <c r="E1" s="79" t="s">
        <v>200</v>
      </c>
      <c r="F1" s="79" t="s">
        <v>201</v>
      </c>
      <c r="G1" s="79" t="s">
        <v>202</v>
      </c>
      <c r="H1" s="80" t="s">
        <v>203</v>
      </c>
      <c r="I1" s="81" t="s">
        <v>204</v>
      </c>
      <c r="J1" s="81" t="s">
        <v>205</v>
      </c>
      <c r="K1" s="80" t="s">
        <v>206</v>
      </c>
    </row>
    <row r="2" spans="1:11" x14ac:dyDescent="0.25">
      <c r="A2" s="68" t="s">
        <v>211</v>
      </c>
      <c r="B2" s="68" t="s">
        <v>214</v>
      </c>
      <c r="C2" s="75" t="s">
        <v>215</v>
      </c>
      <c r="D2" s="75" t="s">
        <v>216</v>
      </c>
      <c r="E2" s="76">
        <v>3</v>
      </c>
      <c r="F2" s="111">
        <f t="shared" ref="F2:F3" ca="1" si="0">OFFSET(INDIRECT(SUBSTITUTE(_xlfn.FORMULATEXT(J2),"=","")), -6, 0)</f>
        <v>0</v>
      </c>
      <c r="G2" s="109">
        <f t="shared" ref="G2:G3" ca="1" si="1">F2*E2</f>
        <v>0</v>
      </c>
      <c r="H2" s="105">
        <f t="shared" ref="H2:H3" ca="1" si="2">OFFSET(INDIRECT(SUBSTITUTE(_xlfn.FORMULATEXT(J2),"=","")), -3, 0)</f>
        <v>686.02398528643641</v>
      </c>
      <c r="I2" s="105">
        <f ca="1">H2*E2</f>
        <v>2058.0719558593091</v>
      </c>
      <c r="J2" s="106">
        <f>RECEPCIONISTA!I196</f>
        <v>4317.79</v>
      </c>
      <c r="K2" s="106">
        <f t="shared" ref="K2:K3" si="3">E2*J2</f>
        <v>12953.369999999999</v>
      </c>
    </row>
    <row r="3" spans="1:11" x14ac:dyDescent="0.25">
      <c r="A3" s="68" t="s">
        <v>217</v>
      </c>
      <c r="B3" s="68" t="s">
        <v>214</v>
      </c>
      <c r="C3" s="75" t="s">
        <v>215</v>
      </c>
      <c r="D3" s="75" t="s">
        <v>216</v>
      </c>
      <c r="E3" s="69">
        <v>1</v>
      </c>
      <c r="F3" s="111">
        <f t="shared" ca="1" si="0"/>
        <v>0</v>
      </c>
      <c r="G3" s="109">
        <f t="shared" ca="1" si="1"/>
        <v>0</v>
      </c>
      <c r="H3" s="105">
        <f t="shared" ca="1" si="2"/>
        <v>728.14949489565811</v>
      </c>
      <c r="I3" s="105">
        <f t="shared" ref="I3" ca="1" si="4">H3*E3</f>
        <v>728.14949489565811</v>
      </c>
      <c r="J3" s="107">
        <f>COPEIRO!I196</f>
        <v>4543.3899999999994</v>
      </c>
      <c r="K3" s="107">
        <f t="shared" si="3"/>
        <v>4543.3899999999994</v>
      </c>
    </row>
    <row r="4" spans="1:11" ht="6" customHeight="1" x14ac:dyDescent="0.25">
      <c r="A4" s="200"/>
      <c r="B4" s="201"/>
      <c r="C4" s="201"/>
      <c r="D4" s="201"/>
      <c r="E4" s="201"/>
      <c r="F4" s="201"/>
      <c r="G4" s="201"/>
      <c r="H4" s="201"/>
      <c r="I4" s="201"/>
      <c r="J4" s="201"/>
      <c r="K4" s="210"/>
    </row>
    <row r="5" spans="1:11" ht="51" x14ac:dyDescent="0.25">
      <c r="A5" s="90" t="s">
        <v>207</v>
      </c>
      <c r="B5" s="91">
        <f ca="1">SUM(I2:I3)</f>
        <v>2786.221450754967</v>
      </c>
      <c r="C5" s="214" t="s">
        <v>208</v>
      </c>
      <c r="D5" s="214"/>
      <c r="E5" s="113">
        <f ca="1">B5/K7</f>
        <v>0.1592421368730535</v>
      </c>
      <c r="F5" s="108" t="s">
        <v>195</v>
      </c>
      <c r="G5" s="112">
        <f ca="1">SUM(G2:G3)</f>
        <v>0</v>
      </c>
      <c r="H5" s="215"/>
      <c r="I5" s="216"/>
      <c r="J5" s="216"/>
      <c r="K5" s="217"/>
    </row>
    <row r="6" spans="1:11" ht="6" customHeight="1" x14ac:dyDescent="0.25">
      <c r="A6" s="207"/>
      <c r="B6" s="208"/>
      <c r="C6" s="208"/>
      <c r="D6" s="208"/>
      <c r="E6" s="208"/>
      <c r="F6" s="208"/>
      <c r="G6" s="208"/>
      <c r="H6" s="208"/>
      <c r="I6" s="208"/>
      <c r="J6" s="208"/>
      <c r="K6" s="209"/>
    </row>
    <row r="7" spans="1:11" ht="26.45" customHeight="1" x14ac:dyDescent="0.25">
      <c r="A7" s="211" t="s">
        <v>209</v>
      </c>
      <c r="B7" s="212"/>
      <c r="C7" s="212"/>
      <c r="D7" s="213"/>
      <c r="E7" s="87">
        <f>SUM(E2:E3)</f>
        <v>4</v>
      </c>
      <c r="F7" s="114"/>
      <c r="G7" s="115"/>
      <c r="H7" s="115"/>
      <c r="I7" s="115"/>
      <c r="J7" s="110" t="s">
        <v>210</v>
      </c>
      <c r="K7" s="84">
        <f>SUM(K2:K3)</f>
        <v>17496.759999999998</v>
      </c>
    </row>
    <row r="8" spans="1:11" ht="6" customHeight="1" x14ac:dyDescent="0.25">
      <c r="A8" s="200"/>
      <c r="B8" s="201"/>
      <c r="C8" s="201"/>
      <c r="D8" s="201"/>
      <c r="E8" s="201"/>
      <c r="F8" s="201"/>
      <c r="G8" s="201"/>
      <c r="H8" s="201"/>
      <c r="I8" s="201"/>
      <c r="J8" s="201"/>
      <c r="K8" s="210"/>
    </row>
  </sheetData>
  <mergeCells count="6">
    <mergeCell ref="A6:K6"/>
    <mergeCell ref="A4:K4"/>
    <mergeCell ref="A8:K8"/>
    <mergeCell ref="A7:D7"/>
    <mergeCell ref="C5:D5"/>
    <mergeCell ref="H5:K5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RECEPCIONISTA</vt:lpstr>
      <vt:lpstr>COPEIRO</vt:lpstr>
      <vt:lpstr>Materiais Equipamentos</vt:lpstr>
      <vt:lpstr>Resumo</vt:lpstr>
      <vt:lpstr>COPEIRO!Area_de_impressao</vt:lpstr>
      <vt:lpstr>RECEPCIONISTA!Area_de_impressao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Sandro Rafael Pulz</cp:lastModifiedBy>
  <cp:revision>2</cp:revision>
  <dcterms:created xsi:type="dcterms:W3CDTF">2019-04-12T20:03:09Z</dcterms:created>
  <dcterms:modified xsi:type="dcterms:W3CDTF">2026-07-16T17:34:08Z</dcterms:modified>
  <cp:category/>
  <cp:contentStatus/>
</cp:coreProperties>
</file>