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3 CRS LIMPEZA E JARDINAGEM - hemopel\limpeza\"/>
    </mc:Choice>
  </mc:AlternateContent>
  <xr:revisionPtr revIDLastSave="0" documentId="13_ncr:1_{5E7430C2-A60A-412F-8E8A-318F3CCF1B22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Cargo diurno 40 horas" sheetId="11" r:id="rId1"/>
    <sheet name="20 horas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'Cargo diurno 40 horas'!$A$1:$I$196</definedName>
    <definedName name="Auxiliar" localSheetId="0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2">#REF!</definedName>
    <definedName name="MONA1">#REF!</definedName>
    <definedName name="MONA2" localSheetId="0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2">#REF!</definedName>
    <definedName name="MONA5">#REF!</definedName>
    <definedName name="MONA6" localSheetId="0">#REF!</definedName>
    <definedName name="MONA6" localSheetId="2">#REF!</definedName>
    <definedName name="MONA6">#REF!</definedName>
    <definedName name="MONA7" localSheetId="0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2">#REF!</definedName>
    <definedName name="MONB1">#REF!</definedName>
    <definedName name="MONB2" localSheetId="0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2">#REF!</definedName>
    <definedName name="MONB5">#REF!</definedName>
    <definedName name="MONB6" localSheetId="0">#REF!</definedName>
    <definedName name="MONB6" localSheetId="2">#REF!</definedName>
    <definedName name="MONB6">#REF!</definedName>
    <definedName name="MONB7" localSheetId="0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2">#REF!</definedName>
    <definedName name="MONC1">#REF!</definedName>
    <definedName name="MONC2" localSheetId="0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2">#REF!</definedName>
    <definedName name="MONC5">#REF!</definedName>
    <definedName name="MONC6" localSheetId="0">#REF!</definedName>
    <definedName name="MONC6" localSheetId="2">#REF!</definedName>
    <definedName name="MONC6">#REF!</definedName>
    <definedName name="MONC7" localSheetId="0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2">#REF!</definedName>
    <definedName name="mont">#REF!</definedName>
    <definedName name="MONTANTEA" localSheetId="0">#REF!</definedName>
    <definedName name="MONTANTEA" localSheetId="2">#REF!</definedName>
    <definedName name="MONTANTEA">#REF!</definedName>
    <definedName name="MONTANTEA1" localSheetId="0">#REF!</definedName>
    <definedName name="MONTANTEA1" localSheetId="2">#REF!</definedName>
    <definedName name="MONTANTEA1">#REF!</definedName>
    <definedName name="MONTANTEA2" localSheetId="0">#REF!</definedName>
    <definedName name="MONTANTEA2" localSheetId="2">#REF!</definedName>
    <definedName name="MONTANTEA2">#REF!</definedName>
    <definedName name="MONTANTEB" localSheetId="0">#REF!</definedName>
    <definedName name="MONTANTEB" localSheetId="2">#REF!</definedName>
    <definedName name="MONTANTEB">#REF!</definedName>
    <definedName name="MONTANTEB1" localSheetId="0">#REF!</definedName>
    <definedName name="MONTANTEB1" localSheetId="2">#REF!</definedName>
    <definedName name="MONTANTEB1">#REF!</definedName>
    <definedName name="MONTANTEB2" localSheetId="0">#REF!</definedName>
    <definedName name="MONTANTEB2" localSheetId="2">#REF!</definedName>
    <definedName name="MONTANTEB2">#REF!</definedName>
    <definedName name="MONTANTEC" localSheetId="0">#REF!</definedName>
    <definedName name="MONTANTEC" localSheetId="2">#REF!</definedName>
    <definedName name="MONTANTEC">#REF!</definedName>
    <definedName name="MONTANTEC1" localSheetId="0">#REF!</definedName>
    <definedName name="MONTANTEC1" localSheetId="2">#REF!</definedName>
    <definedName name="MONTANTEC1">#REF!</definedName>
    <definedName name="MONTANTEC2" localSheetId="0">#REF!</definedName>
    <definedName name="MONTANTEC2" localSheetId="2">#REF!</definedName>
    <definedName name="MONTANTEC2">#REF!</definedName>
    <definedName name="ok" localSheetId="0">#REF!</definedName>
    <definedName name="ok" localSheetId="2">#REF!</definedName>
    <definedName name="ok">#REF!</definedName>
    <definedName name="REMUNERACAO1" localSheetId="0">#REF!</definedName>
    <definedName name="REMUNERACAO1" localSheetId="2">#REF!</definedName>
    <definedName name="REMUNERACAO1">#REF!</definedName>
    <definedName name="REMUNERACAO2" localSheetId="0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2">#REF!</definedName>
    <definedName name="REMUNERACAO5">#REF!</definedName>
    <definedName name="REMUNERACAO6" localSheetId="0">#REF!</definedName>
    <definedName name="REMUNERACAO6" localSheetId="2">#REF!</definedName>
    <definedName name="REMUNERACAO6">#REF!</definedName>
    <definedName name="REMUNERACAO7" localSheetId="0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2">#REF!</definedName>
    <definedName name="TOTAL_MONT_A">#REF!</definedName>
    <definedName name="TOTAL1" localSheetId="0">#REF!</definedName>
    <definedName name="TOTAL1" localSheetId="2">#REF!</definedName>
    <definedName name="TOTAL1">#REF!</definedName>
    <definedName name="TOTAL2" localSheetId="0">#REF!</definedName>
    <definedName name="TOTAL2" localSheetId="2">#REF!</definedName>
    <definedName name="TOTAL2">#REF!</definedName>
    <definedName name="VALE_TRANSPORTE" localSheetId="0">#REF!</definedName>
    <definedName name="VALE_TRANSPORTE" localSheetId="2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3" l="1"/>
  <c r="I175" i="13"/>
  <c r="E149" i="13"/>
  <c r="H148" i="13"/>
  <c r="H151" i="13" s="1"/>
  <c r="D148" i="13" s="1"/>
  <c r="E148" i="13" s="1"/>
  <c r="G148" i="13"/>
  <c r="G151" i="13" s="1"/>
  <c r="D147" i="13" s="1"/>
  <c r="E147" i="13" s="1"/>
  <c r="F148" i="13"/>
  <c r="F147" i="13"/>
  <c r="F146" i="13"/>
  <c r="I126" i="13"/>
  <c r="I166" i="13" s="1"/>
  <c r="I122" i="13"/>
  <c r="I165" i="13" s="1"/>
  <c r="F115" i="13"/>
  <c r="I106" i="13" s="1"/>
  <c r="G99" i="13"/>
  <c r="C99" i="13"/>
  <c r="A99" i="13"/>
  <c r="H98" i="13"/>
  <c r="F97" i="13"/>
  <c r="G95" i="13"/>
  <c r="C95" i="13"/>
  <c r="A95" i="13"/>
  <c r="E95" i="13" s="1"/>
  <c r="G91" i="13"/>
  <c r="C91" i="13"/>
  <c r="A91" i="13"/>
  <c r="E91" i="13" s="1"/>
  <c r="I86" i="13"/>
  <c r="I85" i="13"/>
  <c r="I84" i="13"/>
  <c r="I83" i="13"/>
  <c r="A80" i="13"/>
  <c r="A81" i="13" s="1"/>
  <c r="A82" i="13" s="1"/>
  <c r="A83" i="13" s="1"/>
  <c r="H70" i="13"/>
  <c r="H63" i="13"/>
  <c r="H51" i="13"/>
  <c r="I40" i="13"/>
  <c r="I39" i="13"/>
  <c r="I38" i="13"/>
  <c r="I35" i="13"/>
  <c r="I34" i="13"/>
  <c r="A34" i="13"/>
  <c r="A35" i="13" s="1"/>
  <c r="A36" i="13" s="1"/>
  <c r="A37" i="13" s="1"/>
  <c r="A38" i="13" s="1"/>
  <c r="A39" i="13" s="1"/>
  <c r="A40" i="13" s="1"/>
  <c r="I33" i="13"/>
  <c r="G11" i="13"/>
  <c r="A6" i="13"/>
  <c r="G5" i="13"/>
  <c r="I100" i="11"/>
  <c r="I99" i="11"/>
  <c r="F2" i="3"/>
  <c r="G2" i="3" l="1"/>
  <c r="E99" i="13"/>
  <c r="H73" i="13"/>
  <c r="H74" i="13" s="1"/>
  <c r="I112" i="13"/>
  <c r="F95" i="13"/>
  <c r="H95" i="13" s="1"/>
  <c r="I95" i="13" s="1"/>
  <c r="I80" i="13" s="1"/>
  <c r="F99" i="13"/>
  <c r="H99" i="13" s="1"/>
  <c r="I99" i="13" s="1"/>
  <c r="I79" i="13" s="1"/>
  <c r="H76" i="13"/>
  <c r="F91" i="13"/>
  <c r="H91" i="13" s="1"/>
  <c r="I91" i="13" s="1"/>
  <c r="I82" i="13" s="1"/>
  <c r="I25" i="13"/>
  <c r="D34" i="12"/>
  <c r="I37" i="13" l="1"/>
  <c r="I36" i="13"/>
  <c r="I128" i="13"/>
  <c r="I115" i="13"/>
  <c r="I87" i="13"/>
  <c r="I164" i="13"/>
  <c r="I132" i="13"/>
  <c r="C146" i="13" s="1"/>
  <c r="I41" i="13" l="1"/>
  <c r="H81" i="13"/>
  <c r="H37" i="13"/>
  <c r="I61" i="13"/>
  <c r="H34" i="13"/>
  <c r="I56" i="13"/>
  <c r="H85" i="13"/>
  <c r="G117" i="13"/>
  <c r="I160" i="13"/>
  <c r="G130" i="13"/>
  <c r="I167" i="13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G5" i="11"/>
  <c r="A130" i="13" l="1"/>
  <c r="I178" i="13"/>
  <c r="H3" i="3" s="1"/>
  <c r="I62" i="13"/>
  <c r="H79" i="13"/>
  <c r="I67" i="13"/>
  <c r="H39" i="13"/>
  <c r="I45" i="13"/>
  <c r="H86" i="13"/>
  <c r="I59" i="13"/>
  <c r="H83" i="13"/>
  <c r="I49" i="13"/>
  <c r="I58" i="13"/>
  <c r="I50" i="13"/>
  <c r="I55" i="13"/>
  <c r="I68" i="13"/>
  <c r="I46" i="13"/>
  <c r="I158" i="13"/>
  <c r="I47" i="13"/>
  <c r="I43" i="13"/>
  <c r="H40" i="13"/>
  <c r="H82" i="13"/>
  <c r="H80" i="13"/>
  <c r="I69" i="13"/>
  <c r="H38" i="13"/>
  <c r="H84" i="13"/>
  <c r="I60" i="13"/>
  <c r="H33" i="13"/>
  <c r="I73" i="13"/>
  <c r="I74" i="13" s="1"/>
  <c r="I48" i="13"/>
  <c r="I57" i="13"/>
  <c r="I63" i="13" s="1"/>
  <c r="H36" i="13"/>
  <c r="H35" i="13"/>
  <c r="H41" i="13" s="1"/>
  <c r="A117" i="13"/>
  <c r="I44" i="13"/>
  <c r="I25" i="11"/>
  <c r="I42" i="11" s="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D130" i="13" l="1"/>
  <c r="D117" i="13"/>
  <c r="F117" i="13"/>
  <c r="F130" i="13"/>
  <c r="H87" i="13"/>
  <c r="H101" i="13" s="1"/>
  <c r="I51" i="13"/>
  <c r="I70" i="13"/>
  <c r="I46" i="11"/>
  <c r="I130" i="11"/>
  <c r="I143" i="11"/>
  <c r="I102" i="11"/>
  <c r="H130" i="13" l="1"/>
  <c r="I130" i="13" s="1"/>
  <c r="E130" i="13"/>
  <c r="E117" i="13"/>
  <c r="C130" i="13"/>
  <c r="I76" i="13"/>
  <c r="I101" i="13" s="1"/>
  <c r="A146" i="13" s="1"/>
  <c r="D146" i="13" s="1"/>
  <c r="C117" i="13"/>
  <c r="H117" i="13" s="1"/>
  <c r="I117" i="13" s="1"/>
  <c r="I159" i="13"/>
  <c r="I161" i="13" s="1"/>
  <c r="G115" i="13"/>
  <c r="H105" i="13"/>
  <c r="H107" i="13"/>
  <c r="H108" i="13"/>
  <c r="H109" i="13"/>
  <c r="H110" i="13"/>
  <c r="I193" i="11"/>
  <c r="H2" i="3" s="1"/>
  <c r="I2" i="3" s="1"/>
  <c r="H99" i="11"/>
  <c r="H100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112" i="13" l="1"/>
  <c r="H120" i="13"/>
  <c r="H122" i="13" s="1"/>
  <c r="H125" i="13"/>
  <c r="H126" i="13" s="1"/>
  <c r="H121" i="13"/>
  <c r="G128" i="13"/>
  <c r="H111" i="13"/>
  <c r="H106" i="13"/>
  <c r="I137" i="13"/>
  <c r="H137" i="13" s="1"/>
  <c r="I140" i="13"/>
  <c r="H140" i="13" s="1"/>
  <c r="I138" i="13"/>
  <c r="H138" i="13" s="1"/>
  <c r="I136" i="13"/>
  <c r="I139" i="13"/>
  <c r="H139" i="13" s="1"/>
  <c r="I3" i="3"/>
  <c r="B5" i="3" s="1"/>
  <c r="H46" i="11"/>
  <c r="H102" i="11"/>
  <c r="I85" i="11"/>
  <c r="E145" i="11" s="1"/>
  <c r="I78" i="11"/>
  <c r="D145" i="11" s="1"/>
  <c r="I66" i="11"/>
  <c r="F145" i="11"/>
  <c r="H132" i="13" l="1"/>
  <c r="H136" i="13"/>
  <c r="H141" i="13" s="1"/>
  <c r="H154" i="13" s="1"/>
  <c r="I141" i="13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I154" i="13" l="1"/>
  <c r="I171" i="13"/>
  <c r="G181" i="13" s="1"/>
  <c r="I170" i="13"/>
  <c r="H132" i="11"/>
  <c r="I132" i="11" s="1"/>
  <c r="H135" i="11"/>
  <c r="H136" i="11"/>
  <c r="I141" i="11"/>
  <c r="H170" i="13" l="1"/>
  <c r="H171" i="13" s="1"/>
  <c r="I181" i="13"/>
  <c r="J3" i="3" s="1"/>
  <c r="H164" i="13"/>
  <c r="H160" i="13"/>
  <c r="H158" i="13"/>
  <c r="H166" i="13"/>
  <c r="H159" i="13"/>
  <c r="H165" i="13"/>
  <c r="H120" i="11"/>
  <c r="H125" i="11"/>
  <c r="H122" i="11"/>
  <c r="H121" i="11"/>
  <c r="H126" i="11"/>
  <c r="G130" i="11"/>
  <c r="I190" i="11" s="1"/>
  <c r="H137" i="11"/>
  <c r="H124" i="11"/>
  <c r="I181" i="11"/>
  <c r="F3" i="3"/>
  <c r="H167" i="13" l="1"/>
  <c r="H161" i="13"/>
  <c r="G3" i="3"/>
  <c r="G5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H156" i="11"/>
  <c r="H169" i="11" s="1"/>
  <c r="I186" i="11" l="1"/>
  <c r="G196" i="11" s="1"/>
  <c r="I169" i="11"/>
  <c r="I185" i="11"/>
  <c r="I196" i="11" l="1"/>
  <c r="H179" i="11"/>
  <c r="H175" i="11"/>
  <c r="H174" i="11"/>
  <c r="H173" i="11"/>
  <c r="H181" i="11"/>
  <c r="H180" i="11"/>
  <c r="H185" i="11"/>
  <c r="H186" i="11" s="1"/>
  <c r="K3" i="3" l="1"/>
  <c r="J2" i="3"/>
  <c r="K2" i="3" s="1"/>
  <c r="K7" i="3" s="1"/>
  <c r="E5" i="3" s="1"/>
  <c r="H182" i="11"/>
  <c r="H17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4CF6D796-FB82-4865-B695-2E8FF036D34F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E113E13-03EA-4014-A2ED-AB72FEBE994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CF4C216-2A5C-4162-9C39-59D5B9303B0E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C715D8B8-11A6-494D-ABA8-C39614061DD1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C10A65C-061C-483F-8DA7-2EDE21CD7015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696DBC00-A39A-4DC2-906C-9C32E81ADBD4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2A1D562-D21B-4E92-93D6-2D1B98138B7A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F53CC56E-5A8F-4B62-A8BE-548363A0CFEA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64C06426-9C2E-460D-906A-B2294AC32209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4B09D1A-2A3C-4070-BDCC-2FFDE46E3F98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DA84909-7D48-4303-9353-388F71CFB299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D85AAAAF-9BD7-4193-A17A-A3CA382CD08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983A0049-C7BF-4CE3-8FA6-CECEBE047D8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37A1135-2B98-4C9D-8213-0230FB575C9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42B6BD6D-7E21-4E18-B28B-22F78B6F0B7D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E9EB378-48DF-49B4-9819-ADA1014EB6D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7ACD4847-5729-47B0-A504-44CEAC047A94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A6123C26-D57E-4F0F-923A-D1D0BBB571BD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A413831-D3FF-4C0C-92F3-18F798C18BF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D6938E24-F77A-4199-B59F-861C8F82DB51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ABEC39C-9723-4EFF-AA17-1E93CB4E316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220B7A31-14BB-4C67-A075-F6744A667A2C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8E0E770-F729-4F0E-9E4D-3B04D22E663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8AF0351-8CF2-49C2-95EB-DD9AE941C12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43801865-53AB-4B7E-9713-88C22F1208F1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A94474E5-9A82-43EF-B381-483B43C79DC1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CE7496B-DC98-457A-A611-718C82D15F09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E0AA878-F034-4AC2-9020-302C60E59EF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6684DD8F-64AB-4078-8D85-F0AFED97314F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<sst xmlns="http://schemas.openxmlformats.org/spreadsheetml/2006/main" count="568" uniqueCount="218">
  <si>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</si>
  <si>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</si>
  <si>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</si>
  <si>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</si>
  <si>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</si>
  <si>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</si>
  <si>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</si>
  <si>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</si>
  <si>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</si>
  <si>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</si>
  <si>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</si>
  <si>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</si>
  <si>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</si>
  <si>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</si>
  <si>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</si>
  <si>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</si>
  <si>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</si>
  <si>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</si>
  <si>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</si>
  <si>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</si>
  <si>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</si>
  <si>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</si>
  <si>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</si>
  <si>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</si>
  <si>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</si>
  <si>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</si>
  <si>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</si>
  <si>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</si>
  <si>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</si>
  <si>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</si>
  <si>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</si>
  <si>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</si>
  <si>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</si>
  <si>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</si>
  <si>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</si>
  <si>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</si>
  <si>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</si>
  <si>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</si>
  <si>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</si>
  <si>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</si>
  <si>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</si>
  <si>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</si>
  <si>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</si>
  <si>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</si>
  <si>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</si>
  <si>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</si>
  <si>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</si>
  <si>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</si>
  <si>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</si>
  <si>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</si>
  <si>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</si>
  <si>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</si>
  <si>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</si>
  <si>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</si>
  <si>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</si>
  <si>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</si>
  <si>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</si>
  <si>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</si>
  <si>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</si>
  <si>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</si>
  <si>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</si>
  <si>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</si>
  <si>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</si>
  <si>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</si>
  <si>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</si>
  <si>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</si>
  <si>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</si>
  <si>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</si>
  <si>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</si>
  <si>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</si>
  <si>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</si>
  <si>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</si>
  <si>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</si>
  <si>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</si>
  <si>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</si>
  <si>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</si>
  <si>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</si>
  <si>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</si>
  <si>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</si>
  <si>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</si>
  <si>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</si>
  <si>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</si>
  <si>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</si>
  <si>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</si>
  <si>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</si>
  <si>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</si>
  <si>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</si>
  <si>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</si>
  <si>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</si>
  <si>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</si>
  <si>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</si>
  <si>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</si>
  <si>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</si>
  <si>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</si>
  <si>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</si>
  <si>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</si>
  <si>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</si>
  <si>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</si>
  <si>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</si>
  <si>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</si>
  <si>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</si>
  <si>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</si>
  <si>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</si>
  <si>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</si>
  <si>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</si>
  <si>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</si>
  <si>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</si>
  <si>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</si>
  <si>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</si>
  <si>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</si>
  <si>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</si>
  <si>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</si>
  <si>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</si>
  <si>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</si>
  <si>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</si>
  <si>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</si>
  <si>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</si>
  <si>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</si>
  <si>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</si>
  <si>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</si>
  <si>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</si>
  <si>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</si>
  <si>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</si>
  <si>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</si>
  <si>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</si>
  <si>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</si>
  <si>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</si>
  <si>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</si>
  <si>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</si>
  <si>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</si>
  <si>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</si>
  <si>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</si>
  <si>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</si>
  <si>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</si>
  <si>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</si>
  <si>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</si>
  <si>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</si>
  <si>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</si>
  <si>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</si>
  <si>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</si>
  <si>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</si>
  <si>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</si>
  <si>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</si>
  <si>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</si>
  <si>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</si>
  <si>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</si>
  <si>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</si>
  <si>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</si>
  <si>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</si>
  <si>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</si>
  <si>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</si>
  <si>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</si>
  <si>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</si>
  <si>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</si>
  <si>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</si>
  <si>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</si>
  <si>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</si>
  <si>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</si>
  <si>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</si>
  <si>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</si>
  <si>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</si>
  <si>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</si>
  <si>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</si>
  <si>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</si>
  <si>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</si>
  <si>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</si>
  <si>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</si>
  <si>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</si>
  <si>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</si>
  <si>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</si>
  <si>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</si>
  <si>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</si>
  <si>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</si>
  <si>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</si>
  <si>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</si>
  <si>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</si>
  <si>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</si>
  <si>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</si>
  <si>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</si>
  <si>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</si>
  <si>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</si>
  <si>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</si>
  <si>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</si>
  <si>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</si>
  <si>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</si>
  <si>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</si>
  <si>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</si>
  <si>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</si>
  <si>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</si>
  <si>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</si>
  <si>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</si>
  <si>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</si>
  <si>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</si>
  <si>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</si>
  <si>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</si>
  <si>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</si>
  <si>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</si>
  <si>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</si>
  <si>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</si>
  <si>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</si>
  <si>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</si>
  <si>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</si>
  <si>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</si>
  <si>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</si>
  <si>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</si>
  <si>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</si>
  <si>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</si>
  <si>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</si>
  <si>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</si>
  <si>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</si>
  <si>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</si>
  <si>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Auxiliar de limpeza</t>
  </si>
  <si>
    <t>RS000061/2026</t>
  </si>
  <si>
    <t>`Pelotas</t>
  </si>
  <si>
    <t>Pelotas</t>
  </si>
  <si>
    <t>Jardinagem</t>
  </si>
  <si>
    <t>26/2000-9025453-2</t>
  </si>
  <si>
    <t>auxiliar de limpeza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</si>
</sst>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9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6"/>
  <sheetViews>
    <sheetView showGridLines="0" view="pageBreakPreview" topLeftCell="A174" zoomScale="130" zoomScaleNormal="130" zoomScaleSheetLayoutView="130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4"/>
    </row>
    <row r="2" spans="1:11" ht="22.5" customHeight="1" x14ac:dyDescent="0.25">
      <c r="A2" s="126" t="s">
        <v>1</v>
      </c>
      <c r="B2" s="126"/>
      <c r="C2" s="127" t="s">
        <v>216</v>
      </c>
      <c r="D2" s="127"/>
      <c r="E2" s="128" t="s">
        <v>2</v>
      </c>
      <c r="F2" s="128"/>
      <c r="G2" s="128"/>
      <c r="H2" s="128"/>
      <c r="I2" s="128"/>
    </row>
    <row r="3" spans="1:11" ht="11.25" customHeight="1" x14ac:dyDescent="0.25">
      <c r="A3" s="126" t="s">
        <v>3</v>
      </c>
      <c r="B3" s="12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4" t="s">
        <v>5</v>
      </c>
      <c r="B5" s="124"/>
      <c r="C5" s="124"/>
      <c r="D5" s="129" t="s">
        <v>211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6</v>
      </c>
      <c r="B7" s="124"/>
      <c r="C7" s="124"/>
      <c r="D7" s="125" t="s">
        <v>212</v>
      </c>
      <c r="E7" s="125"/>
      <c r="F7" s="125"/>
      <c r="G7" s="132" t="s">
        <v>7</v>
      </c>
      <c r="H7" s="132"/>
      <c r="I7" s="123">
        <v>0.4</v>
      </c>
    </row>
    <row r="8" spans="1:11" ht="22.5" customHeight="1" x14ac:dyDescent="0.25">
      <c r="A8" s="124" t="s">
        <v>8</v>
      </c>
      <c r="B8" s="124"/>
      <c r="C8" s="124"/>
      <c r="D8" s="125" t="s">
        <v>16</v>
      </c>
      <c r="E8" s="125"/>
      <c r="F8" s="125"/>
      <c r="G8" s="132"/>
      <c r="H8" s="132"/>
      <c r="I8" s="123"/>
    </row>
    <row r="9" spans="1:11" ht="24.75" customHeight="1" x14ac:dyDescent="0.25">
      <c r="A9" s="124" t="s">
        <v>9</v>
      </c>
      <c r="B9" s="124"/>
      <c r="C9" s="124"/>
      <c r="D9" s="124" t="s">
        <v>213</v>
      </c>
      <c r="E9" s="124"/>
      <c r="F9" s="124"/>
      <c r="G9" s="132" t="s">
        <v>10</v>
      </c>
      <c r="H9" s="132"/>
      <c r="I9" s="9" t="s">
        <v>35</v>
      </c>
    </row>
    <row r="10" spans="1:11" ht="32.25" customHeight="1" x14ac:dyDescent="0.25">
      <c r="A10" s="133" t="s">
        <v>11</v>
      </c>
      <c r="B10" s="133"/>
      <c r="C10" s="133"/>
      <c r="D10" s="133"/>
      <c r="E10" s="133"/>
      <c r="F10" s="133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34" t="s">
        <v>13</v>
      </c>
      <c r="B11" s="134"/>
      <c r="C11" s="134"/>
      <c r="D11" s="134"/>
      <c r="E11" s="134"/>
      <c r="F11" s="134"/>
      <c r="G11" s="10" t="str">
        <f>D9</f>
        <v>`Pelotas</v>
      </c>
      <c r="H11" s="10" t="s">
        <v>14</v>
      </c>
      <c r="I11" s="13">
        <v>3.5000000000000003E-2</v>
      </c>
    </row>
    <row r="12" spans="1:11" ht="15" customHeight="1" x14ac:dyDescent="0.25">
      <c r="A12" s="134" t="s">
        <v>15</v>
      </c>
      <c r="B12" s="134"/>
      <c r="C12" s="134"/>
      <c r="D12" s="134"/>
      <c r="E12" s="134"/>
      <c r="F12" s="134"/>
      <c r="G12" s="135" t="s">
        <v>16</v>
      </c>
      <c r="H12" s="10" t="s">
        <v>17</v>
      </c>
      <c r="I12" s="11">
        <v>6.25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0" t="s">
        <v>18</v>
      </c>
      <c r="I13" s="14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0" t="s">
        <v>19</v>
      </c>
      <c r="I14" s="9">
        <v>0.06</v>
      </c>
    </row>
    <row r="15" spans="1:11" ht="11.25" customHeight="1" x14ac:dyDescent="0.25">
      <c r="A15" s="134" t="s">
        <v>20</v>
      </c>
      <c r="B15" s="134"/>
      <c r="C15" s="134"/>
      <c r="D15" s="134"/>
      <c r="E15" s="134"/>
      <c r="F15" s="134"/>
      <c r="G15" s="135" t="s">
        <v>16</v>
      </c>
      <c r="H15" s="10" t="s">
        <v>17</v>
      </c>
      <c r="I15" s="11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0" t="s">
        <v>18</v>
      </c>
      <c r="I16" s="14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0" t="s">
        <v>19</v>
      </c>
      <c r="I17" s="9">
        <v>0.19</v>
      </c>
    </row>
    <row r="18" spans="1:9" ht="11.25" customHeight="1" x14ac:dyDescent="0.25">
      <c r="A18" s="134" t="s">
        <v>21</v>
      </c>
      <c r="B18" s="134"/>
      <c r="C18" s="134"/>
      <c r="D18" s="134"/>
      <c r="E18" s="134"/>
      <c r="F18" s="134"/>
      <c r="G18" s="135" t="s">
        <v>16</v>
      </c>
      <c r="H18" s="10" t="s">
        <v>17</v>
      </c>
      <c r="I18" s="11" t="s">
        <v>35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0" t="s">
        <v>18</v>
      </c>
      <c r="I19" s="14" t="s">
        <v>35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0" t="s">
        <v>19</v>
      </c>
      <c r="I20" s="9" t="s">
        <v>35</v>
      </c>
    </row>
    <row r="21" spans="1:9" ht="14.25" customHeight="1" x14ac:dyDescent="0.25">
      <c r="A21" s="139" t="s">
        <v>22</v>
      </c>
      <c r="B21" s="139"/>
      <c r="C21" s="139"/>
      <c r="D21" s="139"/>
      <c r="E21" s="139"/>
      <c r="F21" s="139"/>
      <c r="G21" s="10" t="s">
        <v>16</v>
      </c>
      <c r="H21" s="15" t="s">
        <v>23</v>
      </c>
      <c r="I21" s="122">
        <v>80</v>
      </c>
    </row>
    <row r="22" spans="1:9" ht="14.25" customHeight="1" x14ac:dyDescent="0.25">
      <c r="A22" s="139" t="s">
        <v>24</v>
      </c>
      <c r="B22" s="139"/>
      <c r="C22" s="139"/>
      <c r="D22" s="139"/>
      <c r="E22" s="139"/>
      <c r="F22" s="139"/>
      <c r="G22" s="10" t="s">
        <v>16</v>
      </c>
      <c r="H22" s="15" t="s">
        <v>23</v>
      </c>
      <c r="I22" s="122">
        <v>25.52</v>
      </c>
    </row>
    <row r="23" spans="1:9" ht="14.25" customHeight="1" x14ac:dyDescent="0.25">
      <c r="A23" s="134" t="s">
        <v>25</v>
      </c>
      <c r="B23" s="136"/>
      <c r="C23" s="136"/>
      <c r="D23" s="136"/>
      <c r="E23" s="136"/>
      <c r="F23" s="137"/>
      <c r="G23" s="121" t="s">
        <v>16</v>
      </c>
      <c r="H23" s="15" t="s">
        <v>23</v>
      </c>
      <c r="I23" s="16" t="s">
        <v>35</v>
      </c>
    </row>
    <row r="24" spans="1:9" ht="22.5" customHeight="1" x14ac:dyDescent="0.25">
      <c r="A24" s="138" t="s">
        <v>26</v>
      </c>
      <c r="B24" s="138"/>
      <c r="C24" s="138"/>
      <c r="D24" s="138"/>
      <c r="E24" s="138"/>
      <c r="F24" s="138"/>
      <c r="G24" s="15"/>
      <c r="H24" s="15" t="s">
        <v>27</v>
      </c>
      <c r="I24" s="18" t="s">
        <v>35</v>
      </c>
    </row>
    <row r="25" spans="1:9" ht="34.5" customHeight="1" x14ac:dyDescent="0.25">
      <c r="A25" s="139" t="s">
        <v>28</v>
      </c>
      <c r="B25" s="139"/>
      <c r="C25" s="139"/>
      <c r="D25" s="139"/>
      <c r="E25" s="139"/>
      <c r="F25" s="139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39" t="s">
        <v>30</v>
      </c>
      <c r="B26" s="139"/>
      <c r="C26" s="139"/>
      <c r="D26" s="139"/>
      <c r="E26" s="139"/>
      <c r="F26" s="139"/>
      <c r="G26" s="15"/>
      <c r="H26" s="19" t="s">
        <v>31</v>
      </c>
      <c r="I26" s="20" t="s">
        <v>35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5"/>
      <c r="H27" s="21" t="s">
        <v>32</v>
      </c>
      <c r="I27" s="9" t="s">
        <v>35</v>
      </c>
    </row>
    <row r="28" spans="1:9" ht="26.25" customHeight="1" x14ac:dyDescent="0.25">
      <c r="A28" s="139" t="s">
        <v>33</v>
      </c>
      <c r="B28" s="139"/>
      <c r="C28" s="139"/>
      <c r="D28" s="139"/>
      <c r="E28" s="139"/>
      <c r="F28" s="139"/>
      <c r="G28" s="15"/>
      <c r="H28" s="10" t="s">
        <v>31</v>
      </c>
      <c r="I28" s="20" t="s">
        <v>35</v>
      </c>
    </row>
    <row r="29" spans="1:9" ht="35.25" customHeight="1" x14ac:dyDescent="0.25">
      <c r="A29" s="139" t="s">
        <v>34</v>
      </c>
      <c r="B29" s="139"/>
      <c r="C29" s="139"/>
      <c r="D29" s="139"/>
      <c r="E29" s="139"/>
      <c r="F29" s="139"/>
      <c r="G29" s="10"/>
      <c r="H29" s="8" t="s">
        <v>27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35</v>
      </c>
    </row>
    <row r="31" spans="1:9" ht="1.1499999999999999" customHeight="1" x14ac:dyDescent="0.25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 ht="1.1499999999999999" customHeight="1" x14ac:dyDescent="0.25">
      <c r="A32" s="190"/>
      <c r="B32" s="190"/>
      <c r="C32" s="190"/>
      <c r="D32" s="190"/>
      <c r="E32" s="190"/>
      <c r="F32" s="190"/>
      <c r="G32" s="190"/>
      <c r="H32" s="190"/>
      <c r="I32" s="190"/>
    </row>
    <row r="33" spans="1:10" ht="1.1499999999999999" customHeight="1" x14ac:dyDescent="0.25">
      <c r="A33" s="190"/>
      <c r="B33" s="190"/>
      <c r="C33" s="190"/>
      <c r="D33" s="190"/>
      <c r="E33" s="190"/>
      <c r="F33" s="190"/>
      <c r="G33" s="190"/>
      <c r="H33" s="190"/>
      <c r="I33" s="190"/>
    </row>
    <row r="34" spans="1:10" ht="1.1499999999999999" customHeight="1" x14ac:dyDescent="0.25">
      <c r="A34" s="190"/>
      <c r="B34" s="190"/>
      <c r="C34" s="190"/>
      <c r="D34" s="190"/>
      <c r="E34" s="190"/>
      <c r="F34" s="190"/>
      <c r="G34" s="190"/>
      <c r="H34" s="190"/>
      <c r="I34" s="190"/>
    </row>
    <row r="35" spans="1:10" ht="1.1499999999999999" customHeight="1" x14ac:dyDescent="0.25">
      <c r="A35" s="191"/>
      <c r="B35" s="191"/>
      <c r="C35" s="191"/>
      <c r="D35" s="191"/>
      <c r="E35" s="191"/>
      <c r="F35" s="191"/>
      <c r="G35" s="191"/>
      <c r="H35" s="191"/>
      <c r="I35" s="191"/>
    </row>
    <row r="36" spans="1:10" ht="8.25" customHeight="1" x14ac:dyDescent="0.25">
      <c r="A36" s="142" t="s">
        <v>36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2" t="s">
        <v>37</v>
      </c>
      <c r="B37" s="143" t="s">
        <v>38</v>
      </c>
      <c r="C37" s="143"/>
      <c r="D37" s="143"/>
      <c r="E37" s="143"/>
      <c r="F37" s="143"/>
      <c r="G37" s="143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5" t="s">
        <v>41</v>
      </c>
      <c r="C38" s="125"/>
      <c r="D38" s="125"/>
      <c r="E38" s="125"/>
      <c r="F38" s="125"/>
      <c r="G38" s="125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5" t="s">
        <v>42</v>
      </c>
      <c r="C39" s="125"/>
      <c r="D39" s="125"/>
      <c r="E39" s="125"/>
      <c r="F39" s="125"/>
      <c r="G39" s="125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5" t="s">
        <v>43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5" t="s">
        <v>44</v>
      </c>
      <c r="C41" s="125"/>
      <c r="D41" s="125"/>
      <c r="E41" s="125"/>
      <c r="F41" s="125"/>
      <c r="G41" s="12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5" t="s">
        <v>45</v>
      </c>
      <c r="C42" s="125"/>
      <c r="D42" s="125"/>
      <c r="E42" s="125"/>
      <c r="F42" s="125"/>
      <c r="G42" s="125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5" t="s">
        <v>46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5" t="s">
        <v>47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5" t="s">
        <v>48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1" t="s">
        <v>49</v>
      </c>
      <c r="B46" s="141"/>
      <c r="C46" s="141"/>
      <c r="D46" s="141"/>
      <c r="E46" s="141"/>
      <c r="F46" s="141"/>
      <c r="G46" s="141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92"/>
      <c r="B47" s="192"/>
      <c r="C47" s="192"/>
      <c r="D47" s="192"/>
      <c r="E47" s="192"/>
      <c r="F47" s="192"/>
      <c r="G47" s="192"/>
      <c r="H47" s="192"/>
      <c r="I47" s="192"/>
      <c r="J47" s="27"/>
    </row>
    <row r="48" spans="1:10" s="28" customFormat="1" ht="1.1499999999999999" customHeight="1" x14ac:dyDescent="0.25">
      <c r="A48" s="193"/>
      <c r="B48" s="193"/>
      <c r="C48" s="193"/>
      <c r="D48" s="193"/>
      <c r="E48" s="193"/>
      <c r="F48" s="193"/>
      <c r="G48" s="193"/>
      <c r="H48" s="193"/>
      <c r="I48" s="193"/>
      <c r="J48" s="27"/>
    </row>
    <row r="49" spans="1:10" s="28" customFormat="1" ht="1.1499999999999999" customHeight="1" x14ac:dyDescent="0.25">
      <c r="A49" s="193"/>
      <c r="B49" s="193"/>
      <c r="C49" s="193"/>
      <c r="D49" s="193"/>
      <c r="E49" s="193"/>
      <c r="F49" s="193"/>
      <c r="G49" s="193"/>
      <c r="H49" s="193"/>
      <c r="I49" s="193"/>
      <c r="J49" s="27"/>
    </row>
    <row r="50" spans="1:10" s="28" customFormat="1" ht="1.1499999999999999" customHeight="1" x14ac:dyDescent="0.25">
      <c r="A50" s="193"/>
      <c r="B50" s="193"/>
      <c r="C50" s="193"/>
      <c r="D50" s="193"/>
      <c r="E50" s="193"/>
      <c r="F50" s="193"/>
      <c r="G50" s="193"/>
      <c r="H50" s="193"/>
      <c r="I50" s="193"/>
      <c r="J50" s="27"/>
    </row>
    <row r="51" spans="1:10" s="28" customFormat="1" ht="1.1499999999999999" customHeight="1" x14ac:dyDescent="0.25">
      <c r="A51" s="193"/>
      <c r="B51" s="193"/>
      <c r="C51" s="193"/>
      <c r="D51" s="193"/>
      <c r="E51" s="193"/>
      <c r="F51" s="193"/>
      <c r="G51" s="193"/>
      <c r="H51" s="193"/>
      <c r="I51" s="193"/>
      <c r="J51" s="27"/>
    </row>
    <row r="52" spans="1:10" s="28" customFormat="1" ht="1.1499999999999999" customHeight="1" x14ac:dyDescent="0.25">
      <c r="A52" s="193"/>
      <c r="B52" s="193"/>
      <c r="C52" s="193"/>
      <c r="D52" s="193"/>
      <c r="E52" s="193"/>
      <c r="F52" s="193"/>
      <c r="G52" s="193"/>
      <c r="H52" s="193"/>
      <c r="I52" s="193"/>
      <c r="J52" s="27"/>
    </row>
    <row r="53" spans="1:10" s="28" customFormat="1" ht="1.1499999999999999" customHeight="1" x14ac:dyDescent="0.25">
      <c r="A53" s="193"/>
      <c r="B53" s="193"/>
      <c r="C53" s="193"/>
      <c r="D53" s="193"/>
      <c r="E53" s="193"/>
      <c r="F53" s="193"/>
      <c r="G53" s="193"/>
      <c r="H53" s="193"/>
      <c r="I53" s="193"/>
      <c r="J53" s="27"/>
    </row>
    <row r="54" spans="1:10" s="28" customFormat="1" ht="1.1499999999999999" customHeight="1" x14ac:dyDescent="0.25">
      <c r="A54" s="193"/>
      <c r="B54" s="193"/>
      <c r="C54" s="193"/>
      <c r="D54" s="193"/>
      <c r="E54" s="193"/>
      <c r="F54" s="193"/>
      <c r="G54" s="193"/>
      <c r="H54" s="193"/>
      <c r="I54" s="193"/>
      <c r="J54" s="27"/>
    </row>
    <row r="55" spans="1:10" s="28" customFormat="1" ht="1.1499999999999999" customHeight="1" x14ac:dyDescent="0.25">
      <c r="A55" s="193"/>
      <c r="B55" s="193"/>
      <c r="C55" s="193"/>
      <c r="D55" s="193"/>
      <c r="E55" s="193"/>
      <c r="F55" s="193"/>
      <c r="G55" s="193"/>
      <c r="H55" s="193"/>
      <c r="I55" s="193"/>
      <c r="J55" s="27"/>
    </row>
    <row r="56" spans="1:10" ht="1.1499999999999999" customHeight="1" x14ac:dyDescent="0.25">
      <c r="A56" s="194"/>
      <c r="B56" s="194"/>
      <c r="C56" s="194"/>
      <c r="D56" s="194"/>
      <c r="E56" s="194"/>
      <c r="F56" s="194"/>
      <c r="G56" s="194"/>
      <c r="H56" s="194"/>
      <c r="I56" s="194"/>
    </row>
    <row r="57" spans="1:10" ht="33.75" customHeight="1" x14ac:dyDescent="0.25">
      <c r="A57" s="22" t="s">
        <v>50</v>
      </c>
      <c r="B57" s="143" t="s">
        <v>51</v>
      </c>
      <c r="C57" s="143"/>
      <c r="D57" s="143"/>
      <c r="E57" s="143"/>
      <c r="F57" s="143"/>
      <c r="G57" s="143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5" t="s">
        <v>58</v>
      </c>
      <c r="C64" s="125"/>
      <c r="D64" s="125"/>
      <c r="E64" s="125"/>
      <c r="F64" s="125"/>
      <c r="G64" s="125"/>
      <c r="H64" s="23">
        <v>5.0000000000000001E-3</v>
      </c>
      <c r="I64" s="24">
        <f t="shared" si="2"/>
        <v>11.237290909090909</v>
      </c>
    </row>
    <row r="65" spans="1:10" ht="15" customHeight="1" x14ac:dyDescent="0.25">
      <c r="A65" s="17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1" t="s">
        <v>60</v>
      </c>
      <c r="B66" s="141"/>
      <c r="C66" s="141"/>
      <c r="D66" s="141"/>
      <c r="E66" s="141"/>
      <c r="F66" s="141"/>
      <c r="G66" s="141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44" t="s">
        <v>61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25">
      <c r="A68" s="146" t="s">
        <v>62</v>
      </c>
      <c r="B68" s="146"/>
      <c r="C68" s="146"/>
      <c r="D68" s="146"/>
      <c r="E68" s="146"/>
      <c r="F68" s="146"/>
      <c r="G68" s="146"/>
      <c r="H68" s="146"/>
      <c r="I68" s="146"/>
    </row>
    <row r="69" spans="1:10" ht="33.75" customHeight="1" x14ac:dyDescent="0.25">
      <c r="A69" s="22" t="s">
        <v>63</v>
      </c>
      <c r="B69" s="143" t="s">
        <v>64</v>
      </c>
      <c r="C69" s="143"/>
      <c r="D69" s="143"/>
      <c r="E69" s="143"/>
      <c r="F69" s="143"/>
      <c r="G69" s="143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1" t="s">
        <v>73</v>
      </c>
      <c r="B78" s="141"/>
      <c r="C78" s="141"/>
      <c r="D78" s="141"/>
      <c r="E78" s="141"/>
      <c r="F78" s="141"/>
      <c r="G78" s="141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48" t="s">
        <v>77</v>
      </c>
      <c r="C80" s="148"/>
      <c r="D80" s="148"/>
      <c r="E80" s="148"/>
      <c r="F80" s="148"/>
      <c r="G80" s="148"/>
      <c r="H80" s="148"/>
      <c r="I80" s="148"/>
    </row>
    <row r="81" spans="1:11" ht="33.75" customHeight="1" x14ac:dyDescent="0.25">
      <c r="A81" s="22" t="s">
        <v>78</v>
      </c>
      <c r="B81" s="143" t="s">
        <v>79</v>
      </c>
      <c r="C81" s="143"/>
      <c r="D81" s="143"/>
      <c r="E81" s="143"/>
      <c r="F81" s="143"/>
      <c r="G81" s="143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1" t="s">
        <v>83</v>
      </c>
      <c r="B85" s="141"/>
      <c r="C85" s="141"/>
      <c r="D85" s="141"/>
      <c r="E85" s="141"/>
      <c r="F85" s="141"/>
      <c r="G85" s="141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3" t="s">
        <v>85</v>
      </c>
      <c r="C87" s="143"/>
      <c r="D87" s="143"/>
      <c r="E87" s="143"/>
      <c r="F87" s="143"/>
      <c r="G87" s="143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8.7445449000000008E-2</v>
      </c>
      <c r="I88" s="24">
        <f>$I$46*H88</f>
        <v>196.52998981781457</v>
      </c>
    </row>
    <row r="89" spans="1:11" s="28" customFormat="1" ht="15" customHeight="1" x14ac:dyDescent="0.25">
      <c r="A89" s="141" t="s">
        <v>87</v>
      </c>
      <c r="B89" s="141"/>
      <c r="C89" s="141"/>
      <c r="D89" s="141"/>
      <c r="E89" s="141"/>
      <c r="F89" s="141"/>
      <c r="G89" s="141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7" t="s">
        <v>88</v>
      </c>
      <c r="B91" s="147"/>
      <c r="C91" s="147"/>
      <c r="D91" s="147"/>
      <c r="E91" s="147"/>
      <c r="F91" s="147"/>
      <c r="G91" s="147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3" t="s">
        <v>90</v>
      </c>
      <c r="C93" s="143"/>
      <c r="D93" s="143"/>
      <c r="E93" s="143"/>
      <c r="F93" s="143"/>
      <c r="G93" s="143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5" t="s">
        <v>91</v>
      </c>
      <c r="C94" s="125"/>
      <c r="D94" s="125"/>
      <c r="E94" s="125"/>
      <c r="F94" s="125"/>
      <c r="G94" s="125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5" t="s">
        <v>21</v>
      </c>
      <c r="C95" s="125"/>
      <c r="D95" s="125"/>
      <c r="E95" s="125"/>
      <c r="F95" s="125"/>
      <c r="G95" s="12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1" t="s">
        <v>92</v>
      </c>
      <c r="C96" s="152"/>
      <c r="D96" s="152"/>
      <c r="E96" s="152"/>
      <c r="F96" s="152"/>
      <c r="G96" s="15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5" t="s">
        <v>93</v>
      </c>
      <c r="C97" s="125"/>
      <c r="D97" s="125"/>
      <c r="E97" s="125"/>
      <c r="F97" s="125"/>
      <c r="G97" s="125"/>
      <c r="H97" s="23">
        <f t="shared" si="4"/>
        <v>7.9503309597428046E-2</v>
      </c>
      <c r="I97" s="24">
        <f>I106</f>
        <v>178.68036363636364</v>
      </c>
    </row>
    <row r="98" spans="1:10" ht="15" customHeight="1" x14ac:dyDescent="0.25">
      <c r="A98" s="17">
        <f t="shared" si="5"/>
        <v>5</v>
      </c>
      <c r="B98" s="125" t="s">
        <v>94</v>
      </c>
      <c r="C98" s="125"/>
      <c r="D98" s="125"/>
      <c r="E98" s="125"/>
      <c r="F98" s="125"/>
      <c r="G98" s="125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95</v>
      </c>
      <c r="C99" s="125"/>
      <c r="D99" s="125"/>
      <c r="E99" s="125"/>
      <c r="F99" s="125"/>
      <c r="G99" s="125"/>
      <c r="H99" s="23">
        <f t="shared" si="4"/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24</v>
      </c>
      <c r="C100" s="125"/>
      <c r="D100" s="125"/>
      <c r="E100" s="125"/>
      <c r="F100" s="125"/>
      <c r="G100" s="125"/>
      <c r="H100" s="23">
        <f t="shared" si="4"/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96</v>
      </c>
      <c r="C101" s="125"/>
      <c r="D101" s="125"/>
      <c r="E101" s="125"/>
      <c r="F101" s="125"/>
      <c r="G101" s="125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1" t="s">
        <v>97</v>
      </c>
      <c r="B102" s="141"/>
      <c r="C102" s="141"/>
      <c r="D102" s="141"/>
      <c r="E102" s="141"/>
      <c r="F102" s="141"/>
      <c r="G102" s="141"/>
      <c r="H102" s="25">
        <f>SUM(H94:H101)</f>
        <v>0.34172531878437218</v>
      </c>
      <c r="I102" s="26">
        <f>SUM(I94:I101)</f>
        <v>768.01336363636358</v>
      </c>
      <c r="J102" s="34"/>
    </row>
    <row r="103" spans="1:10" ht="18" customHeight="1" x14ac:dyDescent="0.25">
      <c r="A103" s="29" t="s">
        <v>98</v>
      </c>
      <c r="B103" s="144" t="s">
        <v>99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25">
      <c r="A104" s="149" t="s">
        <v>100</v>
      </c>
      <c r="B104" s="149"/>
      <c r="C104" s="149"/>
      <c r="D104" s="149"/>
      <c r="E104" s="149"/>
      <c r="F104" s="149"/>
      <c r="G104" s="149"/>
      <c r="H104" s="149"/>
      <c r="I104" s="149"/>
    </row>
    <row r="105" spans="1:10" ht="24" customHeight="1" x14ac:dyDescent="0.25">
      <c r="A105" s="139" t="s">
        <v>101</v>
      </c>
      <c r="B105" s="139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0">
        <f>IF(I12="Não aplicável",0,I12)</f>
        <v>6.25</v>
      </c>
      <c r="B106" s="150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178.68036363636364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9" t="s">
        <v>109</v>
      </c>
      <c r="B108" s="149"/>
      <c r="C108" s="149"/>
      <c r="D108" s="149"/>
      <c r="E108" s="149"/>
      <c r="F108" s="149"/>
      <c r="G108" s="149"/>
      <c r="H108" s="149"/>
      <c r="I108" s="149"/>
    </row>
    <row r="109" spans="1:10" ht="23.25" customHeight="1" x14ac:dyDescent="0.25">
      <c r="A109" s="139" t="s">
        <v>101</v>
      </c>
      <c r="B109" s="139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54">
        <f>IF(I18="Não aplicável",0,I18)</f>
        <v>0</v>
      </c>
      <c r="B110" s="15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6" t="s">
        <v>111</v>
      </c>
      <c r="B112" s="157"/>
      <c r="C112" s="157"/>
      <c r="D112" s="157"/>
      <c r="E112" s="157"/>
      <c r="F112" s="158" t="str">
        <f>A15</f>
        <v xml:space="preserve">Auxílio Alimentação </v>
      </c>
      <c r="G112" s="158"/>
      <c r="H112" s="158"/>
      <c r="I112" s="159"/>
    </row>
    <row r="113" spans="1:12" ht="23.25" customHeight="1" x14ac:dyDescent="0.25">
      <c r="A113" s="138" t="s">
        <v>101</v>
      </c>
      <c r="B113" s="138"/>
      <c r="C113" s="78" t="s">
        <v>110</v>
      </c>
      <c r="D113" s="78" t="s">
        <v>103</v>
      </c>
      <c r="E113" s="78" t="s">
        <v>104</v>
      </c>
      <c r="F113" s="78" t="s">
        <v>105</v>
      </c>
      <c r="G113" s="78" t="s">
        <v>106</v>
      </c>
      <c r="H113" s="76" t="str">
        <f>H105</f>
        <v>Valor desconto</v>
      </c>
      <c r="I113" s="77" t="s">
        <v>108</v>
      </c>
    </row>
    <row r="114" spans="1:12" ht="15" customHeight="1" x14ac:dyDescent="0.25">
      <c r="A114" s="154">
        <f>IF(I15="Não aplicável",0,I15)</f>
        <v>27.15</v>
      </c>
      <c r="B114" s="15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55" t="s">
        <v>112</v>
      </c>
      <c r="B116" s="155"/>
      <c r="C116" s="155"/>
      <c r="D116" s="155"/>
      <c r="E116" s="155"/>
      <c r="F116" s="155"/>
      <c r="G116" s="155"/>
      <c r="H116" s="47">
        <f>H46+H91+H102</f>
        <v>2.0982737677843719</v>
      </c>
      <c r="I116" s="48">
        <f>I46+I91+I102</f>
        <v>4715.7825471014512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2" t="s">
        <v>113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2" t="s">
        <v>37</v>
      </c>
      <c r="B119" s="143" t="s">
        <v>114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5" t="s">
        <v>115</v>
      </c>
      <c r="C120" s="125"/>
      <c r="D120" s="125"/>
      <c r="E120" s="125"/>
      <c r="F120" s="125"/>
      <c r="G120" s="12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24" t="s">
        <v>116</v>
      </c>
      <c r="C121" s="124"/>
      <c r="D121" s="124"/>
      <c r="E121" s="124"/>
      <c r="F121" s="124"/>
      <c r="G121" s="124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5" t="s">
        <v>117</v>
      </c>
      <c r="C122" s="125"/>
      <c r="D122" s="125"/>
      <c r="E122" s="125"/>
      <c r="F122" s="125"/>
      <c r="G122" s="12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5" t="s">
        <v>118</v>
      </c>
      <c r="C123" s="125"/>
      <c r="D123" s="125"/>
      <c r="E123" s="125"/>
      <c r="F123" s="125"/>
      <c r="G123" s="125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5" t="s">
        <v>119</v>
      </c>
      <c r="C124" s="125"/>
      <c r="D124" s="125"/>
      <c r="E124" s="125"/>
      <c r="F124" s="125"/>
      <c r="G124" s="12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5" t="s">
        <v>120</v>
      </c>
      <c r="C125" s="125"/>
      <c r="D125" s="125"/>
      <c r="E125" s="125"/>
      <c r="F125" s="125"/>
      <c r="G125" s="12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5" t="s">
        <v>121</v>
      </c>
      <c r="C126" s="125"/>
      <c r="D126" s="125"/>
      <c r="E126" s="125"/>
      <c r="F126" s="125"/>
      <c r="G126" s="125"/>
      <c r="H126" s="23">
        <f t="shared" si="6"/>
        <v>0</v>
      </c>
      <c r="I126" s="24">
        <v>0</v>
      </c>
    </row>
    <row r="127" spans="1:12" ht="15" customHeight="1" x14ac:dyDescent="0.25">
      <c r="A127" s="141" t="s">
        <v>122</v>
      </c>
      <c r="B127" s="141"/>
      <c r="C127" s="141"/>
      <c r="D127" s="141"/>
      <c r="E127" s="141"/>
      <c r="F127" s="141"/>
      <c r="G127" s="14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5" t="s">
        <v>123</v>
      </c>
      <c r="C128" s="145"/>
      <c r="D128" s="145"/>
      <c r="E128" s="145"/>
      <c r="F128" s="145"/>
      <c r="G128" s="145"/>
      <c r="H128" s="145"/>
      <c r="I128" s="145"/>
    </row>
    <row r="129" spans="1:12" ht="5.25" customHeight="1" x14ac:dyDescent="0.25"/>
    <row r="130" spans="1:12" ht="48.75" customHeight="1" x14ac:dyDescent="0.25">
      <c r="A130" s="160" t="s">
        <v>124</v>
      </c>
      <c r="B130" s="160"/>
      <c r="C130" s="160"/>
      <c r="D130" s="160"/>
      <c r="E130" s="160"/>
      <c r="F130" s="55">
        <f>I29</f>
        <v>0.2</v>
      </c>
      <c r="G130" s="56">
        <f>I132*F130</f>
        <v>907.42043669301734</v>
      </c>
      <c r="H130" s="57" t="s">
        <v>125</v>
      </c>
      <c r="I130" s="58">
        <f>I97</f>
        <v>178.68036363636364</v>
      </c>
    </row>
    <row r="131" spans="1:12" s="61" customFormat="1" ht="16.5" customHeight="1" x14ac:dyDescent="0.25">
      <c r="A131" s="161" t="s">
        <v>126</v>
      </c>
      <c r="B131" s="161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62">
        <f>I46</f>
        <v>2247.4581818181819</v>
      </c>
      <c r="B132" s="162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768.01336363636358</v>
      </c>
      <c r="H132" s="62">
        <f>A132+C132+D132+E132+F132+G132</f>
        <v>4715.7825471014503</v>
      </c>
      <c r="I132" s="62">
        <f>H132-I130</f>
        <v>4537.1021834650865</v>
      </c>
      <c r="J132" s="34"/>
    </row>
    <row r="133" spans="1:12" ht="4.5" customHeight="1" x14ac:dyDescent="0.25">
      <c r="A133" s="29"/>
      <c r="B133" s="163"/>
      <c r="C133" s="163"/>
      <c r="D133" s="163"/>
      <c r="E133" s="163"/>
      <c r="F133" s="163"/>
      <c r="G133" s="163"/>
      <c r="H133" s="163"/>
      <c r="I133" s="163"/>
    </row>
    <row r="134" spans="1:12" ht="33.75" customHeight="1" x14ac:dyDescent="0.25">
      <c r="A134" s="22" t="s">
        <v>50</v>
      </c>
      <c r="B134" s="143" t="s">
        <v>134</v>
      </c>
      <c r="C134" s="143"/>
      <c r="D134" s="143"/>
      <c r="E134" s="143"/>
      <c r="F134" s="143"/>
      <c r="G134" s="143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5" t="s">
        <v>135</v>
      </c>
      <c r="C135" s="125"/>
      <c r="D135" s="125"/>
      <c r="E135" s="125"/>
      <c r="F135" s="125"/>
      <c r="G135" s="125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5" t="s">
        <v>136</v>
      </c>
      <c r="C136" s="125"/>
      <c r="D136" s="125"/>
      <c r="E136" s="125"/>
      <c r="F136" s="125"/>
      <c r="G136" s="125"/>
      <c r="H136" s="23">
        <f>I136/$I$145</f>
        <v>0</v>
      </c>
      <c r="I136" s="24">
        <v>0</v>
      </c>
    </row>
    <row r="137" spans="1:12" ht="35.65" customHeight="1" x14ac:dyDescent="0.25">
      <c r="A137" s="141" t="s">
        <v>137</v>
      </c>
      <c r="B137" s="141"/>
      <c r="C137" s="141"/>
      <c r="D137" s="141"/>
      <c r="E137" s="141"/>
      <c r="F137" s="141"/>
      <c r="G137" s="14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3" t="s">
        <v>138</v>
      </c>
      <c r="C139" s="143"/>
      <c r="D139" s="143"/>
      <c r="E139" s="143"/>
      <c r="F139" s="143"/>
      <c r="G139" s="143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5" t="s">
        <v>138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1" t="s">
        <v>139</v>
      </c>
      <c r="B141" s="141"/>
      <c r="C141" s="141"/>
      <c r="D141" s="141"/>
      <c r="E141" s="141"/>
      <c r="F141" s="141"/>
      <c r="G141" s="14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64" t="s">
        <v>140</v>
      </c>
      <c r="B143" s="164"/>
      <c r="C143" s="164"/>
      <c r="D143" s="164"/>
      <c r="E143" s="164"/>
      <c r="F143" s="55">
        <v>0.18</v>
      </c>
      <c r="G143" s="56">
        <f>I145*F143</f>
        <v>816.67839302371556</v>
      </c>
      <c r="H143" s="57" t="s">
        <v>125</v>
      </c>
      <c r="I143" s="58">
        <f>I97</f>
        <v>178.68036363636364</v>
      </c>
      <c r="L143" s="2"/>
    </row>
    <row r="144" spans="1:12" s="61" customFormat="1" ht="16.5" customHeight="1" x14ac:dyDescent="0.25">
      <c r="A144" s="161" t="s">
        <v>126</v>
      </c>
      <c r="B144" s="161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62">
        <f>I46</f>
        <v>2247.4581818181819</v>
      </c>
      <c r="B145" s="162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768.01336363636358</v>
      </c>
      <c r="H145" s="62">
        <f>A145+C145+D145+E145+F145+G145</f>
        <v>4715.7825471014503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141</v>
      </c>
      <c r="B147" s="155"/>
      <c r="C147" s="155"/>
      <c r="D147" s="155"/>
      <c r="E147" s="155"/>
      <c r="F147" s="155"/>
      <c r="G147" s="15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142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2" t="s">
        <v>37</v>
      </c>
      <c r="B150" s="143" t="s">
        <v>143</v>
      </c>
      <c r="C150" s="143"/>
      <c r="D150" s="143"/>
      <c r="E150" s="143"/>
      <c r="F150" s="143"/>
      <c r="G150" s="143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5" t="s">
        <v>144</v>
      </c>
      <c r="C151" s="125"/>
      <c r="D151" s="125"/>
      <c r="E151" s="125"/>
      <c r="F151" s="125"/>
      <c r="G151" s="125"/>
      <c r="H151" s="23">
        <f>I151/$I$116</f>
        <v>1.891117478510029E-2</v>
      </c>
      <c r="I151" s="24">
        <f>($D$161/$E$162)*G161</f>
        <v>89.180987996760976</v>
      </c>
    </row>
    <row r="152" spans="1:12" ht="15" customHeight="1" x14ac:dyDescent="0.25">
      <c r="A152" s="17">
        <v>2</v>
      </c>
      <c r="B152" s="125" t="s">
        <v>145</v>
      </c>
      <c r="C152" s="125"/>
      <c r="D152" s="125"/>
      <c r="E152" s="125"/>
      <c r="F152" s="125"/>
      <c r="G152" s="125"/>
      <c r="H152" s="23">
        <f>I152/$I$116</f>
        <v>8.7106017191977067E-2</v>
      </c>
      <c r="I152" s="24">
        <f>($D$161/$E$162)*G162</f>
        <v>410.77303562144442</v>
      </c>
    </row>
    <row r="153" spans="1:12" ht="15" customHeight="1" x14ac:dyDescent="0.25">
      <c r="A153" s="17">
        <v>3</v>
      </c>
      <c r="B153" s="125" t="s">
        <v>13</v>
      </c>
      <c r="C153" s="125"/>
      <c r="D153" s="125"/>
      <c r="E153" s="125"/>
      <c r="F153" s="125"/>
      <c r="G153" s="125"/>
      <c r="H153" s="23">
        <f>I153/$I$116</f>
        <v>4.0114613180515762E-2</v>
      </c>
      <c r="I153" s="24">
        <f>($D$161/$E$162)*G163</f>
        <v>189.17179272040207</v>
      </c>
    </row>
    <row r="154" spans="1:12" ht="15" customHeight="1" x14ac:dyDescent="0.25">
      <c r="A154" s="17">
        <v>4</v>
      </c>
      <c r="B154" s="125" t="s">
        <v>146</v>
      </c>
      <c r="C154" s="125"/>
      <c r="D154" s="125"/>
      <c r="E154" s="125"/>
      <c r="F154" s="125"/>
      <c r="G154" s="125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5" t="s">
        <v>147</v>
      </c>
      <c r="C155" s="125"/>
      <c r="D155" s="125"/>
      <c r="E155" s="125"/>
      <c r="F155" s="125"/>
      <c r="G155" s="125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1" t="s">
        <v>148</v>
      </c>
      <c r="B156" s="141"/>
      <c r="C156" s="141"/>
      <c r="D156" s="141"/>
      <c r="E156" s="141"/>
      <c r="F156" s="141"/>
      <c r="G156" s="141"/>
      <c r="H156" s="25">
        <f>H151+H152+H153+H154+H155</f>
        <v>0.14613180515759311</v>
      </c>
      <c r="I156" s="26">
        <f>SUM(I151:I155)</f>
        <v>689.12581633860748</v>
      </c>
    </row>
    <row r="157" spans="1:12" ht="11.25" customHeight="1" x14ac:dyDescent="0.25">
      <c r="A157" s="29" t="s">
        <v>149</v>
      </c>
      <c r="B157" s="145" t="s">
        <v>150</v>
      </c>
      <c r="C157" s="145"/>
      <c r="D157" s="145"/>
      <c r="E157" s="145"/>
      <c r="F157" s="145"/>
      <c r="G157" s="145"/>
      <c r="H157" s="145"/>
      <c r="I157" s="145"/>
    </row>
    <row r="158" spans="1:12" ht="18.75" customHeight="1" x14ac:dyDescent="0.25">
      <c r="A158" s="29" t="s">
        <v>151</v>
      </c>
      <c r="B158" s="165" t="s">
        <v>152</v>
      </c>
      <c r="C158" s="165"/>
      <c r="D158" s="165"/>
      <c r="E158" s="165"/>
      <c r="F158" s="165"/>
      <c r="G158" s="165"/>
      <c r="H158" s="165"/>
      <c r="I158" s="165"/>
    </row>
    <row r="159" spans="1:12" ht="13.5" customHeight="1" x14ac:dyDescent="0.25">
      <c r="A159" s="149" t="s">
        <v>153</v>
      </c>
      <c r="B159" s="149"/>
      <c r="C159" s="149"/>
      <c r="D159" s="149"/>
      <c r="E159" s="149"/>
      <c r="F159" s="149"/>
      <c r="G159" s="149"/>
      <c r="H159" s="149"/>
      <c r="I159" s="149"/>
    </row>
    <row r="160" spans="1:12" ht="13.5" customHeight="1" x14ac:dyDescent="0.25">
      <c r="A160" s="139" t="s">
        <v>154</v>
      </c>
      <c r="B160" s="139"/>
      <c r="C160" s="17" t="s">
        <v>155</v>
      </c>
      <c r="D160" s="134" t="s">
        <v>156</v>
      </c>
      <c r="E160" s="134"/>
      <c r="F160" s="17" t="s">
        <v>157</v>
      </c>
      <c r="G160" s="63" t="s">
        <v>158</v>
      </c>
      <c r="H160" s="139" t="s">
        <v>159</v>
      </c>
      <c r="I160" s="139"/>
    </row>
    <row r="161" spans="1:10" ht="13.5" customHeight="1" x14ac:dyDescent="0.25">
      <c r="A161" s="170">
        <f>I116</f>
        <v>4715.7825471014512</v>
      </c>
      <c r="B161" s="170"/>
      <c r="C161" s="24">
        <f>I147</f>
        <v>0</v>
      </c>
      <c r="D161" s="171">
        <f>A161+C161</f>
        <v>4715.7825471014512</v>
      </c>
      <c r="E161" s="171"/>
      <c r="F161" s="17" t="str">
        <f>B151</f>
        <v>PIS</v>
      </c>
      <c r="G161" s="64">
        <v>1.6500000000000001E-2</v>
      </c>
      <c r="H161" s="167">
        <v>6.4999999999999997E-3</v>
      </c>
      <c r="I161" s="167"/>
      <c r="J161" s="34"/>
    </row>
    <row r="162" spans="1:10" ht="13.5" customHeight="1" x14ac:dyDescent="0.25">
      <c r="A162" s="172" t="s">
        <v>160</v>
      </c>
      <c r="B162" s="172"/>
      <c r="C162" s="63">
        <v>1</v>
      </c>
      <c r="D162" s="65">
        <f>G166/1</f>
        <v>0.1275</v>
      </c>
      <c r="E162" s="66">
        <f>C162-D162</f>
        <v>0.87250000000000005</v>
      </c>
      <c r="F162" s="17" t="str">
        <f>B152</f>
        <v>COFINS</v>
      </c>
      <c r="G162" s="64">
        <v>7.5999999999999998E-2</v>
      </c>
      <c r="H162" s="167">
        <v>0.03</v>
      </c>
      <c r="I162" s="167"/>
    </row>
    <row r="163" spans="1:10" ht="13.5" customHeight="1" x14ac:dyDescent="0.25">
      <c r="A163" s="173" t="s">
        <v>161</v>
      </c>
      <c r="B163" s="173"/>
      <c r="C163" s="17">
        <v>1</v>
      </c>
      <c r="D163" s="67">
        <f>H166</f>
        <v>7.1500000000000008E-2</v>
      </c>
      <c r="E163" s="68">
        <f>C163-D163</f>
        <v>0.92849999999999999</v>
      </c>
      <c r="F163" s="17" t="str">
        <f>B153</f>
        <v>ISS</v>
      </c>
      <c r="G163" s="64">
        <f>I11</f>
        <v>3.5000000000000003E-2</v>
      </c>
      <c r="H163" s="167">
        <f>I11</f>
        <v>3.5000000000000003E-2</v>
      </c>
      <c r="I163" s="167"/>
    </row>
    <row r="164" spans="1:10" ht="13.5" customHeight="1" x14ac:dyDescent="0.25">
      <c r="A164" s="166" t="s">
        <v>162</v>
      </c>
      <c r="B164" s="166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67">
        <v>0</v>
      </c>
      <c r="I164" s="167"/>
    </row>
    <row r="165" spans="1:10" ht="13.5" customHeight="1" x14ac:dyDescent="0.25">
      <c r="A165" s="168" t="s">
        <v>164</v>
      </c>
      <c r="B165" s="168" t="s">
        <v>165</v>
      </c>
      <c r="C165" s="168"/>
      <c r="D165" s="168"/>
      <c r="E165" s="168"/>
      <c r="F165" s="12" t="s">
        <v>166</v>
      </c>
      <c r="G165" s="64">
        <v>0</v>
      </c>
      <c r="H165" s="167">
        <v>0</v>
      </c>
      <c r="I165" s="167"/>
    </row>
    <row r="166" spans="1:10" ht="18" customHeight="1" x14ac:dyDescent="0.25">
      <c r="A166" s="168"/>
      <c r="B166" s="168"/>
      <c r="C166" s="168"/>
      <c r="D166" s="168"/>
      <c r="E166" s="168"/>
      <c r="F166" s="3" t="s">
        <v>167</v>
      </c>
      <c r="G166" s="71">
        <f>SUM(G161:G165)</f>
        <v>0.1275</v>
      </c>
      <c r="H166" s="169">
        <f>SUM(H161:I165)</f>
        <v>7.1500000000000008E-2</v>
      </c>
      <c r="I166" s="169"/>
    </row>
    <row r="167" spans="1:10" ht="18" customHeight="1" x14ac:dyDescent="0.25">
      <c r="A167" s="29" t="s">
        <v>168</v>
      </c>
      <c r="B167" s="165" t="s">
        <v>169</v>
      </c>
      <c r="C167" s="165"/>
      <c r="D167" s="165"/>
      <c r="E167" s="165"/>
      <c r="F167" s="165"/>
      <c r="G167" s="165"/>
      <c r="H167" s="165"/>
      <c r="I167" s="165"/>
    </row>
    <row r="168" spans="1:10" ht="4.5" customHeight="1" x14ac:dyDescent="0.25">
      <c r="A168" s="72"/>
      <c r="B168" s="174"/>
      <c r="C168" s="174"/>
      <c r="D168" s="174"/>
      <c r="E168" s="174"/>
      <c r="F168" s="174"/>
      <c r="G168" s="174"/>
      <c r="H168" s="174"/>
      <c r="I168" s="174"/>
    </row>
    <row r="169" spans="1:10" ht="12" customHeight="1" x14ac:dyDescent="0.25">
      <c r="A169" s="155" t="s">
        <v>170</v>
      </c>
      <c r="B169" s="155"/>
      <c r="C169" s="155"/>
      <c r="D169" s="155"/>
      <c r="E169" s="155"/>
      <c r="F169" s="155"/>
      <c r="G169" s="155"/>
      <c r="H169" s="47">
        <f>H156</f>
        <v>0.14613180515759311</v>
      </c>
      <c r="I169" s="48">
        <f>I156</f>
        <v>689.12581633860748</v>
      </c>
    </row>
    <row r="170" spans="1:10" ht="4.5" customHeight="1" x14ac:dyDescent="0.25"/>
    <row r="171" spans="1:10" ht="11.25" customHeight="1" x14ac:dyDescent="0.25">
      <c r="A171" s="175" t="s">
        <v>171</v>
      </c>
      <c r="B171" s="175"/>
      <c r="C171" s="175"/>
      <c r="D171" s="175"/>
      <c r="E171" s="175"/>
      <c r="F171" s="175"/>
      <c r="G171" s="175"/>
      <c r="H171" s="175"/>
      <c r="I171" s="175"/>
    </row>
    <row r="172" spans="1:10" ht="11.25" customHeight="1" x14ac:dyDescent="0.25">
      <c r="A172" s="142" t="s">
        <v>36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7">
        <v>1</v>
      </c>
      <c r="B173" s="125" t="s">
        <v>172</v>
      </c>
      <c r="C173" s="125"/>
      <c r="D173" s="125"/>
      <c r="E173" s="125"/>
      <c r="F173" s="125"/>
      <c r="G173" s="125"/>
      <c r="H173" s="23">
        <f>I173/$G$196</f>
        <v>0.41581787334445569</v>
      </c>
      <c r="I173" s="73">
        <f>I46</f>
        <v>2247.4581818181819</v>
      </c>
    </row>
    <row r="174" spans="1:10" ht="15" customHeight="1" x14ac:dyDescent="0.25">
      <c r="A174" s="17">
        <v>2</v>
      </c>
      <c r="B174" s="125" t="s">
        <v>173</v>
      </c>
      <c r="C174" s="125"/>
      <c r="D174" s="125"/>
      <c r="E174" s="125"/>
      <c r="F174" s="125"/>
      <c r="G174" s="125"/>
      <c r="H174" s="23">
        <f>I174/$G$196</f>
        <v>0.31458636714522642</v>
      </c>
      <c r="I174" s="73">
        <f>I66+I78+I85+I89</f>
        <v>1700.3110016469057</v>
      </c>
    </row>
    <row r="175" spans="1:10" ht="15" customHeight="1" x14ac:dyDescent="0.25">
      <c r="A175" s="17">
        <v>3</v>
      </c>
      <c r="B175" s="125" t="s">
        <v>174</v>
      </c>
      <c r="C175" s="125"/>
      <c r="D175" s="125"/>
      <c r="E175" s="125"/>
      <c r="F175" s="125"/>
      <c r="G175" s="125"/>
      <c r="H175" s="23">
        <f>I175/$G$196</f>
        <v>0.14209549532487378</v>
      </c>
      <c r="I175" s="73">
        <f>I102</f>
        <v>768.01336363636358</v>
      </c>
    </row>
    <row r="176" spans="1:10" s="28" customFormat="1" ht="15" customHeight="1" x14ac:dyDescent="0.25">
      <c r="A176" s="155" t="s">
        <v>175</v>
      </c>
      <c r="B176" s="155"/>
      <c r="C176" s="155"/>
      <c r="D176" s="155"/>
      <c r="E176" s="155"/>
      <c r="F176" s="155"/>
      <c r="G176" s="155"/>
      <c r="H176" s="47">
        <f>H173+H174+H175</f>
        <v>0.87249973581455587</v>
      </c>
      <c r="I176" s="48">
        <f>ROUND(SUM(I173:I175),2)</f>
        <v>4715.78</v>
      </c>
      <c r="J176" s="35"/>
    </row>
    <row r="177" spans="1:11" ht="4.5" customHeight="1" x14ac:dyDescent="0.25"/>
    <row r="178" spans="1:11" ht="11.25" customHeight="1" x14ac:dyDescent="0.25">
      <c r="A178" s="142" t="s">
        <v>113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7">
        <v>1</v>
      </c>
      <c r="B179" s="125" t="s">
        <v>176</v>
      </c>
      <c r="C179" s="125"/>
      <c r="D179" s="125"/>
      <c r="E179" s="125"/>
      <c r="F179" s="125"/>
      <c r="G179" s="12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177</v>
      </c>
      <c r="C180" s="125"/>
      <c r="D180" s="125"/>
      <c r="E180" s="125"/>
      <c r="F180" s="125"/>
      <c r="G180" s="12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178</v>
      </c>
      <c r="C181" s="125"/>
      <c r="D181" s="125"/>
      <c r="E181" s="125"/>
      <c r="F181" s="125"/>
      <c r="G181" s="125"/>
      <c r="H181" s="23">
        <f>I181/$G$196</f>
        <v>0</v>
      </c>
      <c r="I181" s="24">
        <f>I141</f>
        <v>0</v>
      </c>
    </row>
    <row r="182" spans="1:11" ht="15" customHeight="1" x14ac:dyDescent="0.25">
      <c r="A182" s="155" t="s">
        <v>179</v>
      </c>
      <c r="B182" s="155"/>
      <c r="C182" s="155"/>
      <c r="D182" s="155"/>
      <c r="E182" s="155"/>
      <c r="F182" s="155"/>
      <c r="G182" s="155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2" t="s">
        <v>142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7">
        <v>1</v>
      </c>
      <c r="B185" s="125" t="s">
        <v>180</v>
      </c>
      <c r="C185" s="125"/>
      <c r="D185" s="125"/>
      <c r="E185" s="125"/>
      <c r="F185" s="125"/>
      <c r="G185" s="125"/>
      <c r="H185" s="23">
        <f>I185/$G$196</f>
        <v>0.12749996139410416</v>
      </c>
      <c r="I185" s="24">
        <f>I156</f>
        <v>689.12581633860748</v>
      </c>
    </row>
    <row r="186" spans="1:11" ht="15" customHeight="1" x14ac:dyDescent="0.25">
      <c r="A186" s="155" t="s">
        <v>181</v>
      </c>
      <c r="B186" s="155"/>
      <c r="C186" s="155"/>
      <c r="D186" s="155"/>
      <c r="E186" s="155"/>
      <c r="F186" s="155"/>
      <c r="G186" s="155"/>
      <c r="H186" s="47">
        <f>H185</f>
        <v>0.12749996139410416</v>
      </c>
      <c r="I186" s="48">
        <f>ROUND(I156,2)</f>
        <v>689.13</v>
      </c>
      <c r="K186" s="41"/>
    </row>
    <row r="187" spans="1:11" ht="4.5" customHeight="1" x14ac:dyDescent="0.25"/>
    <row r="188" spans="1:11" ht="11.25" customHeight="1" x14ac:dyDescent="0.25">
      <c r="A188" s="180" t="s">
        <v>182</v>
      </c>
      <c r="B188" s="180"/>
      <c r="C188" s="180"/>
      <c r="D188" s="180"/>
      <c r="E188" s="180"/>
      <c r="F188" s="180"/>
      <c r="G188" s="180"/>
      <c r="H188" s="180"/>
      <c r="I188" s="180"/>
    </row>
    <row r="189" spans="1:11" ht="4.9000000000000004" customHeight="1" x14ac:dyDescent="0.25">
      <c r="A189" s="176"/>
      <c r="B189" s="176"/>
      <c r="C189" s="176"/>
      <c r="D189" s="176"/>
      <c r="E189" s="176"/>
      <c r="F189" s="176"/>
      <c r="G189" s="176"/>
      <c r="H189" s="176"/>
      <c r="I189" s="176"/>
    </row>
    <row r="190" spans="1:11" ht="22.5" customHeight="1" x14ac:dyDescent="0.25">
      <c r="A190" s="177" t="s">
        <v>183</v>
      </c>
      <c r="B190" s="178"/>
      <c r="C190" s="178"/>
      <c r="D190" s="178"/>
      <c r="E190" s="178"/>
      <c r="F190" s="178"/>
      <c r="G190" s="178"/>
      <c r="H190" s="179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107"/>
      <c r="H191" s="107"/>
      <c r="I191" s="107"/>
    </row>
    <row r="192" spans="1:11" ht="40.5" customHeight="1" x14ac:dyDescent="0.25">
      <c r="A192" s="180" t="s">
        <v>184</v>
      </c>
      <c r="B192" s="180"/>
      <c r="C192" s="180"/>
      <c r="D192" s="180"/>
      <c r="E192" s="180"/>
      <c r="F192" s="177"/>
      <c r="G192" s="181" t="s">
        <v>185</v>
      </c>
      <c r="H192" s="182"/>
      <c r="I192" s="183"/>
    </row>
    <row r="193" spans="1:9" ht="11.25" customHeight="1" x14ac:dyDescent="0.25">
      <c r="A193" s="180"/>
      <c r="B193" s="180"/>
      <c r="C193" s="180"/>
      <c r="D193" s="180"/>
      <c r="E193" s="180"/>
      <c r="F193" s="180"/>
      <c r="G193" s="108"/>
      <c r="H193" s="109"/>
      <c r="I193" s="110">
        <f>((H70+H76+H77+H82+H83+H84)+((H70+H76+H77+H82+H83+H84)*H66))*I46*H196</f>
        <v>849.50774404493461</v>
      </c>
    </row>
    <row r="194" spans="1:9" ht="4.9000000000000004" customHeight="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</row>
    <row r="195" spans="1:9" ht="35.450000000000003" customHeight="1" x14ac:dyDescent="0.25">
      <c r="A195" s="184" t="s">
        <v>186</v>
      </c>
      <c r="B195" s="185"/>
      <c r="C195" s="185"/>
      <c r="D195" s="185"/>
      <c r="E195" s="185"/>
      <c r="F195" s="186"/>
      <c r="G195" s="80" t="s">
        <v>187</v>
      </c>
      <c r="H195" s="80" t="s">
        <v>188</v>
      </c>
      <c r="I195" s="80" t="s">
        <v>189</v>
      </c>
    </row>
    <row r="196" spans="1:9" ht="14.45" customHeight="1" x14ac:dyDescent="0.25">
      <c r="A196" s="187"/>
      <c r="B196" s="188"/>
      <c r="C196" s="188"/>
      <c r="D196" s="188"/>
      <c r="E196" s="188"/>
      <c r="F196" s="189"/>
      <c r="G196" s="88">
        <f>I176+I182+I186</f>
        <v>5404.91</v>
      </c>
      <c r="H196" s="79">
        <v>1</v>
      </c>
      <c r="I196" s="89">
        <f>G196*H196</f>
        <v>5404.91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 verticalCentered="1"/>
  <pageMargins left="0.9055118110236221" right="0.51181102362204722" top="0.94488188976377963" bottom="0.78740157480314965" header="0.51181102362204722" footer="0.51181102362204722"/>
  <pageSetup paperSize="9" scale="91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C7B4-510D-4691-A61E-338F3F2BB235}">
  <dimension ref="A1:I181"/>
  <sheetViews>
    <sheetView topLeftCell="A34" workbookViewId="0">
      <selection activeCell="M8" sqref="M8"/>
    </sheetView>
  </sheetViews>
  <sheetFormatPr defaultRowHeight="15" x14ac:dyDescent="0.25"/>
  <cols>
    <col min="4" max="4" width="15.42578125" customWidth="1"/>
    <col min="9" max="9" width="18.42578125" customWidth="1"/>
  </cols>
  <sheetData>
    <row r="1" spans="1:9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</row>
    <row r="2" spans="1:9" ht="18.75" x14ac:dyDescent="0.25">
      <c r="A2" s="126" t="s">
        <v>1</v>
      </c>
      <c r="B2" s="126"/>
      <c r="C2" s="127" t="s">
        <v>216</v>
      </c>
      <c r="D2" s="127"/>
      <c r="E2" s="128" t="s">
        <v>2</v>
      </c>
      <c r="F2" s="128"/>
      <c r="G2" s="128"/>
      <c r="H2" s="128"/>
      <c r="I2" s="128"/>
    </row>
    <row r="3" spans="1:9" ht="15.75" x14ac:dyDescent="0.25">
      <c r="A3" s="126" t="s">
        <v>3</v>
      </c>
      <c r="B3" s="126"/>
      <c r="C3" s="5"/>
      <c r="D3" s="6"/>
      <c r="E3" s="7" t="s">
        <v>4</v>
      </c>
      <c r="F3" s="5"/>
      <c r="G3" s="6"/>
      <c r="H3" s="6"/>
      <c r="I3" s="6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24" t="s">
        <v>5</v>
      </c>
      <c r="B5" s="124"/>
      <c r="C5" s="124"/>
      <c r="D5" s="129" t="s">
        <v>217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v>100</v>
      </c>
    </row>
    <row r="6" spans="1:9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20</v>
      </c>
      <c r="E6" s="124"/>
      <c r="F6" s="124"/>
      <c r="G6" s="130"/>
      <c r="H6" s="130"/>
      <c r="I6" s="131"/>
    </row>
    <row r="7" spans="1:9" x14ac:dyDescent="0.25">
      <c r="A7" s="124" t="s">
        <v>6</v>
      </c>
      <c r="B7" s="124"/>
      <c r="C7" s="124"/>
      <c r="D7" s="125" t="s">
        <v>212</v>
      </c>
      <c r="E7" s="125"/>
      <c r="F7" s="125"/>
      <c r="G7" s="132" t="s">
        <v>7</v>
      </c>
      <c r="H7" s="132"/>
      <c r="I7" s="123">
        <v>0.2</v>
      </c>
    </row>
    <row r="8" spans="1:9" x14ac:dyDescent="0.25">
      <c r="A8" s="124" t="s">
        <v>8</v>
      </c>
      <c r="B8" s="124"/>
      <c r="C8" s="124"/>
      <c r="D8" s="125" t="s">
        <v>16</v>
      </c>
      <c r="E8" s="125"/>
      <c r="F8" s="125"/>
      <c r="G8" s="132"/>
      <c r="H8" s="132"/>
      <c r="I8" s="123"/>
    </row>
    <row r="9" spans="1:9" x14ac:dyDescent="0.25">
      <c r="A9" s="124" t="s">
        <v>9</v>
      </c>
      <c r="B9" s="124"/>
      <c r="C9" s="124"/>
      <c r="D9" s="124" t="s">
        <v>214</v>
      </c>
      <c r="E9" s="124"/>
      <c r="F9" s="124"/>
      <c r="G9" s="132" t="s">
        <v>10</v>
      </c>
      <c r="H9" s="132"/>
      <c r="I9" s="9" t="s">
        <v>35</v>
      </c>
    </row>
    <row r="10" spans="1:9" ht="42" x14ac:dyDescent="0.25">
      <c r="A10" s="133" t="s">
        <v>11</v>
      </c>
      <c r="B10" s="133"/>
      <c r="C10" s="133"/>
      <c r="D10" s="133"/>
      <c r="E10" s="133"/>
      <c r="F10" s="133"/>
      <c r="G10" s="8" t="s">
        <v>12</v>
      </c>
      <c r="H10" s="10">
        <v>220</v>
      </c>
      <c r="I10" s="11">
        <v>1765.86</v>
      </c>
    </row>
    <row r="11" spans="1:9" x14ac:dyDescent="0.25">
      <c r="A11" s="134" t="s">
        <v>13</v>
      </c>
      <c r="B11" s="134"/>
      <c r="C11" s="134"/>
      <c r="D11" s="134"/>
      <c r="E11" s="134"/>
      <c r="F11" s="134"/>
      <c r="G11" s="10" t="str">
        <f>D9</f>
        <v>Pelotas</v>
      </c>
      <c r="H11" s="10" t="s">
        <v>14</v>
      </c>
      <c r="I11" s="13">
        <v>3.5000000000000003E-2</v>
      </c>
    </row>
    <row r="12" spans="1:9" x14ac:dyDescent="0.25">
      <c r="A12" s="134" t="s">
        <v>15</v>
      </c>
      <c r="B12" s="134"/>
      <c r="C12" s="134"/>
      <c r="D12" s="134"/>
      <c r="E12" s="134"/>
      <c r="F12" s="134"/>
      <c r="G12" s="135" t="s">
        <v>16</v>
      </c>
      <c r="H12" s="10" t="s">
        <v>17</v>
      </c>
      <c r="I12" s="11">
        <v>6.25</v>
      </c>
    </row>
    <row r="13" spans="1:9" x14ac:dyDescent="0.25">
      <c r="A13" s="134"/>
      <c r="B13" s="134"/>
      <c r="C13" s="134"/>
      <c r="D13" s="134"/>
      <c r="E13" s="134"/>
      <c r="F13" s="134"/>
      <c r="G13" s="135"/>
      <c r="H13" s="10" t="s">
        <v>18</v>
      </c>
      <c r="I13" s="14">
        <v>22</v>
      </c>
    </row>
    <row r="14" spans="1:9" x14ac:dyDescent="0.25">
      <c r="A14" s="134"/>
      <c r="B14" s="134"/>
      <c r="C14" s="134"/>
      <c r="D14" s="134"/>
      <c r="E14" s="134"/>
      <c r="F14" s="134"/>
      <c r="G14" s="135"/>
      <c r="H14" s="10" t="s">
        <v>19</v>
      </c>
      <c r="I14" s="9">
        <v>0.06</v>
      </c>
    </row>
    <row r="15" spans="1:9" x14ac:dyDescent="0.25">
      <c r="A15" s="134" t="s">
        <v>20</v>
      </c>
      <c r="B15" s="134"/>
      <c r="C15" s="134"/>
      <c r="D15" s="134"/>
      <c r="E15" s="134"/>
      <c r="F15" s="134"/>
      <c r="G15" s="135" t="s">
        <v>16</v>
      </c>
      <c r="H15" s="10" t="s">
        <v>17</v>
      </c>
      <c r="I15" s="11">
        <v>27.15</v>
      </c>
    </row>
    <row r="16" spans="1:9" x14ac:dyDescent="0.25">
      <c r="A16" s="134"/>
      <c r="B16" s="134"/>
      <c r="C16" s="134"/>
      <c r="D16" s="134"/>
      <c r="E16" s="134"/>
      <c r="F16" s="134"/>
      <c r="G16" s="135"/>
      <c r="H16" s="10" t="s">
        <v>18</v>
      </c>
      <c r="I16" s="14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0" t="s">
        <v>19</v>
      </c>
      <c r="I17" s="9">
        <v>0.19</v>
      </c>
    </row>
    <row r="18" spans="1:9" x14ac:dyDescent="0.25">
      <c r="A18" s="134" t="s">
        <v>21</v>
      </c>
      <c r="B18" s="134"/>
      <c r="C18" s="134"/>
      <c r="D18" s="134"/>
      <c r="E18" s="134"/>
      <c r="F18" s="134"/>
      <c r="G18" s="135" t="s">
        <v>16</v>
      </c>
      <c r="H18" s="10" t="s">
        <v>17</v>
      </c>
      <c r="I18" s="11" t="s">
        <v>35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0" t="s">
        <v>18</v>
      </c>
      <c r="I19" s="14" t="s">
        <v>35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0" t="s">
        <v>19</v>
      </c>
      <c r="I20" s="9" t="s">
        <v>35</v>
      </c>
    </row>
    <row r="21" spans="1:9" ht="22.5" x14ac:dyDescent="0.25">
      <c r="A21" s="139" t="s">
        <v>22</v>
      </c>
      <c r="B21" s="139"/>
      <c r="C21" s="139"/>
      <c r="D21" s="139"/>
      <c r="E21" s="139"/>
      <c r="F21" s="139"/>
      <c r="G21" s="10" t="s">
        <v>16</v>
      </c>
      <c r="H21" s="15" t="s">
        <v>23</v>
      </c>
      <c r="I21" s="122">
        <v>80</v>
      </c>
    </row>
    <row r="22" spans="1:9" ht="22.5" x14ac:dyDescent="0.25">
      <c r="A22" s="139" t="s">
        <v>24</v>
      </c>
      <c r="B22" s="139"/>
      <c r="C22" s="139"/>
      <c r="D22" s="139"/>
      <c r="E22" s="139"/>
      <c r="F22" s="139"/>
      <c r="G22" s="10" t="s">
        <v>16</v>
      </c>
      <c r="H22" s="15" t="s">
        <v>23</v>
      </c>
      <c r="I22" s="122">
        <v>25.52</v>
      </c>
    </row>
    <row r="23" spans="1:9" ht="22.5" x14ac:dyDescent="0.25">
      <c r="A23" s="134" t="s">
        <v>25</v>
      </c>
      <c r="B23" s="136"/>
      <c r="C23" s="136"/>
      <c r="D23" s="136"/>
      <c r="E23" s="136"/>
      <c r="F23" s="137"/>
      <c r="G23" s="121" t="s">
        <v>16</v>
      </c>
      <c r="H23" s="15" t="s">
        <v>23</v>
      </c>
      <c r="I23" s="16" t="s">
        <v>35</v>
      </c>
    </row>
    <row r="24" spans="1:9" ht="22.5" x14ac:dyDescent="0.25">
      <c r="A24" s="138" t="s">
        <v>26</v>
      </c>
      <c r="B24" s="138"/>
      <c r="C24" s="138"/>
      <c r="D24" s="138"/>
      <c r="E24" s="138"/>
      <c r="F24" s="138"/>
      <c r="G24" s="15"/>
      <c r="H24" s="15" t="s">
        <v>27</v>
      </c>
      <c r="I24" s="18" t="s">
        <v>35</v>
      </c>
    </row>
    <row r="25" spans="1:9" x14ac:dyDescent="0.25">
      <c r="A25" s="139" t="s">
        <v>28</v>
      </c>
      <c r="B25" s="139"/>
      <c r="C25" s="139"/>
      <c r="D25" s="139"/>
      <c r="E25" s="139"/>
      <c r="F25" s="139"/>
      <c r="G25" s="10"/>
      <c r="H25" s="10" t="s">
        <v>29</v>
      </c>
      <c r="I25" s="11">
        <f>I33</f>
        <v>802.66363636363633</v>
      </c>
    </row>
    <row r="26" spans="1:9" x14ac:dyDescent="0.25">
      <c r="A26" s="139" t="s">
        <v>30</v>
      </c>
      <c r="B26" s="139"/>
      <c r="C26" s="139"/>
      <c r="D26" s="139"/>
      <c r="E26" s="139"/>
      <c r="F26" s="139"/>
      <c r="G26" s="15"/>
      <c r="H26" s="19" t="s">
        <v>31</v>
      </c>
      <c r="I26" s="20" t="s">
        <v>35</v>
      </c>
    </row>
    <row r="27" spans="1:9" ht="16.5" x14ac:dyDescent="0.25">
      <c r="A27" s="139"/>
      <c r="B27" s="139"/>
      <c r="C27" s="139"/>
      <c r="D27" s="139"/>
      <c r="E27" s="139"/>
      <c r="F27" s="139"/>
      <c r="G27" s="15"/>
      <c r="H27" s="21" t="s">
        <v>32</v>
      </c>
      <c r="I27" s="9" t="s">
        <v>35</v>
      </c>
    </row>
    <row r="28" spans="1:9" ht="22.5" x14ac:dyDescent="0.25">
      <c r="A28" s="139" t="s">
        <v>33</v>
      </c>
      <c r="B28" s="139"/>
      <c r="C28" s="139"/>
      <c r="D28" s="139"/>
      <c r="E28" s="139"/>
      <c r="F28" s="139"/>
      <c r="G28" s="15"/>
      <c r="H28" s="10" t="s">
        <v>31</v>
      </c>
      <c r="I28" s="20" t="s">
        <v>35</v>
      </c>
    </row>
    <row r="29" spans="1:9" x14ac:dyDescent="0.25">
      <c r="A29" s="139" t="s">
        <v>34</v>
      </c>
      <c r="B29" s="139"/>
      <c r="C29" s="139"/>
      <c r="D29" s="139"/>
      <c r="E29" s="139"/>
      <c r="F29" s="139"/>
      <c r="G29" s="10"/>
      <c r="H29" s="8" t="s">
        <v>27</v>
      </c>
      <c r="I29" s="9">
        <v>0.2</v>
      </c>
    </row>
    <row r="30" spans="1:9" x14ac:dyDescent="0.25">
      <c r="A30" s="91"/>
      <c r="B30" s="91"/>
      <c r="C30" s="91"/>
      <c r="D30" s="91"/>
      <c r="E30" s="91"/>
      <c r="F30" s="91"/>
      <c r="G30" s="91"/>
      <c r="H30" s="91"/>
      <c r="I30" s="92" t="s">
        <v>35</v>
      </c>
    </row>
    <row r="31" spans="1:9" x14ac:dyDescent="0.25">
      <c r="A31" s="142" t="s">
        <v>36</v>
      </c>
      <c r="B31" s="142"/>
      <c r="C31" s="142"/>
      <c r="D31" s="142"/>
      <c r="E31" s="142"/>
      <c r="F31" s="142"/>
      <c r="G31" s="142"/>
      <c r="H31" s="142"/>
      <c r="I31" s="142"/>
    </row>
    <row r="32" spans="1:9" ht="22.5" x14ac:dyDescent="0.25">
      <c r="A32" s="22" t="s">
        <v>37</v>
      </c>
      <c r="B32" s="143" t="s">
        <v>38</v>
      </c>
      <c r="C32" s="143"/>
      <c r="D32" s="143"/>
      <c r="E32" s="143"/>
      <c r="F32" s="143"/>
      <c r="G32" s="143"/>
      <c r="H32" s="22" t="s">
        <v>39</v>
      </c>
      <c r="I32" s="22" t="s">
        <v>40</v>
      </c>
    </row>
    <row r="33" spans="1:9" x14ac:dyDescent="0.25">
      <c r="A33" s="17">
        <v>1</v>
      </c>
      <c r="B33" s="125" t="s">
        <v>41</v>
      </c>
      <c r="C33" s="125"/>
      <c r="D33" s="125"/>
      <c r="E33" s="125"/>
      <c r="F33" s="125"/>
      <c r="G33" s="125"/>
      <c r="H33" s="23">
        <f t="shared" ref="H33:H40" si="0">I33/$I$41</f>
        <v>0.83333333333333337</v>
      </c>
      <c r="I33" s="24">
        <f>IF(D6="12x36",I10,I10/H10*I5)</f>
        <v>802.66363636363633</v>
      </c>
    </row>
    <row r="34" spans="1:9" x14ac:dyDescent="0.25">
      <c r="A34" s="17">
        <f t="shared" ref="A34:A40" si="1">A33+1</f>
        <v>2</v>
      </c>
      <c r="B34" s="125" t="s">
        <v>42</v>
      </c>
      <c r="C34" s="125"/>
      <c r="D34" s="125"/>
      <c r="E34" s="125"/>
      <c r="F34" s="125"/>
      <c r="G34" s="125"/>
      <c r="H34" s="23">
        <f t="shared" si="0"/>
        <v>0</v>
      </c>
      <c r="I34" s="24">
        <f>IF(I9=30%,I33*I9,0)</f>
        <v>0</v>
      </c>
    </row>
    <row r="35" spans="1:9" x14ac:dyDescent="0.25">
      <c r="A35" s="17">
        <f t="shared" si="1"/>
        <v>3</v>
      </c>
      <c r="B35" s="125" t="s">
        <v>43</v>
      </c>
      <c r="C35" s="125"/>
      <c r="D35" s="125"/>
      <c r="E35" s="125"/>
      <c r="F35" s="125"/>
      <c r="G35" s="125"/>
      <c r="H35" s="23">
        <f t="shared" si="0"/>
        <v>0</v>
      </c>
      <c r="I35" s="24">
        <f>IF(I7=10%,I25*I7,0)</f>
        <v>0</v>
      </c>
    </row>
    <row r="36" spans="1:9" x14ac:dyDescent="0.25">
      <c r="A36" s="17">
        <f t="shared" si="1"/>
        <v>4</v>
      </c>
      <c r="B36" s="125" t="s">
        <v>44</v>
      </c>
      <c r="C36" s="125"/>
      <c r="D36" s="125"/>
      <c r="E36" s="125"/>
      <c r="F36" s="125"/>
      <c r="G36" s="125"/>
      <c r="H36" s="23">
        <f t="shared" si="0"/>
        <v>0.16666666666666669</v>
      </c>
      <c r="I36" s="24">
        <f>IF(I7=20%,I25*I7,0)</f>
        <v>160.53272727272727</v>
      </c>
    </row>
    <row r="37" spans="1:9" x14ac:dyDescent="0.25">
      <c r="A37" s="17">
        <f t="shared" si="1"/>
        <v>5</v>
      </c>
      <c r="B37" s="125" t="s">
        <v>45</v>
      </c>
      <c r="C37" s="125"/>
      <c r="D37" s="125"/>
      <c r="E37" s="125"/>
      <c r="F37" s="125"/>
      <c r="G37" s="125"/>
      <c r="H37" s="23">
        <f t="shared" si="0"/>
        <v>0</v>
      </c>
      <c r="I37" s="24">
        <f>IF(I7=40%,I25*I7,0)</f>
        <v>0</v>
      </c>
    </row>
    <row r="38" spans="1:9" x14ac:dyDescent="0.25">
      <c r="A38" s="17">
        <f t="shared" si="1"/>
        <v>6</v>
      </c>
      <c r="B38" s="125" t="s">
        <v>46</v>
      </c>
      <c r="C38" s="125"/>
      <c r="D38" s="125"/>
      <c r="E38" s="125"/>
      <c r="F38" s="125"/>
      <c r="G38" s="125"/>
      <c r="H38" s="23">
        <f t="shared" si="0"/>
        <v>0</v>
      </c>
      <c r="I38" s="24">
        <f>IF(I24="Não aplicável",0,I33*I24)</f>
        <v>0</v>
      </c>
    </row>
    <row r="39" spans="1:9" x14ac:dyDescent="0.25">
      <c r="A39" s="17">
        <f t="shared" si="1"/>
        <v>7</v>
      </c>
      <c r="B39" s="125" t="s">
        <v>47</v>
      </c>
      <c r="C39" s="125"/>
      <c r="D39" s="125"/>
      <c r="E39" s="125"/>
      <c r="F39" s="125"/>
      <c r="G39" s="125"/>
      <c r="H39" s="23">
        <f t="shared" si="0"/>
        <v>0</v>
      </c>
      <c r="I39" s="24">
        <f>IF(I26="Não aplicável",0,(I33+I34+I35+I36+I37+I38)/I5*I26*(1+I27))</f>
        <v>0</v>
      </c>
    </row>
    <row r="40" spans="1:9" x14ac:dyDescent="0.25">
      <c r="A40" s="17">
        <f t="shared" si="1"/>
        <v>8</v>
      </c>
      <c r="B40" s="125" t="s">
        <v>48</v>
      </c>
      <c r="C40" s="125"/>
      <c r="D40" s="125"/>
      <c r="E40" s="125"/>
      <c r="F40" s="125"/>
      <c r="G40" s="125"/>
      <c r="H40" s="23">
        <f t="shared" si="0"/>
        <v>0</v>
      </c>
      <c r="I40" s="24">
        <f>IF(I26="Não aplicável",0,I26/I13*5*(I10/H10*(1+I27)))</f>
        <v>0</v>
      </c>
    </row>
    <row r="41" spans="1:9" x14ac:dyDescent="0.25">
      <c r="A41" s="141" t="s">
        <v>49</v>
      </c>
      <c r="B41" s="141"/>
      <c r="C41" s="141"/>
      <c r="D41" s="141"/>
      <c r="E41" s="141"/>
      <c r="F41" s="141"/>
      <c r="G41" s="141"/>
      <c r="H41" s="25">
        <f>SUM(H33:H40)</f>
        <v>1</v>
      </c>
      <c r="I41" s="26">
        <f>SUM(I33:I40)</f>
        <v>963.19636363636357</v>
      </c>
    </row>
    <row r="42" spans="1:9" ht="22.5" x14ac:dyDescent="0.25">
      <c r="A42" s="22" t="s">
        <v>50</v>
      </c>
      <c r="B42" s="143" t="s">
        <v>51</v>
      </c>
      <c r="C42" s="143"/>
      <c r="D42" s="143"/>
      <c r="E42" s="143"/>
      <c r="F42" s="143"/>
      <c r="G42" s="143"/>
      <c r="H42" s="22" t="s">
        <v>39</v>
      </c>
      <c r="I42" s="22" t="s">
        <v>40</v>
      </c>
    </row>
    <row r="43" spans="1:9" x14ac:dyDescent="0.25">
      <c r="A43" s="17">
        <v>1</v>
      </c>
      <c r="B43" s="125" t="s">
        <v>52</v>
      </c>
      <c r="C43" s="125"/>
      <c r="D43" s="125"/>
      <c r="E43" s="125"/>
      <c r="F43" s="125"/>
      <c r="G43" s="125"/>
      <c r="H43" s="23">
        <v>0.2</v>
      </c>
      <c r="I43" s="24">
        <f t="shared" ref="I43:I50" si="2">$I$41*H43</f>
        <v>192.63927272727273</v>
      </c>
    </row>
    <row r="44" spans="1:9" x14ac:dyDescent="0.25">
      <c r="A44" s="17">
        <v>2</v>
      </c>
      <c r="B44" s="125" t="s">
        <v>53</v>
      </c>
      <c r="C44" s="125"/>
      <c r="D44" s="125"/>
      <c r="E44" s="125"/>
      <c r="F44" s="125"/>
      <c r="G44" s="125"/>
      <c r="H44" s="23">
        <v>1.4999999999999999E-2</v>
      </c>
      <c r="I44" s="24">
        <f t="shared" si="2"/>
        <v>14.447945454545453</v>
      </c>
    </row>
    <row r="45" spans="1:9" x14ac:dyDescent="0.25">
      <c r="A45" s="17">
        <v>3</v>
      </c>
      <c r="B45" s="125" t="s">
        <v>54</v>
      </c>
      <c r="C45" s="125"/>
      <c r="D45" s="125"/>
      <c r="E45" s="125"/>
      <c r="F45" s="125"/>
      <c r="G45" s="125"/>
      <c r="H45" s="23">
        <v>0.01</v>
      </c>
      <c r="I45" s="24">
        <f t="shared" si="2"/>
        <v>9.6319636363636363</v>
      </c>
    </row>
    <row r="46" spans="1:9" x14ac:dyDescent="0.25">
      <c r="A46" s="17">
        <v>4</v>
      </c>
      <c r="B46" s="125" t="s">
        <v>55</v>
      </c>
      <c r="C46" s="125"/>
      <c r="D46" s="125"/>
      <c r="E46" s="125"/>
      <c r="F46" s="125"/>
      <c r="G46" s="125"/>
      <c r="H46" s="23">
        <v>2E-3</v>
      </c>
      <c r="I46" s="24">
        <f t="shared" si="2"/>
        <v>1.9263927272727273</v>
      </c>
    </row>
    <row r="47" spans="1:9" x14ac:dyDescent="0.25">
      <c r="A47" s="17">
        <v>5</v>
      </c>
      <c r="B47" s="125" t="s">
        <v>56</v>
      </c>
      <c r="C47" s="125"/>
      <c r="D47" s="125"/>
      <c r="E47" s="125"/>
      <c r="F47" s="125"/>
      <c r="G47" s="125"/>
      <c r="H47" s="23">
        <v>2.5000000000000001E-2</v>
      </c>
      <c r="I47" s="24">
        <f t="shared" si="2"/>
        <v>24.079909090909091</v>
      </c>
    </row>
    <row r="48" spans="1:9" x14ac:dyDescent="0.25">
      <c r="A48" s="17">
        <v>6</v>
      </c>
      <c r="B48" s="125" t="s">
        <v>57</v>
      </c>
      <c r="C48" s="125"/>
      <c r="D48" s="125"/>
      <c r="E48" s="125"/>
      <c r="F48" s="125"/>
      <c r="G48" s="125"/>
      <c r="H48" s="23">
        <v>0.08</v>
      </c>
      <c r="I48" s="24">
        <f t="shared" si="2"/>
        <v>77.05570909090909</v>
      </c>
    </row>
    <row r="49" spans="1:9" x14ac:dyDescent="0.25">
      <c r="A49" s="17">
        <v>7</v>
      </c>
      <c r="B49" s="125" t="s">
        <v>58</v>
      </c>
      <c r="C49" s="125"/>
      <c r="D49" s="125"/>
      <c r="E49" s="125"/>
      <c r="F49" s="125"/>
      <c r="G49" s="125"/>
      <c r="H49" s="23">
        <v>5.0000000000000001E-3</v>
      </c>
      <c r="I49" s="24">
        <f t="shared" si="2"/>
        <v>4.8159818181818181</v>
      </c>
    </row>
    <row r="50" spans="1:9" x14ac:dyDescent="0.25">
      <c r="A50" s="17">
        <v>8</v>
      </c>
      <c r="B50" s="125" t="s">
        <v>59</v>
      </c>
      <c r="C50" s="125"/>
      <c r="D50" s="125"/>
      <c r="E50" s="125"/>
      <c r="F50" s="125"/>
      <c r="G50" s="125"/>
      <c r="H50" s="23">
        <v>6.0000000000000001E-3</v>
      </c>
      <c r="I50" s="24">
        <f t="shared" si="2"/>
        <v>5.7791781818181818</v>
      </c>
    </row>
    <row r="51" spans="1:9" x14ac:dyDescent="0.25">
      <c r="A51" s="141" t="s">
        <v>60</v>
      </c>
      <c r="B51" s="141"/>
      <c r="C51" s="141"/>
      <c r="D51" s="141"/>
      <c r="E51" s="141"/>
      <c r="F51" s="141"/>
      <c r="G51" s="141"/>
      <c r="H51" s="25">
        <f>SUM(H43:H50)</f>
        <v>0.34300000000000008</v>
      </c>
      <c r="I51" s="26">
        <f>SUM(I43:I50)</f>
        <v>330.37635272727272</v>
      </c>
    </row>
    <row r="52" spans="1:9" x14ac:dyDescent="0.25">
      <c r="A52" s="144" t="s">
        <v>61</v>
      </c>
      <c r="B52" s="144"/>
      <c r="C52" s="144"/>
      <c r="D52" s="144"/>
      <c r="E52" s="144"/>
      <c r="F52" s="144"/>
      <c r="G52" s="144"/>
      <c r="H52" s="144"/>
      <c r="I52" s="144"/>
    </row>
    <row r="53" spans="1:9" x14ac:dyDescent="0.25">
      <c r="A53" s="146" t="s">
        <v>62</v>
      </c>
      <c r="B53" s="146"/>
      <c r="C53" s="146"/>
      <c r="D53" s="146"/>
      <c r="E53" s="146"/>
      <c r="F53" s="146"/>
      <c r="G53" s="146"/>
      <c r="H53" s="146"/>
      <c r="I53" s="146"/>
    </row>
    <row r="54" spans="1:9" ht="22.5" x14ac:dyDescent="0.25">
      <c r="A54" s="22" t="s">
        <v>63</v>
      </c>
      <c r="B54" s="143" t="s">
        <v>64</v>
      </c>
      <c r="C54" s="143"/>
      <c r="D54" s="143"/>
      <c r="E54" s="143"/>
      <c r="F54" s="143"/>
      <c r="G54" s="143"/>
      <c r="H54" s="22" t="s">
        <v>39</v>
      </c>
      <c r="I54" s="22" t="s">
        <v>40</v>
      </c>
    </row>
    <row r="55" spans="1:9" x14ac:dyDescent="0.25">
      <c r="A55" s="17">
        <v>1</v>
      </c>
      <c r="B55" s="125" t="s">
        <v>65</v>
      </c>
      <c r="C55" s="125"/>
      <c r="D55" s="125"/>
      <c r="E55" s="125"/>
      <c r="F55" s="125"/>
      <c r="G55" s="125"/>
      <c r="H55" s="23">
        <v>0.119314</v>
      </c>
      <c r="I55" s="24">
        <f t="shared" ref="I55:I62" si="3">$I$41*H55</f>
        <v>114.92281093090908</v>
      </c>
    </row>
    <row r="56" spans="1:9" x14ac:dyDescent="0.25">
      <c r="A56" s="17">
        <v>2</v>
      </c>
      <c r="B56" s="125" t="s">
        <v>66</v>
      </c>
      <c r="C56" s="125"/>
      <c r="D56" s="125"/>
      <c r="E56" s="125"/>
      <c r="F56" s="125"/>
      <c r="G56" s="125"/>
      <c r="H56" s="23">
        <v>2.0479000000000001E-2</v>
      </c>
      <c r="I56" s="24">
        <f t="shared" si="3"/>
        <v>19.725298330909091</v>
      </c>
    </row>
    <row r="57" spans="1:9" x14ac:dyDescent="0.25">
      <c r="A57" s="17">
        <v>3</v>
      </c>
      <c r="B57" s="125" t="s">
        <v>67</v>
      </c>
      <c r="C57" s="125"/>
      <c r="D57" s="125"/>
      <c r="E57" s="125"/>
      <c r="F57" s="125"/>
      <c r="G57" s="125"/>
      <c r="H57" s="23">
        <v>1.2123E-2</v>
      </c>
      <c r="I57" s="24">
        <f t="shared" si="3"/>
        <v>11.676829516363636</v>
      </c>
    </row>
    <row r="58" spans="1:9" x14ac:dyDescent="0.25">
      <c r="A58" s="17">
        <v>4</v>
      </c>
      <c r="B58" s="125" t="s">
        <v>68</v>
      </c>
      <c r="C58" s="125"/>
      <c r="D58" s="125"/>
      <c r="E58" s="125"/>
      <c r="F58" s="125"/>
      <c r="G58" s="125"/>
      <c r="H58" s="23">
        <v>1.1436E-2</v>
      </c>
      <c r="I58" s="24">
        <f t="shared" si="3"/>
        <v>11.015113614545454</v>
      </c>
    </row>
    <row r="59" spans="1:9" x14ac:dyDescent="0.25">
      <c r="A59" s="17">
        <v>5</v>
      </c>
      <c r="B59" s="125" t="s">
        <v>69</v>
      </c>
      <c r="C59" s="125"/>
      <c r="D59" s="125"/>
      <c r="E59" s="125"/>
      <c r="F59" s="125"/>
      <c r="G59" s="125"/>
      <c r="H59" s="23">
        <v>1.74E-4</v>
      </c>
      <c r="I59" s="24">
        <f t="shared" si="3"/>
        <v>0.16759616727272728</v>
      </c>
    </row>
    <row r="60" spans="1:9" x14ac:dyDescent="0.25">
      <c r="A60" s="17">
        <v>6</v>
      </c>
      <c r="B60" s="125" t="s">
        <v>70</v>
      </c>
      <c r="C60" s="125"/>
      <c r="D60" s="125"/>
      <c r="E60" s="125"/>
      <c r="F60" s="125"/>
      <c r="G60" s="125"/>
      <c r="H60" s="23">
        <v>4.4200000000000001E-4</v>
      </c>
      <c r="I60" s="24">
        <f t="shared" si="3"/>
        <v>0.42573279272727271</v>
      </c>
    </row>
    <row r="61" spans="1:9" x14ac:dyDescent="0.25">
      <c r="A61" s="17">
        <v>7</v>
      </c>
      <c r="B61" s="125" t="s">
        <v>71</v>
      </c>
      <c r="C61" s="125"/>
      <c r="D61" s="125"/>
      <c r="E61" s="125"/>
      <c r="F61" s="125"/>
      <c r="G61" s="125"/>
      <c r="H61" s="23">
        <v>1.85E-4</v>
      </c>
      <c r="I61" s="24">
        <f t="shared" si="3"/>
        <v>0.17819132727272727</v>
      </c>
    </row>
    <row r="62" spans="1:9" x14ac:dyDescent="0.25">
      <c r="A62" s="17">
        <v>8</v>
      </c>
      <c r="B62" s="125" t="s">
        <v>72</v>
      </c>
      <c r="C62" s="125"/>
      <c r="D62" s="125"/>
      <c r="E62" s="125"/>
      <c r="F62" s="125"/>
      <c r="G62" s="125"/>
      <c r="H62" s="23">
        <v>9.0789999999999996E-2</v>
      </c>
      <c r="I62" s="24">
        <f t="shared" si="3"/>
        <v>87.44859785454544</v>
      </c>
    </row>
    <row r="63" spans="1:9" x14ac:dyDescent="0.25">
      <c r="A63" s="141" t="s">
        <v>73</v>
      </c>
      <c r="B63" s="141"/>
      <c r="C63" s="141"/>
      <c r="D63" s="141"/>
      <c r="E63" s="141"/>
      <c r="F63" s="141"/>
      <c r="G63" s="141"/>
      <c r="H63" s="25">
        <f>SUM(H55:H62)</f>
        <v>0.25494299999999998</v>
      </c>
      <c r="I63" s="26">
        <f>SUM(I55:I62)</f>
        <v>245.56017053454542</v>
      </c>
    </row>
    <row r="64" spans="1:9" x14ac:dyDescent="0.25">
      <c r="A64" s="29" t="s">
        <v>74</v>
      </c>
      <c r="B64" s="145" t="s">
        <v>75</v>
      </c>
      <c r="C64" s="145"/>
      <c r="D64" s="145"/>
      <c r="E64" s="145"/>
      <c r="F64" s="145"/>
      <c r="G64" s="145"/>
      <c r="H64" s="145"/>
      <c r="I64" s="145"/>
    </row>
    <row r="65" spans="1:9" x14ac:dyDescent="0.25">
      <c r="A65" s="29" t="s">
        <v>76</v>
      </c>
      <c r="B65" s="148" t="s">
        <v>77</v>
      </c>
      <c r="C65" s="148"/>
      <c r="D65" s="148"/>
      <c r="E65" s="148"/>
      <c r="F65" s="148"/>
      <c r="G65" s="148"/>
      <c r="H65" s="148"/>
      <c r="I65" s="148"/>
    </row>
    <row r="66" spans="1:9" ht="22.5" x14ac:dyDescent="0.25">
      <c r="A66" s="22" t="s">
        <v>78</v>
      </c>
      <c r="B66" s="143" t="s">
        <v>79</v>
      </c>
      <c r="C66" s="143"/>
      <c r="D66" s="143"/>
      <c r="E66" s="143"/>
      <c r="F66" s="143"/>
      <c r="G66" s="143"/>
      <c r="H66" s="22" t="s">
        <v>39</v>
      </c>
      <c r="I66" s="22" t="s">
        <v>40</v>
      </c>
    </row>
    <row r="67" spans="1:9" x14ac:dyDescent="0.25">
      <c r="A67" s="17">
        <v>1</v>
      </c>
      <c r="B67" s="125" t="s">
        <v>80</v>
      </c>
      <c r="C67" s="125"/>
      <c r="D67" s="125"/>
      <c r="E67" s="125"/>
      <c r="F67" s="125"/>
      <c r="G67" s="125"/>
      <c r="H67" s="23">
        <v>4.8321000000000003E-2</v>
      </c>
      <c r="I67" s="24">
        <f>$I$41*H67</f>
        <v>46.54261148727273</v>
      </c>
    </row>
    <row r="68" spans="1:9" x14ac:dyDescent="0.25">
      <c r="A68" s="17">
        <v>2</v>
      </c>
      <c r="B68" s="125" t="s">
        <v>81</v>
      </c>
      <c r="C68" s="125"/>
      <c r="D68" s="125"/>
      <c r="E68" s="125"/>
      <c r="F68" s="125"/>
      <c r="G68" s="125"/>
      <c r="H68" s="23">
        <v>3.5109999999999998E-3</v>
      </c>
      <c r="I68" s="24">
        <f>$I$41*H68</f>
        <v>3.3817824327272725</v>
      </c>
    </row>
    <row r="69" spans="1:9" x14ac:dyDescent="0.25">
      <c r="A69" s="17">
        <v>3</v>
      </c>
      <c r="B69" s="125" t="s">
        <v>82</v>
      </c>
      <c r="C69" s="125"/>
      <c r="D69" s="125"/>
      <c r="E69" s="125"/>
      <c r="F69" s="125"/>
      <c r="G69" s="125"/>
      <c r="H69" s="23">
        <v>1.9328000000000001E-2</v>
      </c>
      <c r="I69" s="24">
        <f>$I$41*H69</f>
        <v>18.616659316363638</v>
      </c>
    </row>
    <row r="70" spans="1:9" x14ac:dyDescent="0.25">
      <c r="A70" s="141" t="s">
        <v>83</v>
      </c>
      <c r="B70" s="141"/>
      <c r="C70" s="141"/>
      <c r="D70" s="141"/>
      <c r="E70" s="141"/>
      <c r="F70" s="141"/>
      <c r="G70" s="141"/>
      <c r="H70" s="25">
        <f>SUM(H67:H69)</f>
        <v>7.1160000000000001E-2</v>
      </c>
      <c r="I70" s="26">
        <f>SUM(I67:I69)</f>
        <v>68.541053236363638</v>
      </c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22.5" x14ac:dyDescent="0.25">
      <c r="A72" s="22" t="s">
        <v>84</v>
      </c>
      <c r="B72" s="143" t="s">
        <v>85</v>
      </c>
      <c r="C72" s="143"/>
      <c r="D72" s="143"/>
      <c r="E72" s="143"/>
      <c r="F72" s="143"/>
      <c r="G72" s="143"/>
      <c r="H72" s="22" t="s">
        <v>39</v>
      </c>
      <c r="I72" s="22" t="s">
        <v>40</v>
      </c>
    </row>
    <row r="73" spans="1:9" x14ac:dyDescent="0.25">
      <c r="A73" s="17">
        <v>1</v>
      </c>
      <c r="B73" s="125" t="s">
        <v>86</v>
      </c>
      <c r="C73" s="125"/>
      <c r="D73" s="125"/>
      <c r="E73" s="125"/>
      <c r="F73" s="125"/>
      <c r="G73" s="125"/>
      <c r="H73" s="23">
        <f>(H51*H63)</f>
        <v>8.7445449000000008E-2</v>
      </c>
      <c r="I73" s="24">
        <f>$I$41*H73</f>
        <v>84.227138493349088</v>
      </c>
    </row>
    <row r="74" spans="1:9" x14ac:dyDescent="0.25">
      <c r="A74" s="141" t="s">
        <v>87</v>
      </c>
      <c r="B74" s="141"/>
      <c r="C74" s="141"/>
      <c r="D74" s="141"/>
      <c r="E74" s="141"/>
      <c r="F74" s="141"/>
      <c r="G74" s="141"/>
      <c r="H74" s="25">
        <f>SUM(H73:H73)</f>
        <v>8.7445449000000008E-2</v>
      </c>
      <c r="I74" s="26">
        <f>I73</f>
        <v>84.227138493349088</v>
      </c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47" t="s">
        <v>88</v>
      </c>
      <c r="B76" s="147"/>
      <c r="C76" s="147"/>
      <c r="D76" s="147"/>
      <c r="E76" s="147"/>
      <c r="F76" s="147"/>
      <c r="G76" s="147"/>
      <c r="H76" s="32">
        <f>H51+H63+H70+H74</f>
        <v>0.75654844900000007</v>
      </c>
      <c r="I76" s="33">
        <f>I51+I63+I70+I74</f>
        <v>728.70471499153086</v>
      </c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ht="22.5" x14ac:dyDescent="0.25">
      <c r="A78" s="22" t="s">
        <v>89</v>
      </c>
      <c r="B78" s="143" t="s">
        <v>90</v>
      </c>
      <c r="C78" s="143"/>
      <c r="D78" s="143"/>
      <c r="E78" s="143"/>
      <c r="F78" s="143"/>
      <c r="G78" s="143"/>
      <c r="H78" s="22" t="s">
        <v>39</v>
      </c>
      <c r="I78" s="22" t="s">
        <v>40</v>
      </c>
    </row>
    <row r="79" spans="1:9" x14ac:dyDescent="0.25">
      <c r="A79" s="17">
        <v>1</v>
      </c>
      <c r="B79" s="125" t="s">
        <v>91</v>
      </c>
      <c r="C79" s="125"/>
      <c r="D79" s="125"/>
      <c r="E79" s="125"/>
      <c r="F79" s="125"/>
      <c r="G79" s="125"/>
      <c r="H79" s="23">
        <f t="shared" ref="H79:H86" si="4">I79/$I$41</f>
        <v>0.50229944616220989</v>
      </c>
      <c r="I79" s="24">
        <f>I99</f>
        <v>483.81299999999999</v>
      </c>
    </row>
    <row r="80" spans="1:9" x14ac:dyDescent="0.25">
      <c r="A80" s="17">
        <f>A79+1</f>
        <v>2</v>
      </c>
      <c r="B80" s="125" t="s">
        <v>21</v>
      </c>
      <c r="C80" s="125"/>
      <c r="D80" s="125"/>
      <c r="E80" s="125"/>
      <c r="F80" s="125"/>
      <c r="G80" s="125"/>
      <c r="H80" s="23">
        <f t="shared" si="4"/>
        <v>0</v>
      </c>
      <c r="I80" s="24">
        <f>I95</f>
        <v>0</v>
      </c>
    </row>
    <row r="81" spans="1:9" x14ac:dyDescent="0.25">
      <c r="A81" s="17">
        <f t="shared" ref="A81:A83" si="5">A80+1</f>
        <v>3</v>
      </c>
      <c r="B81" s="151" t="s">
        <v>92</v>
      </c>
      <c r="C81" s="152"/>
      <c r="D81" s="152"/>
      <c r="E81" s="152"/>
      <c r="F81" s="152"/>
      <c r="G81" s="153"/>
      <c r="H81" s="23">
        <f t="shared" si="4"/>
        <v>0</v>
      </c>
      <c r="I81" s="24">
        <v>0</v>
      </c>
    </row>
    <row r="82" spans="1:9" x14ac:dyDescent="0.25">
      <c r="A82" s="17">
        <f t="shared" si="5"/>
        <v>4</v>
      </c>
      <c r="B82" s="125" t="s">
        <v>93</v>
      </c>
      <c r="C82" s="125"/>
      <c r="D82" s="125"/>
      <c r="E82" s="125"/>
      <c r="F82" s="125"/>
      <c r="G82" s="125"/>
      <c r="H82" s="23">
        <f t="shared" si="4"/>
        <v>0.23550772239399878</v>
      </c>
      <c r="I82" s="24">
        <f>I91</f>
        <v>226.8401818181818</v>
      </c>
    </row>
    <row r="83" spans="1:9" x14ac:dyDescent="0.25">
      <c r="A83" s="17">
        <f t="shared" si="5"/>
        <v>5</v>
      </c>
      <c r="B83" s="125" t="s">
        <v>94</v>
      </c>
      <c r="C83" s="125"/>
      <c r="D83" s="125"/>
      <c r="E83" s="125"/>
      <c r="F83" s="125"/>
      <c r="G83" s="125"/>
      <c r="H83" s="23">
        <f t="shared" si="4"/>
        <v>0</v>
      </c>
      <c r="I83" s="24">
        <f>IF(I28="Não aplicável",0,((I10/H10)*1.5*I28))</f>
        <v>0</v>
      </c>
    </row>
    <row r="84" spans="1:9" x14ac:dyDescent="0.25">
      <c r="A84" s="17">
        <v>6</v>
      </c>
      <c r="B84" s="125" t="s">
        <v>95</v>
      </c>
      <c r="C84" s="125"/>
      <c r="D84" s="125"/>
      <c r="E84" s="125"/>
      <c r="F84" s="125"/>
      <c r="G84" s="125"/>
      <c r="H84" s="23">
        <f t="shared" si="4"/>
        <v>8.3056791969163282E-2</v>
      </c>
      <c r="I84" s="24">
        <f>IF(I21="Não aplicável",0,I21)</f>
        <v>80</v>
      </c>
    </row>
    <row r="85" spans="1:9" x14ac:dyDescent="0.25">
      <c r="A85" s="17">
        <v>7</v>
      </c>
      <c r="B85" s="125" t="s">
        <v>24</v>
      </c>
      <c r="C85" s="125"/>
      <c r="D85" s="125"/>
      <c r="E85" s="125"/>
      <c r="F85" s="125"/>
      <c r="G85" s="125"/>
      <c r="H85" s="23">
        <f t="shared" si="4"/>
        <v>2.6495116638163087E-2</v>
      </c>
      <c r="I85" s="24">
        <f>IF(I22="Não aplicável",0,I22)</f>
        <v>25.52</v>
      </c>
    </row>
    <row r="86" spans="1:9" x14ac:dyDescent="0.25">
      <c r="A86" s="17">
        <v>8</v>
      </c>
      <c r="B86" s="125" t="s">
        <v>96</v>
      </c>
      <c r="C86" s="125"/>
      <c r="D86" s="125"/>
      <c r="E86" s="125"/>
      <c r="F86" s="125"/>
      <c r="G86" s="125"/>
      <c r="H86" s="23">
        <f t="shared" si="4"/>
        <v>0</v>
      </c>
      <c r="I86" s="24">
        <f>IF(I23="Não aplicável",0,I23)</f>
        <v>0</v>
      </c>
    </row>
    <row r="87" spans="1:9" x14ac:dyDescent="0.25">
      <c r="A87" s="141" t="s">
        <v>97</v>
      </c>
      <c r="B87" s="141"/>
      <c r="C87" s="141"/>
      <c r="D87" s="141"/>
      <c r="E87" s="141"/>
      <c r="F87" s="141"/>
      <c r="G87" s="141"/>
      <c r="H87" s="25">
        <f>SUM(H79:H86)</f>
        <v>0.84735907716353498</v>
      </c>
      <c r="I87" s="26">
        <f>SUM(I79:I86)</f>
        <v>816.17318181818177</v>
      </c>
    </row>
    <row r="88" spans="1:9" x14ac:dyDescent="0.25">
      <c r="A88" s="29" t="s">
        <v>98</v>
      </c>
      <c r="B88" s="144" t="s">
        <v>99</v>
      </c>
      <c r="C88" s="144"/>
      <c r="D88" s="144"/>
      <c r="E88" s="144"/>
      <c r="F88" s="144"/>
      <c r="G88" s="144"/>
      <c r="H88" s="35"/>
      <c r="I88" s="36"/>
    </row>
    <row r="89" spans="1:9" x14ac:dyDescent="0.25">
      <c r="A89" s="149" t="s">
        <v>100</v>
      </c>
      <c r="B89" s="149"/>
      <c r="C89" s="149"/>
      <c r="D89" s="149"/>
      <c r="E89" s="149"/>
      <c r="F89" s="149"/>
      <c r="G89" s="149"/>
      <c r="H89" s="149"/>
      <c r="I89" s="149"/>
    </row>
    <row r="90" spans="1:9" ht="33.75" x14ac:dyDescent="0.25">
      <c r="A90" s="139" t="s">
        <v>101</v>
      </c>
      <c r="B90" s="139"/>
      <c r="C90" s="17" t="s">
        <v>102</v>
      </c>
      <c r="D90" s="17" t="s">
        <v>103</v>
      </c>
      <c r="E90" s="17" t="s">
        <v>104</v>
      </c>
      <c r="F90" s="17" t="s">
        <v>105</v>
      </c>
      <c r="G90" s="17" t="s">
        <v>106</v>
      </c>
      <c r="H90" s="23" t="s">
        <v>107</v>
      </c>
      <c r="I90" s="24" t="s">
        <v>108</v>
      </c>
    </row>
    <row r="91" spans="1:9" x14ac:dyDescent="0.25">
      <c r="A91" s="150">
        <f>IF(I12="Não aplicável",0,I12)</f>
        <v>6.25</v>
      </c>
      <c r="B91" s="150"/>
      <c r="C91" s="17">
        <f>IF(I13="Não aplicável",0,I13)</f>
        <v>22</v>
      </c>
      <c r="D91" s="17">
        <v>2</v>
      </c>
      <c r="E91" s="37">
        <f>A91*C91*D91</f>
        <v>275</v>
      </c>
      <c r="F91" s="37">
        <f>I33</f>
        <v>802.66363636363633</v>
      </c>
      <c r="G91" s="38">
        <f>IF(I14="Não aplicável",0,I14)</f>
        <v>0.06</v>
      </c>
      <c r="H91" s="37">
        <f>F91*G91</f>
        <v>48.159818181818181</v>
      </c>
      <c r="I91" s="24">
        <f>IF((E91-H91)&gt;0,E91-H91,0)</f>
        <v>226.8401818181818</v>
      </c>
    </row>
    <row r="92" spans="1:9" x14ac:dyDescent="0.25">
      <c r="A92" s="39"/>
      <c r="B92" s="1"/>
      <c r="C92" s="1"/>
      <c r="D92" s="1"/>
      <c r="E92" s="34"/>
      <c r="F92" s="34"/>
      <c r="G92" s="40"/>
      <c r="H92" s="34"/>
      <c r="I92" s="41"/>
    </row>
    <row r="93" spans="1:9" x14ac:dyDescent="0.25">
      <c r="A93" s="149" t="s">
        <v>109</v>
      </c>
      <c r="B93" s="149"/>
      <c r="C93" s="149"/>
      <c r="D93" s="149"/>
      <c r="E93" s="149"/>
      <c r="F93" s="149"/>
      <c r="G93" s="149"/>
      <c r="H93" s="149"/>
      <c r="I93" s="149"/>
    </row>
    <row r="94" spans="1:9" ht="33.75" x14ac:dyDescent="0.25">
      <c r="A94" s="139" t="s">
        <v>101</v>
      </c>
      <c r="B94" s="139"/>
      <c r="C94" s="17" t="s">
        <v>110</v>
      </c>
      <c r="D94" s="17" t="s">
        <v>103</v>
      </c>
      <c r="E94" s="17" t="s">
        <v>104</v>
      </c>
      <c r="F94" s="17" t="s">
        <v>105</v>
      </c>
      <c r="G94" s="17" t="s">
        <v>106</v>
      </c>
      <c r="H94" s="23" t="s">
        <v>107</v>
      </c>
      <c r="I94" s="24" t="s">
        <v>108</v>
      </c>
    </row>
    <row r="95" spans="1:9" x14ac:dyDescent="0.25">
      <c r="A95" s="154">
        <f>IF(I18="Não aplicável",0,I18)</f>
        <v>0</v>
      </c>
      <c r="B95" s="154"/>
      <c r="C95" s="42">
        <f>IF(I19="Não aplicável",0,I19)</f>
        <v>0</v>
      </c>
      <c r="D95" s="17">
        <v>1</v>
      </c>
      <c r="E95" s="37">
        <f>A95*C95*D95</f>
        <v>0</v>
      </c>
      <c r="F95" s="37">
        <f>E95</f>
        <v>0</v>
      </c>
      <c r="G95" s="43">
        <f>IF(I20="Não aplicável",0,I20)</f>
        <v>0</v>
      </c>
      <c r="H95" s="37">
        <f>F95*G95</f>
        <v>0</v>
      </c>
      <c r="I95" s="24">
        <f>E95-H95</f>
        <v>0</v>
      </c>
    </row>
    <row r="96" spans="1:9" x14ac:dyDescent="0.25">
      <c r="A96" s="44"/>
      <c r="B96" s="44"/>
      <c r="C96" s="44"/>
      <c r="D96" s="44"/>
      <c r="E96" s="27"/>
      <c r="F96" s="27"/>
      <c r="G96" s="45"/>
      <c r="H96" s="27"/>
      <c r="I96" s="46"/>
    </row>
    <row r="97" spans="1:9" x14ac:dyDescent="0.25">
      <c r="A97" s="156" t="s">
        <v>111</v>
      </c>
      <c r="B97" s="157"/>
      <c r="C97" s="157"/>
      <c r="D97" s="157"/>
      <c r="E97" s="157"/>
      <c r="F97" s="158" t="str">
        <f>A15</f>
        <v xml:space="preserve">Auxílio Alimentação </v>
      </c>
      <c r="G97" s="158"/>
      <c r="H97" s="158"/>
      <c r="I97" s="159"/>
    </row>
    <row r="98" spans="1:9" ht="33.75" x14ac:dyDescent="0.25">
      <c r="A98" s="138" t="s">
        <v>101</v>
      </c>
      <c r="B98" s="138"/>
      <c r="C98" s="78" t="s">
        <v>110</v>
      </c>
      <c r="D98" s="78" t="s">
        <v>103</v>
      </c>
      <c r="E98" s="78" t="s">
        <v>104</v>
      </c>
      <c r="F98" s="78" t="s">
        <v>105</v>
      </c>
      <c r="G98" s="78" t="s">
        <v>106</v>
      </c>
      <c r="H98" s="76" t="str">
        <f>H90</f>
        <v>Valor desconto</v>
      </c>
      <c r="I98" s="77" t="s">
        <v>108</v>
      </c>
    </row>
    <row r="99" spans="1:9" x14ac:dyDescent="0.25">
      <c r="A99" s="154">
        <f>IF(I15="Não aplicável",0,I15)</f>
        <v>27.15</v>
      </c>
      <c r="B99" s="154"/>
      <c r="C99" s="42">
        <f>IF(I16="Não aplicável",0,I16)</f>
        <v>22</v>
      </c>
      <c r="D99" s="17">
        <v>1</v>
      </c>
      <c r="E99" s="37">
        <f>A99*C99*D99</f>
        <v>597.29999999999995</v>
      </c>
      <c r="F99" s="37">
        <f>E99</f>
        <v>597.29999999999995</v>
      </c>
      <c r="G99" s="43">
        <f>IF(I17="Não aplicável",0,I17)</f>
        <v>0.19</v>
      </c>
      <c r="H99" s="37">
        <f>F99*G99</f>
        <v>113.48699999999999</v>
      </c>
      <c r="I99" s="24">
        <f>E99-H99</f>
        <v>483.81299999999999</v>
      </c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55" t="s">
        <v>112</v>
      </c>
      <c r="B101" s="155"/>
      <c r="C101" s="155"/>
      <c r="D101" s="155"/>
      <c r="E101" s="155"/>
      <c r="F101" s="155"/>
      <c r="G101" s="155"/>
      <c r="H101" s="47">
        <f>H41+H76+H87</f>
        <v>2.6039075261635349</v>
      </c>
      <c r="I101" s="48">
        <f>I41+I76+I87</f>
        <v>2508.0742604460766</v>
      </c>
    </row>
    <row r="102" spans="1:9" x14ac:dyDescent="0.25">
      <c r="A102" s="49"/>
      <c r="B102" s="49"/>
      <c r="C102" s="49"/>
      <c r="D102" s="49"/>
      <c r="E102" s="49"/>
      <c r="F102" s="49"/>
      <c r="G102" s="49"/>
      <c r="H102" s="50"/>
      <c r="I102" s="51"/>
    </row>
    <row r="103" spans="1:9" x14ac:dyDescent="0.25">
      <c r="A103" s="142" t="s">
        <v>113</v>
      </c>
      <c r="B103" s="142"/>
      <c r="C103" s="142"/>
      <c r="D103" s="142"/>
      <c r="E103" s="142"/>
      <c r="F103" s="142"/>
      <c r="G103" s="142"/>
      <c r="H103" s="142"/>
      <c r="I103" s="142"/>
    </row>
    <row r="104" spans="1:9" ht="22.5" x14ac:dyDescent="0.25">
      <c r="A104" s="22" t="s">
        <v>37</v>
      </c>
      <c r="B104" s="143" t="s">
        <v>114</v>
      </c>
      <c r="C104" s="143"/>
      <c r="D104" s="143"/>
      <c r="E104" s="143"/>
      <c r="F104" s="143"/>
      <c r="G104" s="143"/>
      <c r="H104" s="22" t="s">
        <v>39</v>
      </c>
      <c r="I104" s="22" t="s">
        <v>40</v>
      </c>
    </row>
    <row r="105" spans="1:9" x14ac:dyDescent="0.25">
      <c r="A105" s="17">
        <v>1</v>
      </c>
      <c r="B105" s="125" t="s">
        <v>115</v>
      </c>
      <c r="C105" s="125"/>
      <c r="D105" s="125"/>
      <c r="E105" s="125"/>
      <c r="F105" s="125"/>
      <c r="G105" s="125"/>
      <c r="H105" s="23">
        <f t="shared" ref="H105:H111" si="6">I105/$I$117</f>
        <v>0</v>
      </c>
      <c r="I105" s="24">
        <v>0</v>
      </c>
    </row>
    <row r="106" spans="1:9" x14ac:dyDescent="0.25">
      <c r="A106" s="17">
        <v>2</v>
      </c>
      <c r="B106" s="124" t="s">
        <v>116</v>
      </c>
      <c r="C106" s="124"/>
      <c r="D106" s="124"/>
      <c r="E106" s="124"/>
      <c r="F106" s="124"/>
      <c r="G106" s="124"/>
      <c r="H106" s="23">
        <f t="shared" si="6"/>
        <v>0</v>
      </c>
      <c r="I106" s="24">
        <f>IF(F115=10%,G115,0)</f>
        <v>0</v>
      </c>
    </row>
    <row r="107" spans="1:9" x14ac:dyDescent="0.25">
      <c r="A107" s="17">
        <v>3</v>
      </c>
      <c r="B107" s="125" t="s">
        <v>117</v>
      </c>
      <c r="C107" s="125"/>
      <c r="D107" s="125"/>
      <c r="E107" s="125"/>
      <c r="F107" s="125"/>
      <c r="G107" s="125"/>
      <c r="H107" s="23">
        <f t="shared" si="6"/>
        <v>0</v>
      </c>
      <c r="I107" s="24">
        <v>0</v>
      </c>
    </row>
    <row r="108" spans="1:9" x14ac:dyDescent="0.25">
      <c r="A108" s="17">
        <v>4</v>
      </c>
      <c r="B108" s="125" t="s">
        <v>118</v>
      </c>
      <c r="C108" s="125"/>
      <c r="D108" s="125"/>
      <c r="E108" s="125"/>
      <c r="F108" s="125"/>
      <c r="G108" s="125"/>
      <c r="H108" s="23">
        <f t="shared" si="6"/>
        <v>0</v>
      </c>
      <c r="I108" s="24">
        <v>0</v>
      </c>
    </row>
    <row r="109" spans="1:9" x14ac:dyDescent="0.25">
      <c r="A109" s="17">
        <v>5</v>
      </c>
      <c r="B109" s="125" t="s">
        <v>119</v>
      </c>
      <c r="C109" s="125"/>
      <c r="D109" s="125"/>
      <c r="E109" s="125"/>
      <c r="F109" s="125"/>
      <c r="G109" s="125"/>
      <c r="H109" s="23">
        <f t="shared" si="6"/>
        <v>0</v>
      </c>
      <c r="I109" s="24">
        <v>0</v>
      </c>
    </row>
    <row r="110" spans="1:9" x14ac:dyDescent="0.25">
      <c r="A110" s="17">
        <v>6</v>
      </c>
      <c r="B110" s="125" t="s">
        <v>120</v>
      </c>
      <c r="C110" s="125"/>
      <c r="D110" s="125"/>
      <c r="E110" s="125"/>
      <c r="F110" s="125"/>
      <c r="G110" s="125"/>
      <c r="H110" s="23">
        <f t="shared" si="6"/>
        <v>0</v>
      </c>
      <c r="I110" s="24">
        <v>0</v>
      </c>
    </row>
    <row r="111" spans="1:9" x14ac:dyDescent="0.25">
      <c r="A111" s="17">
        <v>7</v>
      </c>
      <c r="B111" s="125" t="s">
        <v>121</v>
      </c>
      <c r="C111" s="125"/>
      <c r="D111" s="125"/>
      <c r="E111" s="125"/>
      <c r="F111" s="125"/>
      <c r="G111" s="125"/>
      <c r="H111" s="23">
        <f t="shared" si="6"/>
        <v>0</v>
      </c>
      <c r="I111" s="24">
        <v>0</v>
      </c>
    </row>
    <row r="112" spans="1:9" x14ac:dyDescent="0.25">
      <c r="A112" s="141" t="s">
        <v>122</v>
      </c>
      <c r="B112" s="141"/>
      <c r="C112" s="141"/>
      <c r="D112" s="141"/>
      <c r="E112" s="141"/>
      <c r="F112" s="141"/>
      <c r="G112" s="141"/>
      <c r="H112" s="25">
        <f>H105+H106+H107+H108+H109+H111</f>
        <v>0</v>
      </c>
      <c r="I112" s="54">
        <f>SUM(I105:I111)</f>
        <v>0</v>
      </c>
    </row>
    <row r="113" spans="1:9" x14ac:dyDescent="0.25">
      <c r="A113" s="1"/>
      <c r="B113" s="145" t="s">
        <v>123</v>
      </c>
      <c r="C113" s="145"/>
      <c r="D113" s="145"/>
      <c r="E113" s="145"/>
      <c r="F113" s="145"/>
      <c r="G113" s="145"/>
      <c r="H113" s="145"/>
      <c r="I113" s="145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6.5" x14ac:dyDescent="0.25">
      <c r="A115" s="160" t="s">
        <v>124</v>
      </c>
      <c r="B115" s="160"/>
      <c r="C115" s="160"/>
      <c r="D115" s="160"/>
      <c r="E115" s="160"/>
      <c r="F115" s="55">
        <f>I29</f>
        <v>0.2</v>
      </c>
      <c r="G115" s="56">
        <f>I117*F115</f>
        <v>456.24681572557893</v>
      </c>
      <c r="H115" s="57" t="s">
        <v>125</v>
      </c>
      <c r="I115" s="58">
        <f>I82</f>
        <v>226.8401818181818</v>
      </c>
    </row>
    <row r="116" spans="1:9" ht="16.5" x14ac:dyDescent="0.25">
      <c r="A116" s="161" t="s">
        <v>126</v>
      </c>
      <c r="B116" s="161"/>
      <c r="C116" s="57" t="s">
        <v>127</v>
      </c>
      <c r="D116" s="57" t="s">
        <v>128</v>
      </c>
      <c r="E116" s="57" t="s">
        <v>129</v>
      </c>
      <c r="F116" s="57" t="s">
        <v>130</v>
      </c>
      <c r="G116" s="57" t="s">
        <v>131</v>
      </c>
      <c r="H116" s="57" t="s">
        <v>132</v>
      </c>
      <c r="I116" s="59" t="s">
        <v>133</v>
      </c>
    </row>
    <row r="117" spans="1:9" x14ac:dyDescent="0.25">
      <c r="A117" s="162">
        <f>I41</f>
        <v>963.19636363636357</v>
      </c>
      <c r="B117" s="162"/>
      <c r="C117" s="62">
        <f>I51</f>
        <v>330.37635272727272</v>
      </c>
      <c r="D117" s="62">
        <f>I63</f>
        <v>245.56017053454542</v>
      </c>
      <c r="E117" s="62">
        <f>I70</f>
        <v>68.541053236363638</v>
      </c>
      <c r="F117" s="62">
        <f>I74</f>
        <v>84.227138493349088</v>
      </c>
      <c r="G117" s="62">
        <f>I87</f>
        <v>816.17318181818177</v>
      </c>
      <c r="H117" s="62">
        <f>A117+C117+D117+E117+F117+G117</f>
        <v>2508.0742604460766</v>
      </c>
      <c r="I117" s="62">
        <f>H117-I115</f>
        <v>2281.2340786278946</v>
      </c>
    </row>
    <row r="118" spans="1:9" x14ac:dyDescent="0.25">
      <c r="A118" s="29"/>
      <c r="B118" s="163"/>
      <c r="C118" s="163"/>
      <c r="D118" s="163"/>
      <c r="E118" s="163"/>
      <c r="F118" s="163"/>
      <c r="G118" s="163"/>
      <c r="H118" s="163"/>
      <c r="I118" s="163"/>
    </row>
    <row r="119" spans="1:9" ht="22.5" x14ac:dyDescent="0.25">
      <c r="A119" s="22" t="s">
        <v>50</v>
      </c>
      <c r="B119" s="143" t="s">
        <v>134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9" x14ac:dyDescent="0.25">
      <c r="A120" s="17">
        <v>1</v>
      </c>
      <c r="B120" s="125" t="s">
        <v>135</v>
      </c>
      <c r="C120" s="125"/>
      <c r="D120" s="125"/>
      <c r="E120" s="125"/>
      <c r="F120" s="125"/>
      <c r="G120" s="125"/>
      <c r="H120" s="23">
        <f>I120/$I$130</f>
        <v>0</v>
      </c>
      <c r="I120" s="24">
        <v>0</v>
      </c>
    </row>
    <row r="121" spans="1:9" x14ac:dyDescent="0.25">
      <c r="A121" s="17">
        <v>2</v>
      </c>
      <c r="B121" s="125" t="s">
        <v>136</v>
      </c>
      <c r="C121" s="125"/>
      <c r="D121" s="125"/>
      <c r="E121" s="125"/>
      <c r="F121" s="125"/>
      <c r="G121" s="125"/>
      <c r="H121" s="23">
        <f>I121/$I$130</f>
        <v>0</v>
      </c>
      <c r="I121" s="24">
        <v>0</v>
      </c>
    </row>
    <row r="122" spans="1:9" x14ac:dyDescent="0.25">
      <c r="A122" s="141" t="s">
        <v>137</v>
      </c>
      <c r="B122" s="141"/>
      <c r="C122" s="141"/>
      <c r="D122" s="141"/>
      <c r="E122" s="141"/>
      <c r="F122" s="141"/>
      <c r="G122" s="141"/>
      <c r="H122" s="25">
        <f>H120+H121</f>
        <v>0</v>
      </c>
      <c r="I122" s="26">
        <f>SUM(I120:I121)</f>
        <v>0</v>
      </c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22.5" x14ac:dyDescent="0.25">
      <c r="A124" s="22" t="s">
        <v>63</v>
      </c>
      <c r="B124" s="143" t="s">
        <v>138</v>
      </c>
      <c r="C124" s="143"/>
      <c r="D124" s="143"/>
      <c r="E124" s="143"/>
      <c r="F124" s="143"/>
      <c r="G124" s="143"/>
      <c r="H124" s="22" t="s">
        <v>39</v>
      </c>
      <c r="I124" s="22" t="s">
        <v>40</v>
      </c>
    </row>
    <row r="125" spans="1:9" x14ac:dyDescent="0.25">
      <c r="A125" s="17">
        <v>1</v>
      </c>
      <c r="B125" s="125" t="s">
        <v>138</v>
      </c>
      <c r="C125" s="125"/>
      <c r="D125" s="125"/>
      <c r="E125" s="125"/>
      <c r="F125" s="125"/>
      <c r="G125" s="125"/>
      <c r="H125" s="23">
        <f>I125/I130</f>
        <v>0</v>
      </c>
      <c r="I125" s="24">
        <v>0</v>
      </c>
    </row>
    <row r="126" spans="1:9" x14ac:dyDescent="0.25">
      <c r="A126" s="141" t="s">
        <v>139</v>
      </c>
      <c r="B126" s="141"/>
      <c r="C126" s="141"/>
      <c r="D126" s="141"/>
      <c r="E126" s="141"/>
      <c r="F126" s="141"/>
      <c r="G126" s="141"/>
      <c r="H126" s="25">
        <f>H125</f>
        <v>0</v>
      </c>
      <c r="I126" s="26">
        <f>I125</f>
        <v>0</v>
      </c>
    </row>
    <row r="127" spans="1:9" x14ac:dyDescent="0.25">
      <c r="A127" s="28"/>
      <c r="B127" s="28"/>
      <c r="C127" s="28"/>
      <c r="D127" s="28"/>
      <c r="E127" s="28"/>
      <c r="F127" s="28"/>
      <c r="G127" s="28"/>
      <c r="H127" s="35"/>
      <c r="I127" s="36"/>
    </row>
    <row r="128" spans="1:9" ht="16.5" x14ac:dyDescent="0.25">
      <c r="A128" s="164" t="s">
        <v>140</v>
      </c>
      <c r="B128" s="164"/>
      <c r="C128" s="164"/>
      <c r="D128" s="164"/>
      <c r="E128" s="164"/>
      <c r="F128" s="55">
        <v>0.18</v>
      </c>
      <c r="G128" s="56">
        <f>I130*F128</f>
        <v>410.62213415302102</v>
      </c>
      <c r="H128" s="57" t="s">
        <v>125</v>
      </c>
      <c r="I128" s="58">
        <f>I82</f>
        <v>226.8401818181818</v>
      </c>
    </row>
    <row r="129" spans="1:9" ht="16.5" x14ac:dyDescent="0.25">
      <c r="A129" s="161" t="s">
        <v>126</v>
      </c>
      <c r="B129" s="161"/>
      <c r="C129" s="57" t="s">
        <v>127</v>
      </c>
      <c r="D129" s="57" t="s">
        <v>128</v>
      </c>
      <c r="E129" s="57" t="s">
        <v>129</v>
      </c>
      <c r="F129" s="57" t="s">
        <v>130</v>
      </c>
      <c r="G129" s="57" t="s">
        <v>131</v>
      </c>
      <c r="H129" s="57" t="s">
        <v>132</v>
      </c>
      <c r="I129" s="59" t="s">
        <v>133</v>
      </c>
    </row>
    <row r="130" spans="1:9" x14ac:dyDescent="0.25">
      <c r="A130" s="162">
        <f>I41</f>
        <v>963.19636363636357</v>
      </c>
      <c r="B130" s="162"/>
      <c r="C130" s="62">
        <f>I51</f>
        <v>330.37635272727272</v>
      </c>
      <c r="D130" s="62">
        <f>I63</f>
        <v>245.56017053454542</v>
      </c>
      <c r="E130" s="62">
        <f>I70</f>
        <v>68.541053236363638</v>
      </c>
      <c r="F130" s="62">
        <f>I74</f>
        <v>84.227138493349088</v>
      </c>
      <c r="G130" s="62">
        <f>I87</f>
        <v>816.17318181818177</v>
      </c>
      <c r="H130" s="62">
        <f>A130+C130+D130+E130+F130+G130</f>
        <v>2508.0742604460766</v>
      </c>
      <c r="I130" s="62">
        <f>H130-I128</f>
        <v>2281.2340786278946</v>
      </c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55" t="s">
        <v>141</v>
      </c>
      <c r="B132" s="155"/>
      <c r="C132" s="155"/>
      <c r="D132" s="155"/>
      <c r="E132" s="155"/>
      <c r="F132" s="155"/>
      <c r="G132" s="155"/>
      <c r="H132" s="47">
        <f>H112+H122+H126</f>
        <v>0</v>
      </c>
      <c r="I132" s="48">
        <f>I112+I122+I126</f>
        <v>0</v>
      </c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42" t="s">
        <v>142</v>
      </c>
      <c r="B134" s="142"/>
      <c r="C134" s="142"/>
      <c r="D134" s="142"/>
      <c r="E134" s="142"/>
      <c r="F134" s="142"/>
      <c r="G134" s="142"/>
      <c r="H134" s="142"/>
      <c r="I134" s="142"/>
    </row>
    <row r="135" spans="1:9" ht="22.5" x14ac:dyDescent="0.25">
      <c r="A135" s="22" t="s">
        <v>37</v>
      </c>
      <c r="B135" s="143" t="s">
        <v>143</v>
      </c>
      <c r="C135" s="143"/>
      <c r="D135" s="143"/>
      <c r="E135" s="143"/>
      <c r="F135" s="143"/>
      <c r="G135" s="143"/>
      <c r="H135" s="22" t="s">
        <v>39</v>
      </c>
      <c r="I135" s="22" t="s">
        <v>40</v>
      </c>
    </row>
    <row r="136" spans="1:9" x14ac:dyDescent="0.25">
      <c r="A136" s="17">
        <v>1</v>
      </c>
      <c r="B136" s="125" t="s">
        <v>144</v>
      </c>
      <c r="C136" s="125"/>
      <c r="D136" s="125"/>
      <c r="E136" s="125"/>
      <c r="F136" s="125"/>
      <c r="G136" s="125"/>
      <c r="H136" s="23">
        <f>I136/$I$101</f>
        <v>1.8911174785100286E-2</v>
      </c>
      <c r="I136" s="24">
        <f>($D$146/$E$147)*G146</f>
        <v>47.43063071330689</v>
      </c>
    </row>
    <row r="137" spans="1:9" x14ac:dyDescent="0.25">
      <c r="A137" s="17">
        <v>2</v>
      </c>
      <c r="B137" s="125" t="s">
        <v>145</v>
      </c>
      <c r="C137" s="125"/>
      <c r="D137" s="125"/>
      <c r="E137" s="125"/>
      <c r="F137" s="125"/>
      <c r="G137" s="125"/>
      <c r="H137" s="23">
        <f>I137/$I$101</f>
        <v>8.7106017191977067E-2</v>
      </c>
      <c r="I137" s="24">
        <f>($D$146/$E$147)*G147</f>
        <v>218.46835964917111</v>
      </c>
    </row>
    <row r="138" spans="1:9" x14ac:dyDescent="0.25">
      <c r="A138" s="17">
        <v>3</v>
      </c>
      <c r="B138" s="125" t="s">
        <v>13</v>
      </c>
      <c r="C138" s="125"/>
      <c r="D138" s="125"/>
      <c r="E138" s="125"/>
      <c r="F138" s="125"/>
      <c r="G138" s="125"/>
      <c r="H138" s="23">
        <f>I138/$I$101</f>
        <v>4.0114613180515762E-2</v>
      </c>
      <c r="I138" s="24">
        <f>($D$146/$E$147)*G148</f>
        <v>100.6104287858025</v>
      </c>
    </row>
    <row r="139" spans="1:9" x14ac:dyDescent="0.25">
      <c r="A139" s="17">
        <v>4</v>
      </c>
      <c r="B139" s="125" t="s">
        <v>146</v>
      </c>
      <c r="C139" s="125"/>
      <c r="D139" s="125"/>
      <c r="E139" s="125"/>
      <c r="F139" s="125"/>
      <c r="G139" s="125"/>
      <c r="H139" s="23">
        <f>I139/$I$101</f>
        <v>0</v>
      </c>
      <c r="I139" s="24">
        <f>($D$146/$E$147)*G149</f>
        <v>0</v>
      </c>
    </row>
    <row r="140" spans="1:9" x14ac:dyDescent="0.25">
      <c r="A140" s="17">
        <v>5</v>
      </c>
      <c r="B140" s="125" t="s">
        <v>147</v>
      </c>
      <c r="C140" s="125"/>
      <c r="D140" s="125"/>
      <c r="E140" s="125"/>
      <c r="F140" s="125"/>
      <c r="G140" s="125"/>
      <c r="H140" s="23">
        <f>I140/$I$101</f>
        <v>0</v>
      </c>
      <c r="I140" s="24">
        <f>($D$146/$E$147)*G150</f>
        <v>0</v>
      </c>
    </row>
    <row r="141" spans="1:9" x14ac:dyDescent="0.25">
      <c r="A141" s="141" t="s">
        <v>148</v>
      </c>
      <c r="B141" s="141"/>
      <c r="C141" s="141"/>
      <c r="D141" s="141"/>
      <c r="E141" s="141"/>
      <c r="F141" s="141"/>
      <c r="G141" s="141"/>
      <c r="H141" s="25">
        <f>H136+H137+H138+H139+H140</f>
        <v>0.14613180515759311</v>
      </c>
      <c r="I141" s="26">
        <f>SUM(I136:I140)</f>
        <v>366.50941914828047</v>
      </c>
    </row>
    <row r="142" spans="1:9" x14ac:dyDescent="0.25">
      <c r="A142" s="29" t="s">
        <v>149</v>
      </c>
      <c r="B142" s="145" t="s">
        <v>150</v>
      </c>
      <c r="C142" s="145"/>
      <c r="D142" s="145"/>
      <c r="E142" s="145"/>
      <c r="F142" s="145"/>
      <c r="G142" s="145"/>
      <c r="H142" s="145"/>
      <c r="I142" s="145"/>
    </row>
    <row r="143" spans="1:9" x14ac:dyDescent="0.25">
      <c r="A143" s="29" t="s">
        <v>151</v>
      </c>
      <c r="B143" s="165" t="s">
        <v>152</v>
      </c>
      <c r="C143" s="165"/>
      <c r="D143" s="165"/>
      <c r="E143" s="165"/>
      <c r="F143" s="165"/>
      <c r="G143" s="165"/>
      <c r="H143" s="165"/>
      <c r="I143" s="165"/>
    </row>
    <row r="144" spans="1:9" x14ac:dyDescent="0.25">
      <c r="A144" s="149" t="s">
        <v>153</v>
      </c>
      <c r="B144" s="149"/>
      <c r="C144" s="149"/>
      <c r="D144" s="149"/>
      <c r="E144" s="149"/>
      <c r="F144" s="149"/>
      <c r="G144" s="149"/>
      <c r="H144" s="149"/>
      <c r="I144" s="149"/>
    </row>
    <row r="145" spans="1:9" x14ac:dyDescent="0.25">
      <c r="A145" s="139" t="s">
        <v>154</v>
      </c>
      <c r="B145" s="139"/>
      <c r="C145" s="17" t="s">
        <v>155</v>
      </c>
      <c r="D145" s="134" t="s">
        <v>156</v>
      </c>
      <c r="E145" s="134"/>
      <c r="F145" s="17" t="s">
        <v>157</v>
      </c>
      <c r="G145" s="63" t="s">
        <v>158</v>
      </c>
      <c r="H145" s="139" t="s">
        <v>159</v>
      </c>
      <c r="I145" s="139"/>
    </row>
    <row r="146" spans="1:9" x14ac:dyDescent="0.25">
      <c r="A146" s="170">
        <f>I101</f>
        <v>2508.0742604460766</v>
      </c>
      <c r="B146" s="170"/>
      <c r="C146" s="24">
        <f>I132</f>
        <v>0</v>
      </c>
      <c r="D146" s="171">
        <f>A146+C146</f>
        <v>2508.0742604460766</v>
      </c>
      <c r="E146" s="171"/>
      <c r="F146" s="17" t="str">
        <f>B136</f>
        <v>PIS</v>
      </c>
      <c r="G146" s="64">
        <v>1.6500000000000001E-2</v>
      </c>
      <c r="H146" s="167">
        <v>6.4999999999999997E-3</v>
      </c>
      <c r="I146" s="167"/>
    </row>
    <row r="147" spans="1:9" x14ac:dyDescent="0.25">
      <c r="A147" s="172" t="s">
        <v>160</v>
      </c>
      <c r="B147" s="172"/>
      <c r="C147" s="63">
        <v>1</v>
      </c>
      <c r="D147" s="65">
        <f>G151/1</f>
        <v>0.1275</v>
      </c>
      <c r="E147" s="66">
        <f>C147-D147</f>
        <v>0.87250000000000005</v>
      </c>
      <c r="F147" s="17" t="str">
        <f>B137</f>
        <v>COFINS</v>
      </c>
      <c r="G147" s="64">
        <v>7.5999999999999998E-2</v>
      </c>
      <c r="H147" s="167">
        <v>0.03</v>
      </c>
      <c r="I147" s="167"/>
    </row>
    <row r="148" spans="1:9" x14ac:dyDescent="0.25">
      <c r="A148" s="173" t="s">
        <v>161</v>
      </c>
      <c r="B148" s="173"/>
      <c r="C148" s="17">
        <v>1</v>
      </c>
      <c r="D148" s="67">
        <f>H151</f>
        <v>7.1500000000000008E-2</v>
      </c>
      <c r="E148" s="68">
        <f>C148-D148</f>
        <v>0.92849999999999999</v>
      </c>
      <c r="F148" s="17" t="str">
        <f>B138</f>
        <v>ISS</v>
      </c>
      <c r="G148" s="64">
        <f>I11</f>
        <v>3.5000000000000003E-2</v>
      </c>
      <c r="H148" s="167">
        <f>I11</f>
        <v>3.5000000000000003E-2</v>
      </c>
      <c r="I148" s="167"/>
    </row>
    <row r="149" spans="1:9" x14ac:dyDescent="0.25">
      <c r="A149" s="166" t="s">
        <v>162</v>
      </c>
      <c r="B149" s="166"/>
      <c r="C149" s="17">
        <v>1</v>
      </c>
      <c r="D149" s="69">
        <v>0.09</v>
      </c>
      <c r="E149" s="70">
        <f>C149-D149</f>
        <v>0.91</v>
      </c>
      <c r="F149" s="17" t="s">
        <v>163</v>
      </c>
      <c r="G149" s="64">
        <v>0</v>
      </c>
      <c r="H149" s="167">
        <v>0</v>
      </c>
      <c r="I149" s="167"/>
    </row>
    <row r="150" spans="1:9" ht="24" x14ac:dyDescent="0.25">
      <c r="A150" s="168" t="s">
        <v>164</v>
      </c>
      <c r="B150" s="168" t="s">
        <v>165</v>
      </c>
      <c r="C150" s="168"/>
      <c r="D150" s="168"/>
      <c r="E150" s="168"/>
      <c r="F150" s="12" t="s">
        <v>166</v>
      </c>
      <c r="G150" s="64">
        <v>0</v>
      </c>
      <c r="H150" s="167">
        <v>0</v>
      </c>
      <c r="I150" s="167"/>
    </row>
    <row r="151" spans="1:9" x14ac:dyDescent="0.25">
      <c r="A151" s="168"/>
      <c r="B151" s="168"/>
      <c r="C151" s="168"/>
      <c r="D151" s="168"/>
      <c r="E151" s="168"/>
      <c r="F151" s="3" t="s">
        <v>167</v>
      </c>
      <c r="G151" s="71">
        <f>SUM(G146:G150)</f>
        <v>0.1275</v>
      </c>
      <c r="H151" s="169">
        <f>SUM(H146:I150)</f>
        <v>7.1500000000000008E-2</v>
      </c>
      <c r="I151" s="169"/>
    </row>
    <row r="152" spans="1:9" x14ac:dyDescent="0.25">
      <c r="A152" s="29" t="s">
        <v>168</v>
      </c>
      <c r="B152" s="165" t="s">
        <v>169</v>
      </c>
      <c r="C152" s="165"/>
      <c r="D152" s="165"/>
      <c r="E152" s="165"/>
      <c r="F152" s="165"/>
      <c r="G152" s="165"/>
      <c r="H152" s="165"/>
      <c r="I152" s="165"/>
    </row>
    <row r="153" spans="1:9" x14ac:dyDescent="0.25">
      <c r="A153" s="72"/>
      <c r="B153" s="174"/>
      <c r="C153" s="174"/>
      <c r="D153" s="174"/>
      <c r="E153" s="174"/>
      <c r="F153" s="174"/>
      <c r="G153" s="174"/>
      <c r="H153" s="174"/>
      <c r="I153" s="174"/>
    </row>
    <row r="154" spans="1:9" x14ac:dyDescent="0.25">
      <c r="A154" s="155" t="s">
        <v>170</v>
      </c>
      <c r="B154" s="155"/>
      <c r="C154" s="155"/>
      <c r="D154" s="155"/>
      <c r="E154" s="155"/>
      <c r="F154" s="155"/>
      <c r="G154" s="155"/>
      <c r="H154" s="47">
        <f>H141</f>
        <v>0.14613180515759311</v>
      </c>
      <c r="I154" s="48">
        <f>I141</f>
        <v>366.50941914828047</v>
      </c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75" t="s">
        <v>171</v>
      </c>
      <c r="B156" s="175"/>
      <c r="C156" s="175"/>
      <c r="D156" s="175"/>
      <c r="E156" s="175"/>
      <c r="F156" s="175"/>
      <c r="G156" s="175"/>
      <c r="H156" s="175"/>
      <c r="I156" s="175"/>
    </row>
    <row r="157" spans="1:9" x14ac:dyDescent="0.25">
      <c r="A157" s="142" t="s">
        <v>36</v>
      </c>
      <c r="B157" s="142"/>
      <c r="C157" s="142"/>
      <c r="D157" s="142"/>
      <c r="E157" s="142"/>
      <c r="F157" s="142"/>
      <c r="G157" s="142"/>
      <c r="H157" s="142"/>
      <c r="I157" s="142"/>
    </row>
    <row r="158" spans="1:9" x14ac:dyDescent="0.25">
      <c r="A158" s="17">
        <v>1</v>
      </c>
      <c r="B158" s="125" t="s">
        <v>172</v>
      </c>
      <c r="C158" s="125"/>
      <c r="D158" s="125"/>
      <c r="E158" s="125"/>
      <c r="F158" s="125"/>
      <c r="G158" s="125"/>
      <c r="H158" s="23">
        <f>I158/$G$181</f>
        <v>0.33507377204195521</v>
      </c>
      <c r="I158" s="73">
        <f>I41</f>
        <v>963.19636363636357</v>
      </c>
    </row>
    <row r="159" spans="1:9" x14ac:dyDescent="0.25">
      <c r="A159" s="17">
        <v>2</v>
      </c>
      <c r="B159" s="125" t="s">
        <v>173</v>
      </c>
      <c r="C159" s="125"/>
      <c r="D159" s="125"/>
      <c r="E159" s="125"/>
      <c r="F159" s="125"/>
      <c r="G159" s="125"/>
      <c r="H159" s="23">
        <f>I159/$G$181</f>
        <v>0.25349954253892076</v>
      </c>
      <c r="I159" s="73">
        <f>I51+I63+I70+I74</f>
        <v>728.70471499153086</v>
      </c>
    </row>
    <row r="160" spans="1:9" x14ac:dyDescent="0.25">
      <c r="A160" s="17">
        <v>3</v>
      </c>
      <c r="B160" s="125" t="s">
        <v>174</v>
      </c>
      <c r="C160" s="125"/>
      <c r="D160" s="125"/>
      <c r="E160" s="125"/>
      <c r="F160" s="125"/>
      <c r="G160" s="125"/>
      <c r="H160" s="23">
        <f>I160/$G$181</f>
        <v>0.28392780225917585</v>
      </c>
      <c r="I160" s="73">
        <f>I87</f>
        <v>816.17318181818177</v>
      </c>
    </row>
    <row r="161" spans="1:9" x14ac:dyDescent="0.25">
      <c r="A161" s="155" t="s">
        <v>175</v>
      </c>
      <c r="B161" s="155"/>
      <c r="C161" s="155"/>
      <c r="D161" s="155"/>
      <c r="E161" s="155"/>
      <c r="F161" s="155"/>
      <c r="G161" s="155"/>
      <c r="H161" s="47">
        <f>H158+H159+H160</f>
        <v>0.87250111684005183</v>
      </c>
      <c r="I161" s="48">
        <f>ROUND(SUM(I158:I160),2)</f>
        <v>2508.0700000000002</v>
      </c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42" t="s">
        <v>113</v>
      </c>
      <c r="B163" s="142"/>
      <c r="C163" s="142"/>
      <c r="D163" s="142"/>
      <c r="E163" s="142"/>
      <c r="F163" s="142"/>
      <c r="G163" s="142"/>
      <c r="H163" s="142"/>
      <c r="I163" s="142"/>
    </row>
    <row r="164" spans="1:9" x14ac:dyDescent="0.25">
      <c r="A164" s="17">
        <v>1</v>
      </c>
      <c r="B164" s="125" t="s">
        <v>176</v>
      </c>
      <c r="C164" s="125"/>
      <c r="D164" s="125"/>
      <c r="E164" s="125"/>
      <c r="F164" s="125"/>
      <c r="G164" s="125"/>
      <c r="H164" s="23">
        <f>I164/$G$181</f>
        <v>0</v>
      </c>
      <c r="I164" s="24">
        <f>I112</f>
        <v>0</v>
      </c>
    </row>
    <row r="165" spans="1:9" x14ac:dyDescent="0.25">
      <c r="A165" s="17">
        <v>2</v>
      </c>
      <c r="B165" s="125" t="s">
        <v>177</v>
      </c>
      <c r="C165" s="125"/>
      <c r="D165" s="125"/>
      <c r="E165" s="125"/>
      <c r="F165" s="125"/>
      <c r="G165" s="125"/>
      <c r="H165" s="23">
        <f>I165/$G$181</f>
        <v>0</v>
      </c>
      <c r="I165" s="24">
        <f>I122</f>
        <v>0</v>
      </c>
    </row>
    <row r="166" spans="1:9" x14ac:dyDescent="0.25">
      <c r="A166" s="17">
        <v>3</v>
      </c>
      <c r="B166" s="125" t="s">
        <v>178</v>
      </c>
      <c r="C166" s="125"/>
      <c r="D166" s="125"/>
      <c r="E166" s="125"/>
      <c r="F166" s="125"/>
      <c r="G166" s="125"/>
      <c r="H166" s="23">
        <f>I166/$G$181</f>
        <v>0</v>
      </c>
      <c r="I166" s="24">
        <f>I126</f>
        <v>0</v>
      </c>
    </row>
    <row r="167" spans="1:9" x14ac:dyDescent="0.25">
      <c r="A167" s="155" t="s">
        <v>179</v>
      </c>
      <c r="B167" s="155"/>
      <c r="C167" s="155"/>
      <c r="D167" s="155"/>
      <c r="E167" s="155"/>
      <c r="F167" s="155"/>
      <c r="G167" s="155"/>
      <c r="H167" s="47">
        <f>H164+H165+H166</f>
        <v>0</v>
      </c>
      <c r="I167" s="48">
        <f>ROUND(I164+I165+I166,2)</f>
        <v>0</v>
      </c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42" t="s">
        <v>142</v>
      </c>
      <c r="B169" s="142"/>
      <c r="C169" s="142"/>
      <c r="D169" s="142"/>
      <c r="E169" s="142"/>
      <c r="F169" s="142"/>
      <c r="G169" s="142"/>
      <c r="H169" s="142"/>
      <c r="I169" s="142"/>
    </row>
    <row r="170" spans="1:9" x14ac:dyDescent="0.25">
      <c r="A170" s="17">
        <v>1</v>
      </c>
      <c r="B170" s="125" t="s">
        <v>180</v>
      </c>
      <c r="C170" s="125"/>
      <c r="D170" s="125"/>
      <c r="E170" s="125"/>
      <c r="F170" s="125"/>
      <c r="G170" s="125"/>
      <c r="H170" s="23">
        <f>I170/$G$181</f>
        <v>0.12750016320585286</v>
      </c>
      <c r="I170" s="24">
        <f>I141</f>
        <v>366.50941914828047</v>
      </c>
    </row>
    <row r="171" spans="1:9" x14ac:dyDescent="0.25">
      <c r="A171" s="155" t="s">
        <v>181</v>
      </c>
      <c r="B171" s="155"/>
      <c r="C171" s="155"/>
      <c r="D171" s="155"/>
      <c r="E171" s="155"/>
      <c r="F171" s="155"/>
      <c r="G171" s="155"/>
      <c r="H171" s="47">
        <f>H170</f>
        <v>0.12750016320585286</v>
      </c>
      <c r="I171" s="48">
        <f>ROUND(I141,2)</f>
        <v>366.51</v>
      </c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1"/>
    </row>
    <row r="173" spans="1:9" x14ac:dyDescent="0.25">
      <c r="A173" s="180" t="s">
        <v>182</v>
      </c>
      <c r="B173" s="180"/>
      <c r="C173" s="180"/>
      <c r="D173" s="180"/>
      <c r="E173" s="180"/>
      <c r="F173" s="180"/>
      <c r="G173" s="180"/>
      <c r="H173" s="180"/>
      <c r="I173" s="180"/>
    </row>
    <row r="174" spans="1:9" x14ac:dyDescent="0.25">
      <c r="A174" s="176"/>
      <c r="B174" s="176"/>
      <c r="C174" s="176"/>
      <c r="D174" s="176"/>
      <c r="E174" s="176"/>
      <c r="F174" s="176"/>
      <c r="G174" s="176"/>
      <c r="H174" s="176"/>
      <c r="I174" s="176"/>
    </row>
    <row r="175" spans="1:9" x14ac:dyDescent="0.25">
      <c r="A175" s="177" t="s">
        <v>183</v>
      </c>
      <c r="B175" s="178"/>
      <c r="C175" s="178"/>
      <c r="D175" s="178"/>
      <c r="E175" s="178"/>
      <c r="F175" s="178"/>
      <c r="G175" s="178"/>
      <c r="H175" s="179"/>
      <c r="I175" s="95">
        <f>I108*H181</f>
        <v>0</v>
      </c>
    </row>
    <row r="176" spans="1:9" x14ac:dyDescent="0.25">
      <c r="A176" s="94"/>
      <c r="B176" s="94"/>
      <c r="C176" s="94"/>
      <c r="D176" s="94"/>
      <c r="E176" s="94"/>
      <c r="F176" s="94"/>
      <c r="G176" s="107"/>
      <c r="H176" s="107"/>
      <c r="I176" s="107"/>
    </row>
    <row r="177" spans="1:9" x14ac:dyDescent="0.25">
      <c r="A177" s="180" t="s">
        <v>184</v>
      </c>
      <c r="B177" s="180"/>
      <c r="C177" s="180"/>
      <c r="D177" s="180"/>
      <c r="E177" s="180"/>
      <c r="F177" s="177"/>
      <c r="G177" s="181" t="s">
        <v>185</v>
      </c>
      <c r="H177" s="182"/>
      <c r="I177" s="183"/>
    </row>
    <row r="178" spans="1:9" x14ac:dyDescent="0.25">
      <c r="A178" s="180"/>
      <c r="B178" s="180"/>
      <c r="C178" s="180"/>
      <c r="D178" s="180"/>
      <c r="E178" s="180"/>
      <c r="F178" s="180"/>
      <c r="G178" s="108"/>
      <c r="H178" s="109"/>
      <c r="I178" s="110">
        <f>((H55+H61+H62+H67+H68+H69)+((H55+H61+H62+H67+H68+H69)*H51))*I41*H181</f>
        <v>364.07474744782905</v>
      </c>
    </row>
    <row r="179" spans="1:9" x14ac:dyDescent="0.25">
      <c r="A179" s="176"/>
      <c r="B179" s="176"/>
      <c r="C179" s="176"/>
      <c r="D179" s="176"/>
      <c r="E179" s="176"/>
      <c r="F179" s="176"/>
      <c r="G179" s="176"/>
      <c r="H179" s="176"/>
      <c r="I179" s="176"/>
    </row>
    <row r="180" spans="1:9" ht="36" x14ac:dyDescent="0.25">
      <c r="A180" s="184" t="s">
        <v>186</v>
      </c>
      <c r="B180" s="185"/>
      <c r="C180" s="185"/>
      <c r="D180" s="185"/>
      <c r="E180" s="185"/>
      <c r="F180" s="186"/>
      <c r="G180" s="80" t="s">
        <v>187</v>
      </c>
      <c r="H180" s="80" t="s">
        <v>188</v>
      </c>
      <c r="I180" s="80" t="s">
        <v>189</v>
      </c>
    </row>
    <row r="181" spans="1:9" x14ac:dyDescent="0.25">
      <c r="A181" s="187"/>
      <c r="B181" s="188"/>
      <c r="C181" s="188"/>
      <c r="D181" s="188"/>
      <c r="E181" s="188"/>
      <c r="F181" s="189"/>
      <c r="G181" s="88">
        <f>I161+I167+I171</f>
        <v>2874.58</v>
      </c>
      <c r="H181" s="79">
        <v>1</v>
      </c>
      <c r="I181" s="89">
        <f>G181*H181</f>
        <v>2874.58</v>
      </c>
    </row>
  </sheetData>
  <mergeCells count="179">
    <mergeCell ref="A174:I174"/>
    <mergeCell ref="A175:H175"/>
    <mergeCell ref="A177:F178"/>
    <mergeCell ref="G177:I177"/>
    <mergeCell ref="A179:I179"/>
    <mergeCell ref="A180:F181"/>
    <mergeCell ref="B166:G166"/>
    <mergeCell ref="A167:G167"/>
    <mergeCell ref="A169:I169"/>
    <mergeCell ref="B170:G170"/>
    <mergeCell ref="A171:G171"/>
    <mergeCell ref="A173:I173"/>
    <mergeCell ref="B159:G159"/>
    <mergeCell ref="B160:G160"/>
    <mergeCell ref="A161:G161"/>
    <mergeCell ref="A163:I163"/>
    <mergeCell ref="B164:G164"/>
    <mergeCell ref="B165:G165"/>
    <mergeCell ref="B152:I152"/>
    <mergeCell ref="B153:I153"/>
    <mergeCell ref="A154:G154"/>
    <mergeCell ref="A156:I156"/>
    <mergeCell ref="A157:I157"/>
    <mergeCell ref="B158:G158"/>
    <mergeCell ref="A149:B149"/>
    <mergeCell ref="H149:I149"/>
    <mergeCell ref="A150:A151"/>
    <mergeCell ref="B150:E151"/>
    <mergeCell ref="H150:I150"/>
    <mergeCell ref="H151:I151"/>
    <mergeCell ref="A146:B146"/>
    <mergeCell ref="D146:E146"/>
    <mergeCell ref="H146:I146"/>
    <mergeCell ref="A147:B147"/>
    <mergeCell ref="H147:I147"/>
    <mergeCell ref="A148:B148"/>
    <mergeCell ref="H148:I148"/>
    <mergeCell ref="B142:I142"/>
    <mergeCell ref="B143:I143"/>
    <mergeCell ref="A144:I144"/>
    <mergeCell ref="A145:B145"/>
    <mergeCell ref="D145:E145"/>
    <mergeCell ref="H145:I145"/>
    <mergeCell ref="B136:G136"/>
    <mergeCell ref="B137:G137"/>
    <mergeCell ref="B138:G138"/>
    <mergeCell ref="B139:G139"/>
    <mergeCell ref="B140:G140"/>
    <mergeCell ref="A141:G141"/>
    <mergeCell ref="A128:E128"/>
    <mergeCell ref="A129:B129"/>
    <mergeCell ref="A130:B130"/>
    <mergeCell ref="A132:G132"/>
    <mergeCell ref="A134:I134"/>
    <mergeCell ref="B135:G135"/>
    <mergeCell ref="B120:G120"/>
    <mergeCell ref="B121:G121"/>
    <mergeCell ref="A122:G122"/>
    <mergeCell ref="B124:G124"/>
    <mergeCell ref="B125:G125"/>
    <mergeCell ref="A126:G126"/>
    <mergeCell ref="B113:I113"/>
    <mergeCell ref="A115:E115"/>
    <mergeCell ref="A116:B116"/>
    <mergeCell ref="A117:B117"/>
    <mergeCell ref="B118:I118"/>
    <mergeCell ref="B119:G119"/>
    <mergeCell ref="B107:G107"/>
    <mergeCell ref="B108:G108"/>
    <mergeCell ref="B109:G109"/>
    <mergeCell ref="B110:G110"/>
    <mergeCell ref="B111:G111"/>
    <mergeCell ref="A112:G112"/>
    <mergeCell ref="A99:B99"/>
    <mergeCell ref="A101:G101"/>
    <mergeCell ref="A103:I103"/>
    <mergeCell ref="B104:G104"/>
    <mergeCell ref="B105:G105"/>
    <mergeCell ref="B106:G106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80:G80"/>
    <mergeCell ref="B81:G81"/>
    <mergeCell ref="B82:G82"/>
    <mergeCell ref="B83:G83"/>
    <mergeCell ref="B84:G84"/>
    <mergeCell ref="B85:G85"/>
    <mergeCell ref="B72:G72"/>
    <mergeCell ref="B73:G73"/>
    <mergeCell ref="A74:G74"/>
    <mergeCell ref="A76:G76"/>
    <mergeCell ref="B78:G78"/>
    <mergeCell ref="B79:G79"/>
    <mergeCell ref="B65:I65"/>
    <mergeCell ref="B66:G66"/>
    <mergeCell ref="B67:G67"/>
    <mergeCell ref="B68:G68"/>
    <mergeCell ref="B69:G69"/>
    <mergeCell ref="A70:G70"/>
    <mergeCell ref="B59:G59"/>
    <mergeCell ref="B60:G60"/>
    <mergeCell ref="B61:G61"/>
    <mergeCell ref="B62:G62"/>
    <mergeCell ref="A63:G63"/>
    <mergeCell ref="B64:I64"/>
    <mergeCell ref="A53:I53"/>
    <mergeCell ref="B54:G54"/>
    <mergeCell ref="B55:G55"/>
    <mergeCell ref="B56:G56"/>
    <mergeCell ref="B57:G57"/>
    <mergeCell ref="B58:G58"/>
    <mergeCell ref="B47:G47"/>
    <mergeCell ref="B48:G48"/>
    <mergeCell ref="B49:G49"/>
    <mergeCell ref="B50:G50"/>
    <mergeCell ref="A51:G51"/>
    <mergeCell ref="A52:I52"/>
    <mergeCell ref="B42:G42"/>
    <mergeCell ref="B43:G43"/>
    <mergeCell ref="B44:G44"/>
    <mergeCell ref="B45:G45"/>
    <mergeCell ref="B46:G46"/>
    <mergeCell ref="B36:G36"/>
    <mergeCell ref="B37:G37"/>
    <mergeCell ref="B38:G38"/>
    <mergeCell ref="B39:G39"/>
    <mergeCell ref="B40:G40"/>
    <mergeCell ref="A41:G41"/>
    <mergeCell ref="A31:I31"/>
    <mergeCell ref="B32:G32"/>
    <mergeCell ref="B33:G33"/>
    <mergeCell ref="B34:G34"/>
    <mergeCell ref="B35:G35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view="pageBreakPreview" zoomScaleNormal="100" workbookViewId="0">
      <selection activeCell="D34" sqref="D34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28.15" customHeight="1" x14ac:dyDescent="0.25">
      <c r="A1" s="199" t="s">
        <v>190</v>
      </c>
      <c r="B1" s="200"/>
      <c r="C1" s="200"/>
      <c r="D1" s="201"/>
    </row>
    <row r="2" spans="1:4" x14ac:dyDescent="0.25">
      <c r="A2" s="106" t="s">
        <v>191</v>
      </c>
      <c r="B2" s="106" t="s">
        <v>192</v>
      </c>
      <c r="C2" s="106" t="s">
        <v>193</v>
      </c>
      <c r="D2" s="106" t="s">
        <v>194</v>
      </c>
    </row>
    <row r="3" spans="1:4" x14ac:dyDescent="0.25">
      <c r="A3" s="103"/>
      <c r="B3" s="101"/>
      <c r="C3" s="98"/>
      <c r="D3" s="98"/>
    </row>
    <row r="4" spans="1:4" x14ac:dyDescent="0.25">
      <c r="A4" s="104"/>
      <c r="B4" s="102"/>
      <c r="C4" s="99"/>
      <c r="D4" s="99"/>
    </row>
    <row r="5" spans="1:4" x14ac:dyDescent="0.25">
      <c r="A5" s="103"/>
      <c r="B5" s="101"/>
      <c r="C5" s="98"/>
      <c r="D5" s="98"/>
    </row>
    <row r="6" spans="1:4" x14ac:dyDescent="0.25">
      <c r="A6" s="103"/>
      <c r="B6" s="101"/>
      <c r="C6" s="98"/>
      <c r="D6" s="98"/>
    </row>
    <row r="7" spans="1:4" x14ac:dyDescent="0.25">
      <c r="A7" s="103"/>
      <c r="B7" s="101"/>
      <c r="C7" s="98"/>
      <c r="D7" s="98"/>
    </row>
    <row r="8" spans="1:4" x14ac:dyDescent="0.25">
      <c r="A8" s="103"/>
      <c r="B8" s="101"/>
      <c r="C8" s="98"/>
      <c r="D8" s="98"/>
    </row>
    <row r="9" spans="1:4" x14ac:dyDescent="0.25">
      <c r="A9" s="103"/>
      <c r="B9" s="101"/>
      <c r="C9" s="98"/>
      <c r="D9" s="98"/>
    </row>
    <row r="10" spans="1:4" x14ac:dyDescent="0.25">
      <c r="A10" s="103"/>
      <c r="B10" s="101"/>
      <c r="C10" s="98"/>
      <c r="D10" s="98"/>
    </row>
    <row r="11" spans="1:4" x14ac:dyDescent="0.25">
      <c r="A11" s="103"/>
      <c r="B11" s="101"/>
      <c r="C11" s="98"/>
      <c r="D11" s="98"/>
    </row>
    <row r="12" spans="1:4" x14ac:dyDescent="0.25">
      <c r="A12" s="103"/>
      <c r="B12" s="101"/>
      <c r="C12" s="98"/>
      <c r="D12" s="98"/>
    </row>
    <row r="13" spans="1:4" x14ac:dyDescent="0.25">
      <c r="A13" s="103"/>
      <c r="B13" s="101"/>
      <c r="C13" s="98"/>
      <c r="D13" s="98"/>
    </row>
    <row r="14" spans="1:4" x14ac:dyDescent="0.25">
      <c r="A14" s="103"/>
      <c r="B14" s="101"/>
      <c r="C14" s="98"/>
      <c r="D14" s="98"/>
    </row>
    <row r="15" spans="1:4" x14ac:dyDescent="0.25">
      <c r="A15" s="103"/>
      <c r="B15" s="101"/>
      <c r="C15" s="98"/>
      <c r="D15" s="98"/>
    </row>
    <row r="16" spans="1:4" x14ac:dyDescent="0.25">
      <c r="A16" s="103"/>
      <c r="B16" s="101"/>
      <c r="C16" s="98"/>
      <c r="D16" s="98"/>
    </row>
    <row r="17" spans="1:4" x14ac:dyDescent="0.25">
      <c r="A17" s="103"/>
      <c r="B17" s="101"/>
      <c r="C17" s="98"/>
      <c r="D17" s="98"/>
    </row>
    <row r="18" spans="1:4" x14ac:dyDescent="0.25">
      <c r="A18" s="103"/>
      <c r="B18" s="101"/>
      <c r="C18" s="98"/>
      <c r="D18" s="98"/>
    </row>
    <row r="19" spans="1:4" x14ac:dyDescent="0.25">
      <c r="A19" s="103"/>
      <c r="B19" s="101"/>
      <c r="C19" s="98"/>
      <c r="D19" s="98"/>
    </row>
    <row r="20" spans="1:4" x14ac:dyDescent="0.25">
      <c r="A20" s="103"/>
      <c r="B20" s="101"/>
      <c r="C20" s="98"/>
      <c r="D20" s="98"/>
    </row>
    <row r="21" spans="1:4" x14ac:dyDescent="0.25">
      <c r="A21" s="103"/>
      <c r="B21" s="101"/>
      <c r="C21" s="98"/>
      <c r="D21" s="98"/>
    </row>
    <row r="22" spans="1:4" x14ac:dyDescent="0.25">
      <c r="A22" s="103"/>
      <c r="B22" s="101"/>
      <c r="C22" s="98"/>
      <c r="D22" s="98"/>
    </row>
    <row r="23" spans="1:4" x14ac:dyDescent="0.25">
      <c r="A23" s="103"/>
      <c r="B23" s="101"/>
      <c r="C23" s="98"/>
      <c r="D23" s="98"/>
    </row>
    <row r="24" spans="1:4" x14ac:dyDescent="0.25">
      <c r="A24" s="103"/>
      <c r="B24" s="101"/>
      <c r="C24" s="98"/>
      <c r="D24" s="98"/>
    </row>
    <row r="25" spans="1:4" x14ac:dyDescent="0.25">
      <c r="A25" s="103"/>
      <c r="B25" s="101"/>
      <c r="C25" s="98"/>
      <c r="D25" s="98"/>
    </row>
    <row r="26" spans="1:4" x14ac:dyDescent="0.25">
      <c r="A26" s="103"/>
      <c r="B26" s="101"/>
      <c r="C26" s="98"/>
      <c r="D26" s="98"/>
    </row>
    <row r="27" spans="1:4" x14ac:dyDescent="0.25">
      <c r="A27" s="103"/>
      <c r="B27" s="101"/>
      <c r="C27" s="98"/>
      <c r="D27" s="98"/>
    </row>
    <row r="28" spans="1:4" x14ac:dyDescent="0.25">
      <c r="A28" s="103"/>
      <c r="B28" s="101"/>
      <c r="C28" s="98"/>
      <c r="D28" s="98"/>
    </row>
    <row r="29" spans="1:4" x14ac:dyDescent="0.25">
      <c r="A29" s="103"/>
      <c r="B29" s="101"/>
      <c r="C29" s="98"/>
      <c r="D29" s="98"/>
    </row>
    <row r="30" spans="1:4" x14ac:dyDescent="0.25">
      <c r="A30" s="103"/>
      <c r="B30" s="101"/>
      <c r="C30" s="98"/>
      <c r="D30" s="98"/>
    </row>
    <row r="31" spans="1:4" x14ac:dyDescent="0.25">
      <c r="A31" s="103"/>
      <c r="B31" s="101"/>
      <c r="C31" s="98"/>
      <c r="D31" s="98"/>
    </row>
    <row r="32" spans="1:4" x14ac:dyDescent="0.25">
      <c r="A32" s="103"/>
      <c r="B32" s="101"/>
      <c r="C32" s="98"/>
      <c r="D32" s="100"/>
    </row>
    <row r="33" spans="1:4" ht="6" customHeight="1" x14ac:dyDescent="0.25">
      <c r="A33" s="195"/>
      <c r="B33" s="196"/>
      <c r="C33" s="196"/>
      <c r="D33" s="196"/>
    </row>
    <row r="34" spans="1:4" ht="27.75" customHeight="1" x14ac:dyDescent="0.25">
      <c r="A34" s="197" t="s">
        <v>195</v>
      </c>
      <c r="B34" s="198"/>
      <c r="C34" s="198"/>
      <c r="D34" s="105">
        <f>SUM(D2:D32)</f>
        <v>0</v>
      </c>
    </row>
    <row r="35" spans="1:4" ht="6.75" customHeight="1" x14ac:dyDescent="0.25">
      <c r="A35" s="195"/>
      <c r="B35" s="196"/>
      <c r="C35" s="196"/>
      <c r="D35" s="196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tabSelected="1" view="pageBreakPreview" zoomScaleNormal="100" workbookViewId="0">
      <selection activeCell="E3" sqref="E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3.285156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4" t="s">
        <v>196</v>
      </c>
      <c r="B1" s="84" t="s">
        <v>197</v>
      </c>
      <c r="C1" s="83" t="s">
        <v>198</v>
      </c>
      <c r="D1" s="83" t="s">
        <v>199</v>
      </c>
      <c r="E1" s="85" t="s">
        <v>200</v>
      </c>
      <c r="F1" s="85" t="s">
        <v>201</v>
      </c>
      <c r="G1" s="85" t="s">
        <v>202</v>
      </c>
      <c r="H1" s="86" t="s">
        <v>203</v>
      </c>
      <c r="I1" s="87" t="s">
        <v>204</v>
      </c>
      <c r="J1" s="87" t="s">
        <v>205</v>
      </c>
      <c r="K1" s="86" t="s">
        <v>206</v>
      </c>
    </row>
    <row r="2" spans="1:11" ht="51" customHeight="1" x14ac:dyDescent="0.25">
      <c r="A2" s="75" t="s">
        <v>211</v>
      </c>
      <c r="B2" s="75" t="s">
        <v>214</v>
      </c>
      <c r="C2" s="81">
        <v>200</v>
      </c>
      <c r="D2" s="81">
        <v>5</v>
      </c>
      <c r="E2" s="82">
        <v>2</v>
      </c>
      <c r="F2" s="116">
        <f t="shared" ref="F2" ca="1" si="0">OFFSET(INDIRECT(SUBSTITUTE(_xlfn.FORMULATEXT(J2),"=","")), -6, 0)</f>
        <v>0</v>
      </c>
      <c r="G2" s="114">
        <f t="shared" ref="G2" ca="1" si="1">F2*E2</f>
        <v>0</v>
      </c>
      <c r="H2" s="111">
        <f>'Cargo diurno 40 horas'!I193</f>
        <v>849.50774404493461</v>
      </c>
      <c r="I2" s="111">
        <f>H2*E2</f>
        <v>1699.0154880898692</v>
      </c>
      <c r="J2" s="112">
        <f>'Cargo diurno 40 horas'!I196</f>
        <v>5404.91</v>
      </c>
      <c r="K2" s="112">
        <f t="shared" ref="K2" si="2">E2*J2</f>
        <v>10809.82</v>
      </c>
    </row>
    <row r="3" spans="1:11" x14ac:dyDescent="0.25">
      <c r="A3" s="75" t="s">
        <v>215</v>
      </c>
      <c r="B3" s="75" t="s">
        <v>214</v>
      </c>
      <c r="C3" s="81">
        <v>100</v>
      </c>
      <c r="D3" s="81">
        <v>5</v>
      </c>
      <c r="E3" s="82">
        <v>1</v>
      </c>
      <c r="F3" s="116">
        <f t="shared" ref="F3" ca="1" si="3">OFFSET(INDIRECT(SUBSTITUTE(_xlfn.FORMULATEXT(J3),"=","")), -6, 0)</f>
        <v>0</v>
      </c>
      <c r="G3" s="114">
        <f t="shared" ref="G3" ca="1" si="4">F3*E3</f>
        <v>0</v>
      </c>
      <c r="H3" s="111">
        <f>'20 horas'!I178</f>
        <v>364.07474744782905</v>
      </c>
      <c r="I3" s="111">
        <f>H3*E3</f>
        <v>364.07474744782905</v>
      </c>
      <c r="J3" s="112">
        <f>'20 horas'!I181</f>
        <v>2874.58</v>
      </c>
      <c r="K3" s="112">
        <f t="shared" ref="K3" si="5">E3*J3</f>
        <v>2874.58</v>
      </c>
    </row>
    <row r="4" spans="1:11" ht="6" customHeight="1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205"/>
    </row>
    <row r="5" spans="1:11" ht="40.5" customHeight="1" x14ac:dyDescent="0.25">
      <c r="A5" s="96" t="s">
        <v>207</v>
      </c>
      <c r="B5" s="97">
        <f>SUM(I2:I3)</f>
        <v>2063.0902355376984</v>
      </c>
      <c r="C5" s="209" t="s">
        <v>208</v>
      </c>
      <c r="D5" s="209"/>
      <c r="E5" s="118">
        <f>B5/K7</f>
        <v>0.15076219896653842</v>
      </c>
      <c r="F5" s="113" t="s">
        <v>195</v>
      </c>
      <c r="G5" s="117">
        <f ca="1">SUM(G3:G3)</f>
        <v>0</v>
      </c>
      <c r="H5" s="210"/>
      <c r="I5" s="211"/>
      <c r="J5" s="211"/>
      <c r="K5" s="212"/>
    </row>
    <row r="6" spans="1:11" ht="6" customHeight="1" x14ac:dyDescent="0.25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4"/>
    </row>
    <row r="7" spans="1:11" ht="26.45" customHeight="1" x14ac:dyDescent="0.25">
      <c r="A7" s="206" t="s">
        <v>209</v>
      </c>
      <c r="B7" s="207"/>
      <c r="C7" s="207"/>
      <c r="D7" s="208"/>
      <c r="E7" s="93">
        <f>SUM(E2:E3)</f>
        <v>3</v>
      </c>
      <c r="F7" s="119"/>
      <c r="G7" s="120"/>
      <c r="H7" s="120"/>
      <c r="I7" s="120"/>
      <c r="J7" s="115" t="s">
        <v>210</v>
      </c>
      <c r="K7" s="90">
        <f>SUM(K2:K3)</f>
        <v>13684.4</v>
      </c>
    </row>
    <row r="8" spans="1:11" ht="6" customHeight="1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205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Cargo diurno 40 horas</vt:lpstr>
      <vt:lpstr>20 horas</vt:lpstr>
      <vt:lpstr>Materiais Equipamentos</vt:lpstr>
      <vt:lpstr>Resumo</vt:lpstr>
      <vt:lpstr>'Cargo diurno 40 horas'!Area_de_impressao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Luciana Costa do Nascimento</cp:lastModifiedBy>
  <cp:revision>2</cp:revision>
  <cp:lastPrinted>2026-06-03T19:53:26Z</cp:lastPrinted>
  <dcterms:created xsi:type="dcterms:W3CDTF">2019-04-12T20:03:09Z</dcterms:created>
  <dcterms:modified xsi:type="dcterms:W3CDTF">2026-10-02T14:29:40Z</dcterms:modified>
  <cp:category/>
  <cp:contentStatus/>
</cp:coreProperties>
</file>