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anca-pereira\Downloads\"/>
    </mc:Choice>
  </mc:AlternateContent>
  <bookViews>
    <workbookView xWindow="-105" yWindow="-105" windowWidth="23250" windowHeight="12570" tabRatio="649" firstSheet="2"/>
  </bookViews>
  <sheets>
    <sheet name="Supervisor - 40h POA" sheetId="27" r:id="rId1"/>
    <sheet name="Serralheiro - 40h POA" sheetId="26" r:id="rId2"/>
    <sheet name="Pintor 40h -POA" sheetId="24" r:id="rId3"/>
    <sheet name="Pedreiro - 40h POA" sheetId="23" r:id="rId4"/>
    <sheet name="Marceneiro - 40h POA" sheetId="22" r:id="rId5"/>
    <sheet name="Hidráulico - 40h POA" sheetId="21" r:id="rId6"/>
    <sheet name="Eletricista - 40h POA" sheetId="20" r:id="rId7"/>
    <sheet name="Servente - 40h POA" sheetId="16" r:id="rId8"/>
    <sheet name="Resumo" sheetId="9" r:id="rId9"/>
  </sheets>
  <externalReferences>
    <externalReference r:id="rId10"/>
    <externalReference r:id="rId11"/>
  </externalReferences>
  <definedNames>
    <definedName name="_xlnm.Print_Area" localSheetId="6">'Eletricista - 40h POA'!$A$1:$I$173</definedName>
    <definedName name="_xlnm.Print_Area" localSheetId="5">'Hidráulico - 40h POA'!$A$1:$I$173</definedName>
    <definedName name="_xlnm.Print_Area" localSheetId="4">'Marceneiro - 40h POA'!$A$1:$I$173</definedName>
    <definedName name="_xlnm.Print_Area" localSheetId="3">'Pedreiro - 40h POA'!$A$1:$I$173</definedName>
    <definedName name="_xlnm.Print_Area" localSheetId="2">'Pintor 40h -POA'!$A$1:$I$173</definedName>
    <definedName name="_xlnm.Print_Area" localSheetId="1">'Serralheiro - 40h POA'!$A$1:$I$173</definedName>
    <definedName name="_xlnm.Print_Area" localSheetId="7">'Servente - 40h POA'!$A$1:$I$173</definedName>
    <definedName name="_xlnm.Print_Area" localSheetId="0">'Supervisor - 40h POA'!$A$1:$I$173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5" i="24" l="1"/>
  <c r="I35" i="26"/>
  <c r="I35" i="23" l="1"/>
  <c r="H171" i="27" l="1"/>
  <c r="A171" i="27"/>
  <c r="E145" i="27"/>
  <c r="H144" i="27"/>
  <c r="H147" i="27" s="1"/>
  <c r="D144" i="27" s="1"/>
  <c r="E144" i="27" s="1"/>
  <c r="G144" i="27"/>
  <c r="G147" i="27" s="1"/>
  <c r="D143" i="27" s="1"/>
  <c r="E143" i="27" s="1"/>
  <c r="F144" i="27"/>
  <c r="F143" i="27"/>
  <c r="F142" i="27"/>
  <c r="I118" i="27"/>
  <c r="I161" i="27" s="1"/>
  <c r="F111" i="27"/>
  <c r="I103" i="27"/>
  <c r="G96" i="27"/>
  <c r="C96" i="27"/>
  <c r="A96" i="27"/>
  <c r="H95" i="27"/>
  <c r="G92" i="27"/>
  <c r="C92" i="27"/>
  <c r="A92" i="27"/>
  <c r="G88" i="27"/>
  <c r="C88" i="27"/>
  <c r="A88" i="27"/>
  <c r="I83" i="27"/>
  <c r="I82" i="27"/>
  <c r="H70" i="27"/>
  <c r="H63" i="27"/>
  <c r="H51" i="27"/>
  <c r="B39" i="27"/>
  <c r="I38" i="27"/>
  <c r="I37" i="27"/>
  <c r="I35" i="27"/>
  <c r="I33" i="27"/>
  <c r="I32" i="27"/>
  <c r="A32" i="27"/>
  <c r="A33" i="27" s="1"/>
  <c r="A34" i="27" s="1"/>
  <c r="A35" i="27" s="1"/>
  <c r="A36" i="27" s="1"/>
  <c r="A37" i="27" s="1"/>
  <c r="A38" i="27" s="1"/>
  <c r="A39" i="27" s="1"/>
  <c r="G11" i="27"/>
  <c r="A6" i="27"/>
  <c r="I5" i="27"/>
  <c r="I31" i="27" s="1"/>
  <c r="I36" i="27" s="1"/>
  <c r="G5" i="27"/>
  <c r="H171" i="26"/>
  <c r="A171" i="26"/>
  <c r="E145" i="26"/>
  <c r="H144" i="26"/>
  <c r="H147" i="26" s="1"/>
  <c r="D144" i="26" s="1"/>
  <c r="E144" i="26" s="1"/>
  <c r="G144" i="26"/>
  <c r="G147" i="26" s="1"/>
  <c r="D143" i="26" s="1"/>
  <c r="E143" i="26" s="1"/>
  <c r="F144" i="26"/>
  <c r="F143" i="26"/>
  <c r="F142" i="26"/>
  <c r="I118" i="26"/>
  <c r="I161" i="26" s="1"/>
  <c r="F111" i="26"/>
  <c r="I103" i="26" s="1"/>
  <c r="G96" i="26"/>
  <c r="C96" i="26"/>
  <c r="A96" i="26"/>
  <c r="E96" i="26" s="1"/>
  <c r="H95" i="26"/>
  <c r="G92" i="26"/>
  <c r="C92" i="26"/>
  <c r="A92" i="26"/>
  <c r="G88" i="26"/>
  <c r="C88" i="26"/>
  <c r="A88" i="26"/>
  <c r="E88" i="26" s="1"/>
  <c r="I83" i="26"/>
  <c r="I82" i="26"/>
  <c r="H70" i="26"/>
  <c r="H63" i="26"/>
  <c r="H73" i="26" s="1"/>
  <c r="H74" i="26" s="1"/>
  <c r="H51" i="26"/>
  <c r="B39" i="26"/>
  <c r="I38" i="26"/>
  <c r="I37" i="26"/>
  <c r="I36" i="26"/>
  <c r="I34" i="26"/>
  <c r="I33" i="26"/>
  <c r="I32" i="26"/>
  <c r="A32" i="26"/>
  <c r="A33" i="26" s="1"/>
  <c r="A34" i="26" s="1"/>
  <c r="A35" i="26" s="1"/>
  <c r="A36" i="26" s="1"/>
  <c r="A37" i="26" s="1"/>
  <c r="A38" i="26" s="1"/>
  <c r="A39" i="26" s="1"/>
  <c r="G11" i="26"/>
  <c r="A6" i="26"/>
  <c r="I5" i="26"/>
  <c r="I31" i="26" s="1"/>
  <c r="G5" i="26"/>
  <c r="H171" i="24"/>
  <c r="A171" i="24"/>
  <c r="E145" i="24"/>
  <c r="H144" i="24"/>
  <c r="H147" i="24" s="1"/>
  <c r="D144" i="24" s="1"/>
  <c r="E144" i="24" s="1"/>
  <c r="G144" i="24"/>
  <c r="G147" i="24" s="1"/>
  <c r="D143" i="24" s="1"/>
  <c r="E143" i="24" s="1"/>
  <c r="F144" i="24"/>
  <c r="F143" i="24"/>
  <c r="F142" i="24"/>
  <c r="I118" i="24"/>
  <c r="I161" i="24" s="1"/>
  <c r="F111" i="24"/>
  <c r="I103" i="24"/>
  <c r="G96" i="24"/>
  <c r="C96" i="24"/>
  <c r="A96" i="24"/>
  <c r="H95" i="24"/>
  <c r="G92" i="24"/>
  <c r="C92" i="24"/>
  <c r="A92" i="24"/>
  <c r="G88" i="24"/>
  <c r="C88" i="24"/>
  <c r="E88" i="24" s="1"/>
  <c r="A88" i="24"/>
  <c r="I83" i="24"/>
  <c r="I82" i="24"/>
  <c r="H70" i="24"/>
  <c r="H63" i="24"/>
  <c r="H51" i="24"/>
  <c r="B39" i="24"/>
  <c r="I38" i="24"/>
  <c r="I37" i="24"/>
  <c r="I36" i="24"/>
  <c r="I34" i="24"/>
  <c r="I33" i="24"/>
  <c r="A32" i="24"/>
  <c r="A33" i="24" s="1"/>
  <c r="A34" i="24" s="1"/>
  <c r="A35" i="24" s="1"/>
  <c r="A36" i="24" s="1"/>
  <c r="A37" i="24" s="1"/>
  <c r="A38" i="24" s="1"/>
  <c r="A39" i="24" s="1"/>
  <c r="G11" i="24"/>
  <c r="A6" i="24"/>
  <c r="I5" i="24"/>
  <c r="I31" i="24" s="1"/>
  <c r="G5" i="24"/>
  <c r="H171" i="23"/>
  <c r="A171" i="23"/>
  <c r="E145" i="23"/>
  <c r="H144" i="23"/>
  <c r="H147" i="23" s="1"/>
  <c r="D144" i="23" s="1"/>
  <c r="E144" i="23" s="1"/>
  <c r="G144" i="23"/>
  <c r="G147" i="23" s="1"/>
  <c r="D143" i="23" s="1"/>
  <c r="E143" i="23" s="1"/>
  <c r="F144" i="23"/>
  <c r="F143" i="23"/>
  <c r="F142" i="23"/>
  <c r="I118" i="23"/>
  <c r="I161" i="23" s="1"/>
  <c r="F111" i="23"/>
  <c r="G96" i="23"/>
  <c r="C96" i="23"/>
  <c r="A96" i="23"/>
  <c r="H95" i="23"/>
  <c r="G92" i="23"/>
  <c r="C92" i="23"/>
  <c r="A92" i="23"/>
  <c r="G88" i="23"/>
  <c r="C88" i="23"/>
  <c r="A88" i="23"/>
  <c r="I83" i="23"/>
  <c r="I82" i="23"/>
  <c r="H70" i="23"/>
  <c r="H63" i="23"/>
  <c r="H51" i="23"/>
  <c r="H73" i="23" s="1"/>
  <c r="H74" i="23" s="1"/>
  <c r="B39" i="23"/>
  <c r="I38" i="23"/>
  <c r="I37" i="23"/>
  <c r="I36" i="23"/>
  <c r="I34" i="23"/>
  <c r="I33" i="23"/>
  <c r="A32" i="23"/>
  <c r="A33" i="23" s="1"/>
  <c r="A34" i="23" s="1"/>
  <c r="A35" i="23" s="1"/>
  <c r="A36" i="23" s="1"/>
  <c r="A37" i="23" s="1"/>
  <c r="A38" i="23" s="1"/>
  <c r="A39" i="23" s="1"/>
  <c r="G11" i="23"/>
  <c r="A6" i="23"/>
  <c r="I5" i="23"/>
  <c r="I31" i="23" s="1"/>
  <c r="G5" i="23"/>
  <c r="H171" i="22"/>
  <c r="A171" i="22"/>
  <c r="E145" i="22"/>
  <c r="H144" i="22"/>
  <c r="H147" i="22" s="1"/>
  <c r="D144" i="22" s="1"/>
  <c r="E144" i="22" s="1"/>
  <c r="G144" i="22"/>
  <c r="G147" i="22" s="1"/>
  <c r="D143" i="22" s="1"/>
  <c r="E143" i="22" s="1"/>
  <c r="F144" i="22"/>
  <c r="F143" i="22"/>
  <c r="F142" i="22"/>
  <c r="I118" i="22"/>
  <c r="I161" i="22" s="1"/>
  <c r="F111" i="22"/>
  <c r="I103" i="22"/>
  <c r="G96" i="22"/>
  <c r="C96" i="22"/>
  <c r="A96" i="22"/>
  <c r="E96" i="22" s="1"/>
  <c r="H95" i="22"/>
  <c r="G92" i="22"/>
  <c r="C92" i="22"/>
  <c r="A92" i="22"/>
  <c r="G88" i="22"/>
  <c r="C88" i="22"/>
  <c r="A88" i="22"/>
  <c r="E88" i="22" s="1"/>
  <c r="I83" i="22"/>
  <c r="I82" i="22"/>
  <c r="H70" i="22"/>
  <c r="H63" i="22"/>
  <c r="H51" i="22"/>
  <c r="B39" i="22"/>
  <c r="I38" i="22"/>
  <c r="I37" i="22"/>
  <c r="I36" i="22"/>
  <c r="I34" i="22"/>
  <c r="I33" i="22"/>
  <c r="I32" i="22"/>
  <c r="A32" i="22"/>
  <c r="A33" i="22" s="1"/>
  <c r="A34" i="22" s="1"/>
  <c r="A35" i="22" s="1"/>
  <c r="A36" i="22" s="1"/>
  <c r="A37" i="22" s="1"/>
  <c r="A38" i="22" s="1"/>
  <c r="A39" i="22" s="1"/>
  <c r="G11" i="22"/>
  <c r="A6" i="22"/>
  <c r="I5" i="22"/>
  <c r="I31" i="22" s="1"/>
  <c r="G5" i="22"/>
  <c r="H171" i="21"/>
  <c r="A171" i="21"/>
  <c r="E145" i="21"/>
  <c r="H144" i="21"/>
  <c r="H147" i="21" s="1"/>
  <c r="D144" i="21" s="1"/>
  <c r="E144" i="21" s="1"/>
  <c r="G144" i="21"/>
  <c r="G147" i="21" s="1"/>
  <c r="D143" i="21" s="1"/>
  <c r="E143" i="21" s="1"/>
  <c r="F144" i="21"/>
  <c r="F143" i="21"/>
  <c r="F142" i="21"/>
  <c r="I118" i="21"/>
  <c r="I161" i="21" s="1"/>
  <c r="F111" i="21"/>
  <c r="I103" i="21" s="1"/>
  <c r="G96" i="21"/>
  <c r="E96" i="21"/>
  <c r="C96" i="21"/>
  <c r="A96" i="21"/>
  <c r="H95" i="21"/>
  <c r="G92" i="21"/>
  <c r="C92" i="21"/>
  <c r="A92" i="21"/>
  <c r="E92" i="21" s="1"/>
  <c r="G88" i="21"/>
  <c r="C88" i="21"/>
  <c r="A88" i="21"/>
  <c r="I83" i="21"/>
  <c r="I82" i="21"/>
  <c r="H70" i="21"/>
  <c r="H63" i="21"/>
  <c r="H51" i="21"/>
  <c r="H73" i="21" s="1"/>
  <c r="H74" i="21" s="1"/>
  <c r="H76" i="21" s="1"/>
  <c r="B39" i="21"/>
  <c r="I38" i="21"/>
  <c r="I37" i="21"/>
  <c r="I36" i="21"/>
  <c r="I34" i="21"/>
  <c r="I33" i="21"/>
  <c r="I32" i="21"/>
  <c r="A32" i="21"/>
  <c r="A33" i="21" s="1"/>
  <c r="A34" i="21" s="1"/>
  <c r="A35" i="21" s="1"/>
  <c r="A36" i="21" s="1"/>
  <c r="A37" i="21" s="1"/>
  <c r="A38" i="21" s="1"/>
  <c r="A39" i="21" s="1"/>
  <c r="G11" i="21"/>
  <c r="A6" i="21"/>
  <c r="I5" i="21"/>
  <c r="I31" i="21" s="1"/>
  <c r="G5" i="21"/>
  <c r="H171" i="20"/>
  <c r="A171" i="20"/>
  <c r="E145" i="20"/>
  <c r="H144" i="20"/>
  <c r="H147" i="20" s="1"/>
  <c r="D144" i="20" s="1"/>
  <c r="E144" i="20" s="1"/>
  <c r="G144" i="20"/>
  <c r="G147" i="20" s="1"/>
  <c r="D143" i="20" s="1"/>
  <c r="E143" i="20" s="1"/>
  <c r="F144" i="20"/>
  <c r="F143" i="20"/>
  <c r="F142" i="20"/>
  <c r="I118" i="20"/>
  <c r="I161" i="20" s="1"/>
  <c r="F111" i="20"/>
  <c r="I103" i="20" s="1"/>
  <c r="G96" i="20"/>
  <c r="C96" i="20"/>
  <c r="A96" i="20"/>
  <c r="H95" i="20"/>
  <c r="G92" i="20"/>
  <c r="C92" i="20"/>
  <c r="A92" i="20"/>
  <c r="G88" i="20"/>
  <c r="C88" i="20"/>
  <c r="E88" i="20" s="1"/>
  <c r="A88" i="20"/>
  <c r="I83" i="20"/>
  <c r="I82" i="20"/>
  <c r="H70" i="20"/>
  <c r="H63" i="20"/>
  <c r="H51" i="20"/>
  <c r="B39" i="20"/>
  <c r="I38" i="20"/>
  <c r="I37" i="20"/>
  <c r="I36" i="20"/>
  <c r="I34" i="20"/>
  <c r="I33" i="20"/>
  <c r="I32" i="20"/>
  <c r="A32" i="20"/>
  <c r="A33" i="20" s="1"/>
  <c r="A34" i="20" s="1"/>
  <c r="A35" i="20" s="1"/>
  <c r="A36" i="20" s="1"/>
  <c r="A37" i="20" s="1"/>
  <c r="A38" i="20" s="1"/>
  <c r="A39" i="20" s="1"/>
  <c r="G11" i="20"/>
  <c r="A6" i="20"/>
  <c r="I5" i="20"/>
  <c r="I31" i="20" s="1"/>
  <c r="G5" i="20"/>
  <c r="E96" i="23" l="1"/>
  <c r="E88" i="23"/>
  <c r="H73" i="24"/>
  <c r="H74" i="24" s="1"/>
  <c r="E96" i="20"/>
  <c r="E88" i="21"/>
  <c r="E92" i="26"/>
  <c r="E92" i="20"/>
  <c r="E92" i="22"/>
  <c r="F92" i="22" s="1"/>
  <c r="H92" i="22" s="1"/>
  <c r="I92" i="22" s="1"/>
  <c r="I80" i="22" s="1"/>
  <c r="E96" i="24"/>
  <c r="H73" i="20"/>
  <c r="H74" i="20" s="1"/>
  <c r="H76" i="20" s="1"/>
  <c r="E92" i="23"/>
  <c r="E88" i="27"/>
  <c r="H73" i="22"/>
  <c r="H74" i="22" s="1"/>
  <c r="H76" i="22" s="1"/>
  <c r="E92" i="27"/>
  <c r="F92" i="27" s="1"/>
  <c r="H92" i="27" s="1"/>
  <c r="I92" i="27" s="1"/>
  <c r="I80" i="27" s="1"/>
  <c r="E92" i="24"/>
  <c r="H73" i="27"/>
  <c r="H74" i="27" s="1"/>
  <c r="H76" i="27" s="1"/>
  <c r="E96" i="27"/>
  <c r="F96" i="27"/>
  <c r="H96" i="27" s="1"/>
  <c r="I96" i="27" s="1"/>
  <c r="I79" i="27" s="1"/>
  <c r="F88" i="27"/>
  <c r="H88" i="27" s="1"/>
  <c r="I34" i="27"/>
  <c r="I40" i="27" s="1"/>
  <c r="F92" i="26"/>
  <c r="H92" i="26" s="1"/>
  <c r="I92" i="26" s="1"/>
  <c r="I80" i="26" s="1"/>
  <c r="F96" i="26"/>
  <c r="H96" i="26" s="1"/>
  <c r="I96" i="26" s="1"/>
  <c r="I79" i="26" s="1"/>
  <c r="I40" i="26"/>
  <c r="H76" i="26"/>
  <c r="F88" i="26"/>
  <c r="H88" i="26" s="1"/>
  <c r="I88" i="26" s="1"/>
  <c r="I81" i="26" s="1"/>
  <c r="F96" i="24"/>
  <c r="H96" i="24" s="1"/>
  <c r="I96" i="24" s="1"/>
  <c r="I79" i="24" s="1"/>
  <c r="I40" i="24"/>
  <c r="H31" i="24" s="1"/>
  <c r="F88" i="24"/>
  <c r="H88" i="24" s="1"/>
  <c r="I88" i="24" s="1"/>
  <c r="I81" i="24" s="1"/>
  <c r="H76" i="24"/>
  <c r="H76" i="23"/>
  <c r="F92" i="23"/>
  <c r="H92" i="23" s="1"/>
  <c r="I92" i="23" s="1"/>
  <c r="I80" i="23" s="1"/>
  <c r="F96" i="23"/>
  <c r="H96" i="23" s="1"/>
  <c r="I96" i="23" s="1"/>
  <c r="I79" i="23" s="1"/>
  <c r="F88" i="23"/>
  <c r="H88" i="23" s="1"/>
  <c r="I88" i="23" s="1"/>
  <c r="I81" i="23" s="1"/>
  <c r="I103" i="23"/>
  <c r="F96" i="22"/>
  <c r="H96" i="22" s="1"/>
  <c r="I96" i="22" s="1"/>
  <c r="I79" i="22" s="1"/>
  <c r="I35" i="22"/>
  <c r="I40" i="22" s="1"/>
  <c r="F88" i="22"/>
  <c r="H88" i="22" s="1"/>
  <c r="I88" i="22" s="1"/>
  <c r="I81" i="22" s="1"/>
  <c r="I35" i="21"/>
  <c r="F92" i="21"/>
  <c r="H92" i="21" s="1"/>
  <c r="I92" i="21" s="1"/>
  <c r="I80" i="21" s="1"/>
  <c r="F96" i="21"/>
  <c r="H96" i="21" s="1"/>
  <c r="I96" i="21" s="1"/>
  <c r="I79" i="21" s="1"/>
  <c r="F88" i="21"/>
  <c r="H88" i="21" s="1"/>
  <c r="F96" i="20"/>
  <c r="H96" i="20" s="1"/>
  <c r="I96" i="20" s="1"/>
  <c r="I79" i="20" s="1"/>
  <c r="F92" i="20"/>
  <c r="H92" i="20" s="1"/>
  <c r="I92" i="20" s="1"/>
  <c r="I80" i="20" s="1"/>
  <c r="I35" i="20"/>
  <c r="I40" i="20" s="1"/>
  <c r="F88" i="20"/>
  <c r="H88" i="20" s="1"/>
  <c r="I88" i="20" s="1"/>
  <c r="I81" i="20" s="1"/>
  <c r="I88" i="21" l="1"/>
  <c r="I81" i="21" s="1"/>
  <c r="F92" i="24"/>
  <c r="H92" i="24" s="1"/>
  <c r="I92" i="24" s="1"/>
  <c r="I80" i="24" s="1"/>
  <c r="I88" i="27"/>
  <c r="I81" i="27" s="1"/>
  <c r="I84" i="27" s="1"/>
  <c r="H80" i="27"/>
  <c r="H80" i="22"/>
  <c r="H79" i="27"/>
  <c r="I62" i="27"/>
  <c r="I44" i="27"/>
  <c r="A113" i="27"/>
  <c r="I61" i="27"/>
  <c r="I43" i="27"/>
  <c r="H35" i="27"/>
  <c r="I55" i="27"/>
  <c r="I60" i="27"/>
  <c r="I50" i="27"/>
  <c r="I69" i="27"/>
  <c r="I59" i="27"/>
  <c r="I49" i="27"/>
  <c r="H37" i="27"/>
  <c r="I154" i="27"/>
  <c r="I73" i="27"/>
  <c r="I74" i="27" s="1"/>
  <c r="H33" i="27"/>
  <c r="I68" i="27"/>
  <c r="I58" i="27"/>
  <c r="I48" i="27"/>
  <c r="H39" i="27"/>
  <c r="I67" i="27"/>
  <c r="I57" i="27"/>
  <c r="I47" i="27"/>
  <c r="I56" i="27"/>
  <c r="I46" i="27"/>
  <c r="A126" i="27"/>
  <c r="I45" i="27"/>
  <c r="H32" i="27"/>
  <c r="H38" i="27"/>
  <c r="H34" i="27"/>
  <c r="H83" i="27"/>
  <c r="H31" i="27"/>
  <c r="H36" i="27"/>
  <c r="H82" i="27"/>
  <c r="H36" i="26"/>
  <c r="H34" i="26"/>
  <c r="H80" i="26"/>
  <c r="H79" i="26"/>
  <c r="I84" i="26"/>
  <c r="I124" i="26"/>
  <c r="I111" i="26"/>
  <c r="H81" i="26"/>
  <c r="H35" i="26"/>
  <c r="I62" i="26"/>
  <c r="I44" i="26"/>
  <c r="A113" i="26"/>
  <c r="I61" i="26"/>
  <c r="I43" i="26"/>
  <c r="H33" i="26"/>
  <c r="I60" i="26"/>
  <c r="I50" i="26"/>
  <c r="H32" i="26"/>
  <c r="I69" i="26"/>
  <c r="I59" i="26"/>
  <c r="I49" i="26"/>
  <c r="H37" i="26"/>
  <c r="I154" i="26"/>
  <c r="I55" i="26"/>
  <c r="I68" i="26"/>
  <c r="I58" i="26"/>
  <c r="I48" i="26"/>
  <c r="H39" i="26"/>
  <c r="I67" i="26"/>
  <c r="I57" i="26"/>
  <c r="I47" i="26"/>
  <c r="A126" i="26"/>
  <c r="I45" i="26"/>
  <c r="I56" i="26"/>
  <c r="I46" i="26"/>
  <c r="I73" i="26"/>
  <c r="I74" i="26" s="1"/>
  <c r="H38" i="26"/>
  <c r="H31" i="26"/>
  <c r="H83" i="26"/>
  <c r="H82" i="26"/>
  <c r="H35" i="24"/>
  <c r="H36" i="24"/>
  <c r="H83" i="24"/>
  <c r="H79" i="24"/>
  <c r="I124" i="24"/>
  <c r="I111" i="24"/>
  <c r="H81" i="24"/>
  <c r="I62" i="24"/>
  <c r="I44" i="24"/>
  <c r="A113" i="24"/>
  <c r="I61" i="24"/>
  <c r="I43" i="24"/>
  <c r="H32" i="24"/>
  <c r="I55" i="24"/>
  <c r="I60" i="24"/>
  <c r="I50" i="24"/>
  <c r="H39" i="24"/>
  <c r="I69" i="24"/>
  <c r="I59" i="24"/>
  <c r="I49" i="24"/>
  <c r="H37" i="24"/>
  <c r="I73" i="24"/>
  <c r="I74" i="24" s="1"/>
  <c r="H82" i="24"/>
  <c r="I68" i="24"/>
  <c r="I58" i="24"/>
  <c r="I48" i="24"/>
  <c r="H34" i="24"/>
  <c r="I67" i="24"/>
  <c r="I57" i="24"/>
  <c r="I47" i="24"/>
  <c r="I56" i="24"/>
  <c r="I46" i="24"/>
  <c r="I154" i="24"/>
  <c r="A126" i="24"/>
  <c r="I45" i="24"/>
  <c r="H33" i="24"/>
  <c r="H38" i="24"/>
  <c r="I124" i="23"/>
  <c r="I111" i="23"/>
  <c r="I84" i="23"/>
  <c r="I40" i="23"/>
  <c r="H81" i="23" s="1"/>
  <c r="I124" i="22"/>
  <c r="I111" i="22"/>
  <c r="H81" i="22"/>
  <c r="H79" i="22"/>
  <c r="I84" i="22"/>
  <c r="I62" i="22"/>
  <c r="I44" i="22"/>
  <c r="I55" i="22"/>
  <c r="A113" i="22"/>
  <c r="I61" i="22"/>
  <c r="I43" i="22"/>
  <c r="I45" i="22"/>
  <c r="H83" i="22"/>
  <c r="I60" i="22"/>
  <c r="I50" i="22"/>
  <c r="H32" i="22"/>
  <c r="I69" i="22"/>
  <c r="I59" i="22"/>
  <c r="I49" i="22"/>
  <c r="H37" i="22"/>
  <c r="H33" i="22"/>
  <c r="I68" i="22"/>
  <c r="I58" i="22"/>
  <c r="I48" i="22"/>
  <c r="H39" i="22"/>
  <c r="I67" i="22"/>
  <c r="I57" i="22"/>
  <c r="I47" i="22"/>
  <c r="H31" i="22"/>
  <c r="I154" i="22"/>
  <c r="A126" i="22"/>
  <c r="I73" i="22"/>
  <c r="I74" i="22" s="1"/>
  <c r="I56" i="22"/>
  <c r="I46" i="22"/>
  <c r="H38" i="22"/>
  <c r="H35" i="22"/>
  <c r="H36" i="22"/>
  <c r="H82" i="22"/>
  <c r="H34" i="22"/>
  <c r="I124" i="21"/>
  <c r="I111" i="21"/>
  <c r="I84" i="21"/>
  <c r="I40" i="21"/>
  <c r="H79" i="21" s="1"/>
  <c r="I62" i="20"/>
  <c r="I44" i="20"/>
  <c r="I73" i="20"/>
  <c r="I74" i="20" s="1"/>
  <c r="A113" i="20"/>
  <c r="I61" i="20"/>
  <c r="I43" i="20"/>
  <c r="I45" i="20"/>
  <c r="I60" i="20"/>
  <c r="I50" i="20"/>
  <c r="H33" i="20"/>
  <c r="I69" i="20"/>
  <c r="I59" i="20"/>
  <c r="I49" i="20"/>
  <c r="H37" i="20"/>
  <c r="H82" i="20"/>
  <c r="I68" i="20"/>
  <c r="I58" i="20"/>
  <c r="I48" i="20"/>
  <c r="H39" i="20"/>
  <c r="I154" i="20"/>
  <c r="I55" i="20"/>
  <c r="I67" i="20"/>
  <c r="I57" i="20"/>
  <c r="I47" i="20"/>
  <c r="I56" i="20"/>
  <c r="I46" i="20"/>
  <c r="H36" i="20"/>
  <c r="A126" i="20"/>
  <c r="H83" i="20"/>
  <c r="H32" i="20"/>
  <c r="H34" i="20"/>
  <c r="H31" i="20"/>
  <c r="H38" i="20"/>
  <c r="H80" i="20"/>
  <c r="H35" i="20"/>
  <c r="I124" i="20"/>
  <c r="I111" i="20"/>
  <c r="H81" i="20"/>
  <c r="H79" i="20"/>
  <c r="I84" i="20"/>
  <c r="H81" i="27" l="1"/>
  <c r="I111" i="27"/>
  <c r="I124" i="27"/>
  <c r="H80" i="24"/>
  <c r="H84" i="24" s="1"/>
  <c r="I84" i="24"/>
  <c r="G113" i="24" s="1"/>
  <c r="H84" i="20"/>
  <c r="H40" i="27"/>
  <c r="I63" i="22"/>
  <c r="D113" i="22" s="1"/>
  <c r="H40" i="20"/>
  <c r="F126" i="27"/>
  <c r="F113" i="27"/>
  <c r="G126" i="27"/>
  <c r="I156" i="27"/>
  <c r="G113" i="27"/>
  <c r="I63" i="27"/>
  <c r="H84" i="27"/>
  <c r="I70" i="27"/>
  <c r="I51" i="27"/>
  <c r="I51" i="26"/>
  <c r="C113" i="26" s="1"/>
  <c r="I70" i="26"/>
  <c r="E113" i="26" s="1"/>
  <c r="F126" i="26"/>
  <c r="F113" i="26"/>
  <c r="G126" i="26"/>
  <c r="I156" i="26"/>
  <c r="G113" i="26"/>
  <c r="H84" i="26"/>
  <c r="I63" i="26"/>
  <c r="H40" i="26"/>
  <c r="H40" i="24"/>
  <c r="I70" i="24"/>
  <c r="E113" i="24" s="1"/>
  <c r="G126" i="24"/>
  <c r="I156" i="24"/>
  <c r="I51" i="24"/>
  <c r="F126" i="24"/>
  <c r="F113" i="24"/>
  <c r="I63" i="24"/>
  <c r="H80" i="23"/>
  <c r="G126" i="23"/>
  <c r="G113" i="23"/>
  <c r="I156" i="23"/>
  <c r="I62" i="23"/>
  <c r="I44" i="23"/>
  <c r="H34" i="23"/>
  <c r="I47" i="23"/>
  <c r="H31" i="23"/>
  <c r="A113" i="23"/>
  <c r="I61" i="23"/>
  <c r="I43" i="23"/>
  <c r="I68" i="23"/>
  <c r="H39" i="23"/>
  <c r="I60" i="23"/>
  <c r="I50" i="23"/>
  <c r="H82" i="23"/>
  <c r="I58" i="23"/>
  <c r="I48" i="23"/>
  <c r="I57" i="23"/>
  <c r="H33" i="23"/>
  <c r="I69" i="23"/>
  <c r="I59" i="23"/>
  <c r="I49" i="23"/>
  <c r="I67" i="23"/>
  <c r="I56" i="23"/>
  <c r="I46" i="23"/>
  <c r="I154" i="23"/>
  <c r="A126" i="23"/>
  <c r="I73" i="23"/>
  <c r="I74" i="23" s="1"/>
  <c r="I55" i="23"/>
  <c r="I45" i="23"/>
  <c r="H37" i="23"/>
  <c r="H36" i="23"/>
  <c r="H38" i="23"/>
  <c r="H83" i="23"/>
  <c r="H35" i="23"/>
  <c r="H79" i="23"/>
  <c r="H40" i="22"/>
  <c r="G126" i="22"/>
  <c r="I156" i="22"/>
  <c r="G113" i="22"/>
  <c r="F126" i="22"/>
  <c r="F113" i="22"/>
  <c r="H84" i="22"/>
  <c r="I51" i="22"/>
  <c r="I70" i="22"/>
  <c r="I62" i="21"/>
  <c r="I44" i="21"/>
  <c r="I57" i="21"/>
  <c r="A113" i="21"/>
  <c r="I61" i="21"/>
  <c r="I43" i="21"/>
  <c r="I60" i="21"/>
  <c r="I50" i="21"/>
  <c r="H32" i="21"/>
  <c r="I69" i="21"/>
  <c r="I59" i="21"/>
  <c r="I49" i="21"/>
  <c r="H37" i="21"/>
  <c r="I68" i="21"/>
  <c r="I58" i="21"/>
  <c r="I48" i="21"/>
  <c r="H39" i="21"/>
  <c r="I67" i="21"/>
  <c r="H31" i="21"/>
  <c r="I56" i="21"/>
  <c r="I46" i="21"/>
  <c r="I154" i="21"/>
  <c r="A126" i="21"/>
  <c r="I73" i="21"/>
  <c r="I74" i="21" s="1"/>
  <c r="I55" i="21"/>
  <c r="I45" i="21"/>
  <c r="H33" i="21"/>
  <c r="I47" i="21"/>
  <c r="H34" i="21"/>
  <c r="H82" i="21"/>
  <c r="H36" i="21"/>
  <c r="H38" i="21"/>
  <c r="H83" i="21"/>
  <c r="H80" i="21"/>
  <c r="G126" i="21"/>
  <c r="I156" i="21"/>
  <c r="G113" i="21"/>
  <c r="H35" i="21"/>
  <c r="H81" i="21"/>
  <c r="I63" i="20"/>
  <c r="I51" i="20"/>
  <c r="G126" i="20"/>
  <c r="I156" i="20"/>
  <c r="G113" i="20"/>
  <c r="I70" i="20"/>
  <c r="F126" i="20"/>
  <c r="F113" i="20"/>
  <c r="H98" i="20" l="1"/>
  <c r="D126" i="22"/>
  <c r="E126" i="26"/>
  <c r="H98" i="27"/>
  <c r="H84" i="21"/>
  <c r="C113" i="27"/>
  <c r="I76" i="27"/>
  <c r="I98" i="27" s="1"/>
  <c r="A142" i="27" s="1"/>
  <c r="I155" i="27"/>
  <c r="C126" i="27"/>
  <c r="E126" i="27"/>
  <c r="E113" i="27"/>
  <c r="D113" i="27"/>
  <c r="D126" i="27"/>
  <c r="I76" i="26"/>
  <c r="I98" i="26" s="1"/>
  <c r="A142" i="26" s="1"/>
  <c r="C126" i="26"/>
  <c r="I155" i="26"/>
  <c r="I157" i="26" s="1"/>
  <c r="H98" i="26"/>
  <c r="D113" i="26"/>
  <c r="H113" i="26" s="1"/>
  <c r="I113" i="26" s="1"/>
  <c r="D126" i="26"/>
  <c r="E126" i="24"/>
  <c r="H98" i="24"/>
  <c r="D126" i="24"/>
  <c r="D113" i="24"/>
  <c r="C113" i="24"/>
  <c r="I76" i="24"/>
  <c r="I98" i="24" s="1"/>
  <c r="A142" i="24" s="1"/>
  <c r="I155" i="24"/>
  <c r="C126" i="24"/>
  <c r="H84" i="23"/>
  <c r="I63" i="23"/>
  <c r="D126" i="23" s="1"/>
  <c r="F113" i="23"/>
  <c r="F126" i="23"/>
  <c r="I51" i="23"/>
  <c r="I70" i="23"/>
  <c r="H40" i="23"/>
  <c r="E126" i="22"/>
  <c r="E113" i="22"/>
  <c r="H98" i="22"/>
  <c r="C113" i="22"/>
  <c r="I76" i="22"/>
  <c r="I98" i="22" s="1"/>
  <c r="A142" i="22" s="1"/>
  <c r="I155" i="22"/>
  <c r="C126" i="22"/>
  <c r="I51" i="21"/>
  <c r="I63" i="21"/>
  <c r="I70" i="21"/>
  <c r="H40" i="21"/>
  <c r="F113" i="21"/>
  <c r="F126" i="21"/>
  <c r="E126" i="20"/>
  <c r="E113" i="20"/>
  <c r="D113" i="20"/>
  <c r="D126" i="20"/>
  <c r="C113" i="20"/>
  <c r="I76" i="20"/>
  <c r="I98" i="20" s="1"/>
  <c r="A142" i="20" s="1"/>
  <c r="I155" i="20"/>
  <c r="C126" i="20"/>
  <c r="H98" i="21" l="1"/>
  <c r="H126" i="26"/>
  <c r="I126" i="26" s="1"/>
  <c r="G124" i="26" s="1"/>
  <c r="H113" i="22"/>
  <c r="I113" i="22" s="1"/>
  <c r="H104" i="22" s="1"/>
  <c r="I157" i="27"/>
  <c r="H126" i="27"/>
  <c r="I126" i="27" s="1"/>
  <c r="H113" i="27"/>
  <c r="I113" i="27" s="1"/>
  <c r="H106" i="26"/>
  <c r="G111" i="26"/>
  <c r="H104" i="26"/>
  <c r="H107" i="26"/>
  <c r="H102" i="26"/>
  <c r="H103" i="26"/>
  <c r="H126" i="24"/>
  <c r="I126" i="24" s="1"/>
  <c r="G124" i="24" s="1"/>
  <c r="I157" i="24"/>
  <c r="H113" i="24"/>
  <c r="I113" i="24" s="1"/>
  <c r="H98" i="23"/>
  <c r="D113" i="23"/>
  <c r="E126" i="23"/>
  <c r="E113" i="23"/>
  <c r="C113" i="23"/>
  <c r="I155" i="23"/>
  <c r="I76" i="23"/>
  <c r="I98" i="23" s="1"/>
  <c r="A142" i="23" s="1"/>
  <c r="C126" i="23"/>
  <c r="I157" i="22"/>
  <c r="H126" i="22"/>
  <c r="I126" i="22" s="1"/>
  <c r="E126" i="21"/>
  <c r="E113" i="21"/>
  <c r="C113" i="21"/>
  <c r="I155" i="21"/>
  <c r="I76" i="21"/>
  <c r="I98" i="21" s="1"/>
  <c r="A142" i="21" s="1"/>
  <c r="C126" i="21"/>
  <c r="D126" i="21"/>
  <c r="D113" i="21"/>
  <c r="I157" i="20"/>
  <c r="H113" i="20"/>
  <c r="I113" i="20" s="1"/>
  <c r="H126" i="20"/>
  <c r="I126" i="20" s="1"/>
  <c r="H117" i="26" l="1"/>
  <c r="H116" i="26"/>
  <c r="H126" i="23"/>
  <c r="I126" i="23" s="1"/>
  <c r="H117" i="23" s="1"/>
  <c r="G111" i="22"/>
  <c r="H105" i="22" s="1"/>
  <c r="H106" i="22"/>
  <c r="H107" i="22"/>
  <c r="H103" i="22"/>
  <c r="H102" i="22"/>
  <c r="H106" i="27"/>
  <c r="G111" i="27"/>
  <c r="H104" i="27"/>
  <c r="H103" i="27"/>
  <c r="H107" i="27"/>
  <c r="H102" i="27"/>
  <c r="H117" i="27"/>
  <c r="G124" i="27"/>
  <c r="H116" i="27"/>
  <c r="I122" i="26"/>
  <c r="I162" i="26" s="1"/>
  <c r="H121" i="26"/>
  <c r="H122" i="26" s="1"/>
  <c r="H105" i="26"/>
  <c r="H108" i="26" s="1"/>
  <c r="I108" i="26"/>
  <c r="H117" i="24"/>
  <c r="H116" i="24"/>
  <c r="H106" i="24"/>
  <c r="G111" i="24"/>
  <c r="H104" i="24"/>
  <c r="H102" i="24"/>
  <c r="H107" i="24"/>
  <c r="H103" i="24"/>
  <c r="I122" i="24"/>
  <c r="I162" i="24" s="1"/>
  <c r="H121" i="24"/>
  <c r="H122" i="24" s="1"/>
  <c r="H113" i="23"/>
  <c r="I113" i="23" s="1"/>
  <c r="H107" i="23" s="1"/>
  <c r="I157" i="23"/>
  <c r="H117" i="22"/>
  <c r="G124" i="22"/>
  <c r="H116" i="22"/>
  <c r="I157" i="21"/>
  <c r="H126" i="21"/>
  <c r="I126" i="21" s="1"/>
  <c r="H113" i="21"/>
  <c r="I113" i="21" s="1"/>
  <c r="H117" i="20"/>
  <c r="G124" i="20"/>
  <c r="H116" i="20"/>
  <c r="H106" i="20"/>
  <c r="H107" i="20"/>
  <c r="G111" i="20"/>
  <c r="H104" i="20"/>
  <c r="H102" i="20"/>
  <c r="H103" i="20"/>
  <c r="H108" i="22" l="1"/>
  <c r="H118" i="26"/>
  <c r="H118" i="24"/>
  <c r="H116" i="23"/>
  <c r="H118" i="23" s="1"/>
  <c r="H118" i="27"/>
  <c r="H128" i="26"/>
  <c r="G124" i="23"/>
  <c r="H121" i="23" s="1"/>
  <c r="H122" i="23" s="1"/>
  <c r="I108" i="22"/>
  <c r="I122" i="27"/>
  <c r="I162" i="27" s="1"/>
  <c r="H121" i="27"/>
  <c r="H122" i="27" s="1"/>
  <c r="H105" i="27"/>
  <c r="H108" i="27" s="1"/>
  <c r="I108" i="27"/>
  <c r="I160" i="26"/>
  <c r="I128" i="26"/>
  <c r="C142" i="26" s="1"/>
  <c r="D142" i="26" s="1"/>
  <c r="H105" i="24"/>
  <c r="H108" i="24" s="1"/>
  <c r="H128" i="24" s="1"/>
  <c r="I108" i="24"/>
  <c r="H102" i="23"/>
  <c r="G111" i="23"/>
  <c r="H105" i="23" s="1"/>
  <c r="H103" i="23"/>
  <c r="H104" i="23"/>
  <c r="H106" i="23"/>
  <c r="I122" i="22"/>
  <c r="I162" i="22" s="1"/>
  <c r="H121" i="22"/>
  <c r="H122" i="22" s="1"/>
  <c r="H118" i="22"/>
  <c r="H117" i="21"/>
  <c r="G124" i="21"/>
  <c r="H116" i="21"/>
  <c r="H106" i="21"/>
  <c r="H103" i="21"/>
  <c r="G111" i="21"/>
  <c r="H104" i="21"/>
  <c r="H102" i="21"/>
  <c r="H107" i="21"/>
  <c r="H105" i="20"/>
  <c r="H108" i="20" s="1"/>
  <c r="I108" i="20"/>
  <c r="H118" i="20"/>
  <c r="I122" i="20"/>
  <c r="I162" i="20" s="1"/>
  <c r="H121" i="20"/>
  <c r="H122" i="20" s="1"/>
  <c r="H128" i="20" l="1"/>
  <c r="I128" i="22"/>
  <c r="C142" i="22" s="1"/>
  <c r="D142" i="22" s="1"/>
  <c r="I133" i="22" s="1"/>
  <c r="H133" i="22" s="1"/>
  <c r="H118" i="21"/>
  <c r="I160" i="22"/>
  <c r="I163" i="22" s="1"/>
  <c r="H128" i="22"/>
  <c r="I122" i="23"/>
  <c r="I162" i="23" s="1"/>
  <c r="H128" i="27"/>
  <c r="I160" i="27"/>
  <c r="I128" i="27"/>
  <c r="C142" i="27" s="1"/>
  <c r="D142" i="27" s="1"/>
  <c r="I163" i="26"/>
  <c r="I134" i="26"/>
  <c r="H134" i="26" s="1"/>
  <c r="I133" i="26"/>
  <c r="H133" i="26" s="1"/>
  <c r="I136" i="26"/>
  <c r="H136" i="26" s="1"/>
  <c r="I132" i="26"/>
  <c r="I135" i="26"/>
  <c r="H135" i="26" s="1"/>
  <c r="I128" i="24"/>
  <c r="C142" i="24" s="1"/>
  <c r="D142" i="24" s="1"/>
  <c r="I160" i="24"/>
  <c r="I108" i="23"/>
  <c r="H108" i="23"/>
  <c r="H128" i="23" s="1"/>
  <c r="H105" i="21"/>
  <c r="H108" i="21" s="1"/>
  <c r="I108" i="21"/>
  <c r="I122" i="21"/>
  <c r="I162" i="21" s="1"/>
  <c r="H121" i="21"/>
  <c r="H122" i="21" s="1"/>
  <c r="I160" i="20"/>
  <c r="I128" i="20"/>
  <c r="C142" i="20" s="1"/>
  <c r="D142" i="20" s="1"/>
  <c r="I135" i="22" l="1"/>
  <c r="H135" i="22" s="1"/>
  <c r="I132" i="22"/>
  <c r="I136" i="22"/>
  <c r="H136" i="22" s="1"/>
  <c r="I134" i="22"/>
  <c r="H134" i="22" s="1"/>
  <c r="I128" i="23"/>
  <c r="C142" i="23" s="1"/>
  <c r="D142" i="23" s="1"/>
  <c r="I135" i="23" s="1"/>
  <c r="H135" i="23" s="1"/>
  <c r="H128" i="21"/>
  <c r="I134" i="27"/>
  <c r="H134" i="27" s="1"/>
  <c r="I133" i="27"/>
  <c r="H133" i="27" s="1"/>
  <c r="I136" i="27"/>
  <c r="H136" i="27" s="1"/>
  <c r="I132" i="27"/>
  <c r="I135" i="27"/>
  <c r="H135" i="27" s="1"/>
  <c r="I163" i="27"/>
  <c r="I137" i="26"/>
  <c r="H132" i="26"/>
  <c r="H137" i="26" s="1"/>
  <c r="H150" i="26" s="1"/>
  <c r="I163" i="24"/>
  <c r="I134" i="24"/>
  <c r="H134" i="24" s="1"/>
  <c r="I133" i="24"/>
  <c r="H133" i="24" s="1"/>
  <c r="I136" i="24"/>
  <c r="H136" i="24" s="1"/>
  <c r="I132" i="24"/>
  <c r="I135" i="24"/>
  <c r="H135" i="24" s="1"/>
  <c r="I160" i="23"/>
  <c r="I163" i="23" s="1"/>
  <c r="H132" i="22"/>
  <c r="I128" i="21"/>
  <c r="C142" i="21" s="1"/>
  <c r="D142" i="21" s="1"/>
  <c r="I160" i="21"/>
  <c r="I134" i="20"/>
  <c r="H134" i="20" s="1"/>
  <c r="I133" i="20"/>
  <c r="H133" i="20" s="1"/>
  <c r="I136" i="20"/>
  <c r="H136" i="20" s="1"/>
  <c r="I132" i="20"/>
  <c r="I135" i="20"/>
  <c r="H135" i="20" s="1"/>
  <c r="I163" i="20"/>
  <c r="I137" i="22" l="1"/>
  <c r="H137" i="22"/>
  <c r="H150" i="22" s="1"/>
  <c r="I134" i="23"/>
  <c r="H134" i="23" s="1"/>
  <c r="I136" i="23"/>
  <c r="H136" i="23" s="1"/>
  <c r="I133" i="23"/>
  <c r="H133" i="23" s="1"/>
  <c r="I132" i="23"/>
  <c r="H132" i="23" s="1"/>
  <c r="I137" i="27"/>
  <c r="H132" i="27"/>
  <c r="H137" i="27" s="1"/>
  <c r="H150" i="27" s="1"/>
  <c r="I150" i="26"/>
  <c r="I167" i="26"/>
  <c r="G171" i="26" s="1"/>
  <c r="I166" i="26"/>
  <c r="I137" i="24"/>
  <c r="H132" i="24"/>
  <c r="H137" i="24" s="1"/>
  <c r="H150" i="24" s="1"/>
  <c r="I150" i="22"/>
  <c r="I166" i="22"/>
  <c r="I167" i="22"/>
  <c r="G171" i="22" s="1"/>
  <c r="I134" i="21"/>
  <c r="H134" i="21" s="1"/>
  <c r="I133" i="21"/>
  <c r="H133" i="21" s="1"/>
  <c r="I136" i="21"/>
  <c r="H136" i="21" s="1"/>
  <c r="I132" i="21"/>
  <c r="I135" i="21"/>
  <c r="H135" i="21" s="1"/>
  <c r="I163" i="21"/>
  <c r="I137" i="20"/>
  <c r="H132" i="20"/>
  <c r="H137" i="20" s="1"/>
  <c r="H150" i="20" s="1"/>
  <c r="I137" i="23" l="1"/>
  <c r="I167" i="23" s="1"/>
  <c r="G171" i="23" s="1"/>
  <c r="H137" i="23"/>
  <c r="H150" i="23" s="1"/>
  <c r="H166" i="26"/>
  <c r="H167" i="26" s="1"/>
  <c r="I150" i="27"/>
  <c r="I167" i="27"/>
  <c r="G171" i="27" s="1"/>
  <c r="I166" i="27"/>
  <c r="I171" i="26"/>
  <c r="I173" i="26" s="1"/>
  <c r="E9" i="9" s="1"/>
  <c r="H161" i="26"/>
  <c r="H154" i="26"/>
  <c r="H156" i="26"/>
  <c r="H155" i="26"/>
  <c r="H162" i="26"/>
  <c r="H160" i="26"/>
  <c r="I150" i="24"/>
  <c r="I167" i="24"/>
  <c r="G171" i="24" s="1"/>
  <c r="I166" i="24"/>
  <c r="I171" i="22"/>
  <c r="I173" i="22" s="1"/>
  <c r="E6" i="9" s="1"/>
  <c r="H161" i="22"/>
  <c r="H154" i="22"/>
  <c r="H156" i="22"/>
  <c r="H155" i="22"/>
  <c r="H160" i="22"/>
  <c r="H162" i="22"/>
  <c r="H166" i="22"/>
  <c r="H167" i="22" s="1"/>
  <c r="I137" i="21"/>
  <c r="H132" i="21"/>
  <c r="H137" i="21" s="1"/>
  <c r="H150" i="21" s="1"/>
  <c r="I150" i="20"/>
  <c r="I167" i="20"/>
  <c r="G171" i="20" s="1"/>
  <c r="I166" i="20"/>
  <c r="H171" i="16"/>
  <c r="A171" i="16"/>
  <c r="I161" i="16"/>
  <c r="E145" i="16"/>
  <c r="H144" i="16"/>
  <c r="H147" i="16" s="1"/>
  <c r="D144" i="16" s="1"/>
  <c r="E144" i="16" s="1"/>
  <c r="G144" i="16"/>
  <c r="G147" i="16" s="1"/>
  <c r="D143" i="16" s="1"/>
  <c r="E143" i="16" s="1"/>
  <c r="F144" i="16"/>
  <c r="F143" i="16"/>
  <c r="F142" i="16"/>
  <c r="I118" i="16"/>
  <c r="F111" i="16"/>
  <c r="I103" i="16" s="1"/>
  <c r="G96" i="16"/>
  <c r="C96" i="16"/>
  <c r="A96" i="16"/>
  <c r="H95" i="16"/>
  <c r="G92" i="16"/>
  <c r="C92" i="16"/>
  <c r="A92" i="16"/>
  <c r="G88" i="16"/>
  <c r="C88" i="16"/>
  <c r="A88" i="16"/>
  <c r="I83" i="16"/>
  <c r="I82" i="16"/>
  <c r="H70" i="16"/>
  <c r="H63" i="16"/>
  <c r="H51" i="16"/>
  <c r="H73" i="16" s="1"/>
  <c r="H74" i="16" s="1"/>
  <c r="B39" i="16"/>
  <c r="I38" i="16"/>
  <c r="I37" i="16"/>
  <c r="I36" i="16"/>
  <c r="I34" i="16"/>
  <c r="I33" i="16"/>
  <c r="I32" i="16"/>
  <c r="A32" i="16"/>
  <c r="A33" i="16" s="1"/>
  <c r="A34" i="16" s="1"/>
  <c r="A35" i="16" s="1"/>
  <c r="A36" i="16" s="1"/>
  <c r="A37" i="16" s="1"/>
  <c r="A38" i="16" s="1"/>
  <c r="A39" i="16" s="1"/>
  <c r="G11" i="16"/>
  <c r="A6" i="16"/>
  <c r="I5" i="16"/>
  <c r="I31" i="16" s="1"/>
  <c r="G5" i="16"/>
  <c r="E92" i="16" l="1"/>
  <c r="G6" i="9"/>
  <c r="G9" i="9"/>
  <c r="E88" i="16"/>
  <c r="E96" i="16"/>
  <c r="F96" i="16" s="1"/>
  <c r="H96" i="16" s="1"/>
  <c r="I96" i="16" s="1"/>
  <c r="I79" i="16" s="1"/>
  <c r="I166" i="23"/>
  <c r="H166" i="23" s="1"/>
  <c r="H167" i="23" s="1"/>
  <c r="I150" i="23"/>
  <c r="H166" i="20"/>
  <c r="H167" i="20" s="1"/>
  <c r="H166" i="27"/>
  <c r="H167" i="27" s="1"/>
  <c r="I171" i="27"/>
  <c r="I173" i="27" s="1"/>
  <c r="H161" i="27"/>
  <c r="H154" i="27"/>
  <c r="H156" i="27"/>
  <c r="H155" i="27"/>
  <c r="H162" i="27"/>
  <c r="H160" i="27"/>
  <c r="H163" i="26"/>
  <c r="H157" i="26"/>
  <c r="H166" i="24"/>
  <c r="H167" i="24" s="1"/>
  <c r="I171" i="24"/>
  <c r="I173" i="24" s="1"/>
  <c r="E8" i="9" s="1"/>
  <c r="H161" i="24"/>
  <c r="H154" i="24"/>
  <c r="H156" i="24"/>
  <c r="H155" i="24"/>
  <c r="H162" i="24"/>
  <c r="H160" i="24"/>
  <c r="I171" i="23"/>
  <c r="I173" i="23" s="1"/>
  <c r="E7" i="9" s="1"/>
  <c r="H161" i="23"/>
  <c r="H154" i="23"/>
  <c r="H156" i="23"/>
  <c r="H155" i="23"/>
  <c r="H162" i="23"/>
  <c r="H160" i="23"/>
  <c r="H163" i="22"/>
  <c r="H157" i="22"/>
  <c r="I150" i="21"/>
  <c r="I167" i="21"/>
  <c r="G171" i="21" s="1"/>
  <c r="I166" i="21"/>
  <c r="I171" i="20"/>
  <c r="I173" i="20" s="1"/>
  <c r="E4" i="9" s="1"/>
  <c r="H161" i="20"/>
  <c r="H154" i="20"/>
  <c r="H156" i="20"/>
  <c r="H155" i="20"/>
  <c r="H162" i="20"/>
  <c r="H160" i="20"/>
  <c r="H76" i="16"/>
  <c r="I35" i="16"/>
  <c r="I40" i="16" s="1"/>
  <c r="F92" i="16"/>
  <c r="H92" i="16" s="1"/>
  <c r="I92" i="16" s="1"/>
  <c r="I80" i="16" s="1"/>
  <c r="F88" i="16"/>
  <c r="H88" i="16" s="1"/>
  <c r="I88" i="16" s="1"/>
  <c r="I81" i="16" s="1"/>
  <c r="G7" i="9" l="1"/>
  <c r="E10" i="9"/>
  <c r="G10" i="9" s="1"/>
  <c r="G4" i="9"/>
  <c r="G8" i="9"/>
  <c r="H166" i="21"/>
  <c r="H167" i="21" s="1"/>
  <c r="H163" i="27"/>
  <c r="H163" i="24"/>
  <c r="H163" i="20"/>
  <c r="H157" i="27"/>
  <c r="H157" i="24"/>
  <c r="H163" i="23"/>
  <c r="H157" i="23"/>
  <c r="I171" i="21"/>
  <c r="I173" i="21" s="1"/>
  <c r="E5" i="9" s="1"/>
  <c r="G5" i="9" s="1"/>
  <c r="H161" i="21"/>
  <c r="H154" i="21"/>
  <c r="H156" i="21"/>
  <c r="H155" i="21"/>
  <c r="H162" i="21"/>
  <c r="H160" i="21"/>
  <c r="H157" i="20"/>
  <c r="H80" i="16"/>
  <c r="H79" i="16"/>
  <c r="I84" i="16"/>
  <c r="I62" i="16"/>
  <c r="I44" i="16"/>
  <c r="I68" i="16"/>
  <c r="H34" i="16"/>
  <c r="A113" i="16"/>
  <c r="I61" i="16"/>
  <c r="I43" i="16"/>
  <c r="H39" i="16"/>
  <c r="I60" i="16"/>
  <c r="I50" i="16"/>
  <c r="H82" i="16"/>
  <c r="I58" i="16"/>
  <c r="I67" i="16"/>
  <c r="I47" i="16"/>
  <c r="H31" i="16"/>
  <c r="I69" i="16"/>
  <c r="I59" i="16"/>
  <c r="I49" i="16"/>
  <c r="H37" i="16"/>
  <c r="I48" i="16"/>
  <c r="I57" i="16"/>
  <c r="I56" i="16"/>
  <c r="I46" i="16"/>
  <c r="I154" i="16"/>
  <c r="A126" i="16"/>
  <c r="I73" i="16"/>
  <c r="I74" i="16" s="1"/>
  <c r="I55" i="16"/>
  <c r="I45" i="16"/>
  <c r="H33" i="16"/>
  <c r="I124" i="16"/>
  <c r="I111" i="16"/>
  <c r="H81" i="16"/>
  <c r="H35" i="16"/>
  <c r="H83" i="16"/>
  <c r="H32" i="16"/>
  <c r="H38" i="16"/>
  <c r="H36" i="16"/>
  <c r="H163" i="21" l="1"/>
  <c r="H157" i="21"/>
  <c r="H84" i="16"/>
  <c r="I70" i="16"/>
  <c r="E113" i="16" s="1"/>
  <c r="H40" i="16"/>
  <c r="I51" i="16"/>
  <c r="I63" i="16"/>
  <c r="F126" i="16"/>
  <c r="F113" i="16"/>
  <c r="G113" i="16"/>
  <c r="G126" i="16"/>
  <c r="I156" i="16"/>
  <c r="F11" i="9"/>
  <c r="H98" i="16" l="1"/>
  <c r="E126" i="16"/>
  <c r="D126" i="16"/>
  <c r="D113" i="16"/>
  <c r="C113" i="16"/>
  <c r="I155" i="16"/>
  <c r="I76" i="16"/>
  <c r="I98" i="16" s="1"/>
  <c r="A142" i="16" s="1"/>
  <c r="C126" i="16"/>
  <c r="H113" i="16" l="1"/>
  <c r="I113" i="16" s="1"/>
  <c r="H103" i="16" s="1"/>
  <c r="H126" i="16"/>
  <c r="I126" i="16" s="1"/>
  <c r="H116" i="16" s="1"/>
  <c r="I157" i="16"/>
  <c r="H106" i="16" l="1"/>
  <c r="G111" i="16"/>
  <c r="I108" i="16" s="1"/>
  <c r="H104" i="16"/>
  <c r="H102" i="16"/>
  <c r="H107" i="16"/>
  <c r="G124" i="16"/>
  <c r="H121" i="16" s="1"/>
  <c r="H122" i="16" s="1"/>
  <c r="H117" i="16"/>
  <c r="H118" i="16" s="1"/>
  <c r="H105" i="16" l="1"/>
  <c r="H108" i="16" s="1"/>
  <c r="H128" i="16" s="1"/>
  <c r="I122" i="16"/>
  <c r="I162" i="16" s="1"/>
  <c r="I160" i="16"/>
  <c r="I128" i="16" l="1"/>
  <c r="C142" i="16" s="1"/>
  <c r="D142" i="16" s="1"/>
  <c r="I134" i="16" s="1"/>
  <c r="H134" i="16" s="1"/>
  <c r="I163" i="16"/>
  <c r="I135" i="16" l="1"/>
  <c r="H135" i="16" s="1"/>
  <c r="I136" i="16"/>
  <c r="H136" i="16" s="1"/>
  <c r="I133" i="16"/>
  <c r="H133" i="16" s="1"/>
  <c r="I132" i="16"/>
  <c r="H132" i="16" s="1"/>
  <c r="I137" i="16" l="1"/>
  <c r="I150" i="16" s="1"/>
  <c r="H137" i="16"/>
  <c r="H150" i="16" s="1"/>
  <c r="I166" i="16" l="1"/>
  <c r="I167" i="16"/>
  <c r="G171" i="16" s="1"/>
  <c r="H161" i="16" s="1"/>
  <c r="I171" i="16" l="1"/>
  <c r="I173" i="16" s="1"/>
  <c r="E3" i="9" s="1"/>
  <c r="H154" i="16"/>
  <c r="H160" i="16"/>
  <c r="H166" i="16"/>
  <c r="H167" i="16" s="1"/>
  <c r="H162" i="16"/>
  <c r="H155" i="16"/>
  <c r="H156" i="16"/>
  <c r="H163" i="16" l="1"/>
  <c r="H157" i="16"/>
  <c r="G3" i="9"/>
  <c r="G11" i="9" s="1"/>
</calcChain>
</file>

<file path=xl/sharedStrings.xml><?xml version="1.0" encoding="utf-8"?>
<sst xmlns="http://schemas.openxmlformats.org/spreadsheetml/2006/main" count="2071" uniqueCount="218">
  <si>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</si>
  <si>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</si>
  <si>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</si>
  <si>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</si>
  <si>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</si>
  <si>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</si>
  <si>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</si>
  <si>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</si>
  <si>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</si>
  <si>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</si>
  <si>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</si>
  <si>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</si>
  <si>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</si>
  <si>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</si>
  <si>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</si>
  <si>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</si>
  <si>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</si>
  <si>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</si>
  <si>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</si>
  <si>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</si>
  <si>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</si>
  <si>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</si>
  <si>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</si>
  <si>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</si>
  <si>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</si>
  <si>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</si>
  <si>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</si>
  <si>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</si>
  <si>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</si>
  <si>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</si>
  <si>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</si>
  <si>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</si>
  <si>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</si>
  <si>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</si>
  <si>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</si>
  <si>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</si>
  <si>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</si>
  <si>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</si>
  <si>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</si>
  <si>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</si>
  <si>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</si>
  <si>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</si>
  <si>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</si>
  <si>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</si>
  <si>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</si>
  <si>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</si>
  <si>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</si>
  <si>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</si>
  <si>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</si>
  <si>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</si>
  <si>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</si>
  <si>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</si>
  <si>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</si>
  <si>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</si>
  <si>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</si>
  <si>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</si>
  <si>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</si>
  <si>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</si>
  <si>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</si>
  <si>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</si>
  <si>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</si>
  <si>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</si>
  <si>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</si>
  <si>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</si>
  <si>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</si>
  <si>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</si>
  <si>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</si>
  <si>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</si>
  <si>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</si>
  <si>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</si>
  <si>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</si>
  <si>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</si>
  <si>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</si>
  <si>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</si>
  <si>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</si>
  <si>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</si>
  <si>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</si>
  <si>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</si>
  <si>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</si>
  <si>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</si>
  <si>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</si>
  <si>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</si>
  <si>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</si>
  <si>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</si>
  <si>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</si>
  <si>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</si>
  <si>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</si>
  <si>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</si>
  <si>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</si>
  <si>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</si>
  <si>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</si>
  <si>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</si>
  <si>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</si>
  <si>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</si>
  <si>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</si>
  <si>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</si>
  <si>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</si>
  <si>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</si>
  <si>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</si>
  <si>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</si>
  <si>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</si>
  <si>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</si>
  <si>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</si>
  <si>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</si>
  <si>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</si>
  <si>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</si>
  <si>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</si>
  <si>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</si>
  <si>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</si>
  <si>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</si>
  <si>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</si>
  <si>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</si>
  <si>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</si>
  <si>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</si>
  <si>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</si>
  <si>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</si>
  <si>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</si>
  <si>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</si>
  <si>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</si>
  <si>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</si>
  <si>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</si>
  <si>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</si>
  <si>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</si>
  <si>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</si>
  <si>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</si>
  <si>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</si>
  <si>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</si>
  <si>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</si>
  <si>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</si>
  <si>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</si>
  <si>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</si>
  <si>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</si>
  <si>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</si>
  <si>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</si>
  <si>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</si>
  <si>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</si>
  <si>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</si>
  <si>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</si>
  <si>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</si>
  <si>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</si>
  <si>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</si>
  <si>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</si>
  <si>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</si>
  <si>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</si>
  <si>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</si>
  <si>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Não aplicável</t>
  </si>
  <si>
    <t>Valor mensal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</si>
  <si>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</si>
  <si>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</si>
  <si>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</si>
  <si>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</si>
  <si>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</si>
  <si>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</si>
  <si>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</si>
  <si>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</si>
  <si>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</si>
  <si>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</si>
  <si>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</si>
  <si>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</si>
  <si>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</si>
  <si>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</si>
  <si>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</si>
  <si>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</si>
  <si>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</si>
  <si>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</si>
  <si>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</si>
  <si>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</si>
  <si>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</si>
  <si>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</si>
  <si>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</si>
  <si>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</si>
  <si>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</si>
  <si>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</si>
  <si>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</si>
  <si>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t>Acréscimo da hora extra</t>
  </si>
  <si>
    <t>Feriados</t>
  </si>
  <si>
    <t>Quantitativo de horas trabalhadas em feriados no mês (estimado) - Não aplicável para postos 12x36</t>
  </si>
  <si>
    <t>DSR =  número total das horas extras do mês / número de dias úteis X domingos e feriados do mês X valor da hora extra com acréscimo</t>
  </si>
  <si>
    <t>Hora Intervalar (somente para postos 12x36, quando for o caso)</t>
  </si>
  <si>
    <t>SIMPLES</t>
  </si>
  <si>
    <t>Outros (CPRB)</t>
  </si>
  <si>
    <t>As empresas optantes pela desoneração da Folha de Pagamento prevista na Lei Federal nº 12.546/2011 devem preencher a alíquota no campo "Outros (CPRB)"</t>
  </si>
  <si>
    <r>
      <t xml:space="preserve">Outros (CPRB) </t>
    </r>
    <r>
      <rPr>
        <vertAlign val="superscript"/>
        <sz val="8"/>
        <color theme="1"/>
        <rFont val="Calibri"/>
        <family val="2"/>
        <scheme val="minor"/>
      </rPr>
      <t>(1)</t>
    </r>
  </si>
  <si>
    <t>(1)</t>
  </si>
  <si>
    <t>40h semanais</t>
  </si>
  <si>
    <t>segunda à sexta</t>
  </si>
  <si>
    <t>Porto Alegre</t>
  </si>
  <si>
    <t xml:space="preserve">Outros benefícios que refletem na planilha de custos, caso constem na CCT. </t>
  </si>
  <si>
    <t>Mês</t>
  </si>
  <si>
    <t xml:space="preserve">Outros   </t>
  </si>
  <si>
    <t xml:space="preserve">Servente </t>
  </si>
  <si>
    <t>Eletriscista</t>
  </si>
  <si>
    <t>Marceneiro</t>
  </si>
  <si>
    <t>Pedreiro</t>
  </si>
  <si>
    <t>Pintor</t>
  </si>
  <si>
    <t>Serralheiro</t>
  </si>
  <si>
    <t xml:space="preserve">23/2000-0038457-5
</t>
  </si>
  <si>
    <t>RS003085/2023</t>
  </si>
  <si>
    <t>Eletricista</t>
  </si>
  <si>
    <t>Instalador Hidráulico</t>
  </si>
  <si>
    <t>Supervisor (Oficial)</t>
  </si>
  <si>
    <t>Intalador Hidráulico</t>
  </si>
  <si>
    <t>Servente</t>
  </si>
  <si>
    <t>RS003360/2023</t>
  </si>
  <si>
    <t>Base de cálculo da insalubridade: salário mínimo nacional, conforme Cláusula 13ª da CCT.</t>
  </si>
  <si>
    <t>Auxílio Alimentação: Cláusula 14ª da CCT.</t>
  </si>
  <si>
    <t>RS003659/2023</t>
  </si>
  <si>
    <t>Auxílio Alimentação: Claúsula 14ª da CCT.</t>
  </si>
  <si>
    <t>Base de cálculo da insalubridade: salário mínimo nacional, conforme Claúsula 13ª da CCT.</t>
  </si>
  <si>
    <t>Marceneiro Oficial</t>
  </si>
  <si>
    <t>Pedreiro Oficial</t>
  </si>
  <si>
    <t>Pintor Oficial</t>
  </si>
  <si>
    <t>Serralheiro Oficial</t>
  </si>
  <si>
    <t>Supervisor Oficial</t>
  </si>
  <si>
    <t>Adicional de Supervisor</t>
  </si>
  <si>
    <t>Outros - Adicional de Supervisor</t>
  </si>
  <si>
    <t>Base de cálculo da insalubridade:  Art. 1º, II, da Lei Estadual 16.040/2023.</t>
  </si>
  <si>
    <t>Base de cálculo da insalubridade: Art. 1º, II, da Lei Estadual 16.040/2023.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</si>
</sst>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sz val="7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207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4" fontId="10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Border="1"/>
    <xf numFmtId="0" fontId="26" fillId="0" borderId="1" xfId="2" applyBorder="1" applyAlignment="1">
      <alignment horizontal="center"/>
    </xf>
    <xf numFmtId="168" fontId="26" fillId="0" borderId="1" xfId="2" applyNumberFormat="1" applyBorder="1"/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10" fontId="3" fillId="0" borderId="5" xfId="0" applyNumberFormat="1" applyFont="1" applyBorder="1" applyAlignment="1">
      <alignment horizontal="center" vertical="center" wrapText="1"/>
    </xf>
    <xf numFmtId="10" fontId="3" fillId="0" borderId="7" xfId="0" applyNumberFormat="1" applyFont="1" applyBorder="1" applyAlignment="1">
      <alignment horizontal="center" vertical="center" wrapText="1"/>
    </xf>
    <xf numFmtId="0" fontId="21" fillId="2" borderId="11" xfId="0" quotePrefix="1" applyFont="1" applyFill="1" applyBorder="1" applyAlignment="1">
      <alignment horizontal="center" vertical="center" wrapText="1"/>
    </xf>
    <xf numFmtId="0" fontId="21" fillId="2" borderId="2" xfId="0" quotePrefix="1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</cellXfs>
  <cellStyles count="8">
    <cellStyle name="Hiperlink" xfId="1" builtinId="8"/>
    <cellStyle name="Hiperlink 2" xfId="3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130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213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7" t="s">
        <v>197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 t="s">
        <v>145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2140.6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156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329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7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0.2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214</v>
      </c>
      <c r="B22" s="172"/>
      <c r="C22" s="172"/>
      <c r="D22" s="172"/>
      <c r="E22" s="172"/>
      <c r="F22" s="173"/>
      <c r="G22" s="78"/>
      <c r="H22" s="78" t="s">
        <v>137</v>
      </c>
      <c r="I22" s="81">
        <v>0.37</v>
      </c>
    </row>
    <row r="23" spans="1:9" ht="34.5" customHeight="1" x14ac:dyDescent="0.25">
      <c r="A23" s="143" t="s">
        <v>217</v>
      </c>
      <c r="B23" s="143"/>
      <c r="C23" s="143"/>
      <c r="D23" s="143"/>
      <c r="E23" s="143"/>
      <c r="F23" s="143"/>
      <c r="G23" s="7"/>
      <c r="H23" s="7" t="s">
        <v>142</v>
      </c>
      <c r="I23" s="79">
        <v>1610.13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0.58790261964090207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0.19457341109196419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105" t="s">
        <v>215</v>
      </c>
      <c r="C36" s="106"/>
      <c r="D36" s="106"/>
      <c r="E36" s="106"/>
      <c r="F36" s="106"/>
      <c r="G36" s="107"/>
      <c r="H36" s="11">
        <f t="shared" si="0"/>
        <v>0.21752396926713374</v>
      </c>
      <c r="I36" s="12">
        <f>IF(I22="Não aplicável",0,I31*I22)</f>
        <v>720.02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3310.0720000000001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662.01440000000002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49.65108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33.100720000000003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6.6201440000000007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82.751800000000003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264.80576000000002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99.302160000000001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19.860431999999999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1218.1064959999999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394.93793060800004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67.78696448800001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40.128002856000002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37.853983392000004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0.57595252800000007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1.4630518240000001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0.61236332000000004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300.52143688000001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843.87968589600007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78.207071143999997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5.6833936239999998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31.283490472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115.17395524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310.54772440972806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310.54772440972806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2487.7078615457276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7.9514886685244299E-2</v>
      </c>
      <c r="I79" s="12">
        <f>I96</f>
        <v>263.2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4.6168180027503933E-2</v>
      </c>
      <c r="I81" s="12">
        <f>I88</f>
        <v>152.82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0.12568306671274823</v>
      </c>
      <c r="I84" s="49">
        <f>SUM(I79:I83)</f>
        <v>416.02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66">
        <f>IF((E88-H88)&gt;0,E88-H88,0)</f>
        <v>152.82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329</v>
      </c>
      <c r="B96" s="161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51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1.8772400907127482</v>
      </c>
      <c r="I98" s="32">
        <f>I40+I76+I84</f>
        <v>6213.7998615457273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1212.1959723091459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3310.0720000000001</v>
      </c>
      <c r="B113" s="150"/>
      <c r="C113" s="47">
        <f>I51</f>
        <v>1218.1064959999999</v>
      </c>
      <c r="D113" s="47">
        <f>I63</f>
        <v>843.87968589600007</v>
      </c>
      <c r="E113" s="47">
        <f>I70</f>
        <v>115.17395524</v>
      </c>
      <c r="F113" s="47">
        <f>I74</f>
        <v>310.54772440972806</v>
      </c>
      <c r="G113" s="47">
        <f>I84</f>
        <v>416.02</v>
      </c>
      <c r="H113" s="47">
        <f>A113+C113+D113+E113+F113+G113</f>
        <v>6213.7998615457291</v>
      </c>
      <c r="I113" s="47">
        <f>H113-I111</f>
        <v>6060.9798615457294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1090.9763750782313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3310.0720000000001</v>
      </c>
      <c r="B126" s="150"/>
      <c r="C126" s="47">
        <f>I51</f>
        <v>1218.1064959999999</v>
      </c>
      <c r="D126" s="47">
        <f>I63</f>
        <v>843.87968589600007</v>
      </c>
      <c r="E126" s="47">
        <f>I70</f>
        <v>115.17395524</v>
      </c>
      <c r="F126" s="47">
        <f>I74</f>
        <v>310.54772440972806</v>
      </c>
      <c r="G126" s="47">
        <f>I84</f>
        <v>416.02</v>
      </c>
      <c r="H126" s="47">
        <f>A126+C126+D126+E126+F126+G126</f>
        <v>6213.7998615457291</v>
      </c>
      <c r="I126" s="47">
        <f>H126-I124</f>
        <v>6060.9798615457294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1.9241982507288632E-2</v>
      </c>
      <c r="I132" s="12">
        <f>($D$142/$E$143)*G142</f>
        <v>119.56582823965542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8.8629737609329448E-2</v>
      </c>
      <c r="I133" s="12">
        <f>($D$142/$E$143)*G143</f>
        <v>550.72745128568545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5.8309037900874647E-2</v>
      </c>
      <c r="I134" s="12">
        <f>($D$142/$E$143)*G144</f>
        <v>362.32069163531946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1032.6139711606602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6213.7998615457273</v>
      </c>
      <c r="B142" s="132"/>
      <c r="C142" s="12">
        <f>I128</f>
        <v>0</v>
      </c>
      <c r="D142" s="133">
        <f>A142+C142</f>
        <v>6213.7998615457273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1032.6139711606602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0.45678760231166038</v>
      </c>
      <c r="I154" s="60">
        <f>I40</f>
        <v>3310.0720000000001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0.34330193099344697</v>
      </c>
      <c r="I155" s="60">
        <f>I51+I63+I70+I74</f>
        <v>2487.7078615457276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5.741046669489272E-2</v>
      </c>
      <c r="I156" s="60">
        <f>I84</f>
        <v>416.02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0.85750000000000004</v>
      </c>
      <c r="I157" s="32">
        <f>SUM(I154:I156)</f>
        <v>6213.7998615457273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0.14249999999999999</v>
      </c>
      <c r="I166" s="12">
        <f>I137</f>
        <v>1032.6139711606602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0.14249999999999999</v>
      </c>
      <c r="I167" s="32">
        <f>I137</f>
        <v>1032.6139711606602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Supervisor Oficial</v>
      </c>
      <c r="B171" s="100"/>
      <c r="C171" s="100"/>
      <c r="D171" s="100"/>
      <c r="E171" s="100"/>
      <c r="F171" s="101"/>
      <c r="G171" s="63">
        <f>I157+I163+I167</f>
        <v>7246.4138327063874</v>
      </c>
      <c r="H171" s="62">
        <f>IF(D6="12x36",2,1)</f>
        <v>1</v>
      </c>
      <c r="I171" s="63">
        <f>G171*H171</f>
        <v>7246.4138327063874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7246.4138327063874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86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212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7" t="s">
        <v>197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 t="s">
        <v>145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2140.6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156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329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7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0.2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189</v>
      </c>
      <c r="B22" s="172"/>
      <c r="C22" s="172"/>
      <c r="D22" s="172"/>
      <c r="E22" s="172"/>
      <c r="F22" s="173"/>
      <c r="G22" s="78"/>
      <c r="H22" s="78" t="s">
        <v>137</v>
      </c>
      <c r="I22" s="81" t="s">
        <v>145</v>
      </c>
    </row>
    <row r="23" spans="1:9" ht="34.5" customHeight="1" x14ac:dyDescent="0.25">
      <c r="A23" s="143" t="s">
        <v>217</v>
      </c>
      <c r="B23" s="143"/>
      <c r="C23" s="143"/>
      <c r="D23" s="143"/>
      <c r="E23" s="143"/>
      <c r="F23" s="143"/>
      <c r="G23" s="7"/>
      <c r="H23" s="7" t="s">
        <v>142</v>
      </c>
      <c r="I23" s="79">
        <v>1610.13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105" t="s">
        <v>135</v>
      </c>
      <c r="C36" s="106"/>
      <c r="D36" s="106"/>
      <c r="E36" s="106"/>
      <c r="F36" s="106"/>
      <c r="G36" s="107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953.13913600000001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660.31562703600014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0.1606222577770639</v>
      </c>
      <c r="I84" s="49">
        <f>SUM(I79:I83)</f>
        <v>416.02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66">
        <f>IF((E88-H88)&gt;0,E88-H88,0)</f>
        <v>152.82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329</v>
      </c>
      <c r="B96" s="161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51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2590.0520000000001</v>
      </c>
      <c r="B113" s="150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2590.0520000000001</v>
      </c>
      <c r="B126" s="150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1.9241982507288629E-2</v>
      </c>
      <c r="I132" s="12">
        <f>($D$142/$E$143)*G142</f>
        <v>95.298684847307982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8.8629737609329434E-2</v>
      </c>
      <c r="I133" s="12">
        <f>($D$142/$E$143)*G143</f>
        <v>438.95151808457007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5.830903790087464E-2</v>
      </c>
      <c r="I134" s="12">
        <f>($D$142/$E$143)*G144</f>
        <v>288.78389347669088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823.03409640856887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4952.6437731252481</v>
      </c>
      <c r="B142" s="132"/>
      <c r="C142" s="12">
        <f>I128</f>
        <v>0</v>
      </c>
      <c r="D142" s="133">
        <f>A142+C142</f>
        <v>4952.6437731252481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823.03409640856887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0.44844121478143584</v>
      </c>
      <c r="I154" s="60">
        <f>I40</f>
        <v>2590.0520000000001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0.33702914482008073</v>
      </c>
      <c r="I155" s="60">
        <f>I51+I63+I70+I74</f>
        <v>1946.5717731252482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7.2029640398483474E-2</v>
      </c>
      <c r="I156" s="60">
        <f>I84</f>
        <v>416.02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0.85750000000000004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0.14249999999999999</v>
      </c>
      <c r="I166" s="12">
        <f>I137</f>
        <v>823.03409640856887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0.14249999999999999</v>
      </c>
      <c r="I167" s="32">
        <f>I137</f>
        <v>823.03409640856887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Serralheiro Oficial</v>
      </c>
      <c r="B171" s="100"/>
      <c r="C171" s="100"/>
      <c r="D171" s="100"/>
      <c r="E171" s="100"/>
      <c r="F171" s="101"/>
      <c r="G171" s="63">
        <f>I157+I163+I167</f>
        <v>5775.6778695338171</v>
      </c>
      <c r="H171" s="62">
        <f>IF(D6="12x36",2,1)</f>
        <v>1</v>
      </c>
      <c r="I171" s="63">
        <f>G171*H171</f>
        <v>5775.6778695338171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5775.6778695338171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67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211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5" t="s">
        <v>197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 t="s">
        <v>145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2140.6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156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329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7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0.2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189</v>
      </c>
      <c r="B22" s="172"/>
      <c r="C22" s="172"/>
      <c r="D22" s="172"/>
      <c r="E22" s="172"/>
      <c r="F22" s="173"/>
      <c r="G22" s="78"/>
      <c r="H22" s="78" t="s">
        <v>137</v>
      </c>
      <c r="I22" s="81" t="s">
        <v>145</v>
      </c>
    </row>
    <row r="23" spans="1:9" ht="34.5" customHeight="1" x14ac:dyDescent="0.25">
      <c r="A23" s="143" t="s">
        <v>217</v>
      </c>
      <c r="B23" s="143"/>
      <c r="C23" s="143"/>
      <c r="D23" s="143"/>
      <c r="E23" s="143"/>
      <c r="F23" s="143"/>
      <c r="G23" s="7"/>
      <c r="H23" s="7" t="s">
        <v>142</v>
      </c>
      <c r="I23" s="79">
        <v>1610.13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f t="shared" si="0"/>
        <v>0</v>
      </c>
      <c r="I32" s="12"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105" t="s">
        <v>135</v>
      </c>
      <c r="C36" s="106"/>
      <c r="D36" s="106"/>
      <c r="E36" s="106"/>
      <c r="F36" s="106"/>
      <c r="G36" s="107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953.13913600000001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660.31562703600014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0.1606222577770639</v>
      </c>
      <c r="I84" s="49">
        <f>SUM(I79:I83)</f>
        <v>416.02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66">
        <f>IF((E88-H88)&gt;0,E88-H88,0)</f>
        <v>152.82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329</v>
      </c>
      <c r="B96" s="161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51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2590.0520000000001</v>
      </c>
      <c r="B113" s="150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2590.0520000000001</v>
      </c>
      <c r="B126" s="150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1.9241982507288629E-2</v>
      </c>
      <c r="I132" s="12">
        <f>($D$142/$E$143)*G142</f>
        <v>95.298684847307982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8.8629737609329434E-2</v>
      </c>
      <c r="I133" s="12">
        <f>($D$142/$E$143)*G143</f>
        <v>438.95151808457007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5.830903790087464E-2</v>
      </c>
      <c r="I134" s="12">
        <f>($D$142/$E$143)*G144</f>
        <v>288.78389347669088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823.03409640856887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4952.6437731252481</v>
      </c>
      <c r="B142" s="132"/>
      <c r="C142" s="12">
        <f>I128</f>
        <v>0</v>
      </c>
      <c r="D142" s="133">
        <f>A142+C142</f>
        <v>4952.6437731252481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823.03409640856887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0.44844121478143584</v>
      </c>
      <c r="I154" s="60">
        <f>I40</f>
        <v>2590.0520000000001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0.33702914482008073</v>
      </c>
      <c r="I155" s="60">
        <f>I51+I63+I70+I74</f>
        <v>1946.5717731252482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7.2029640398483474E-2</v>
      </c>
      <c r="I156" s="60">
        <f>I84</f>
        <v>416.02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0.85750000000000004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0.14249999999999999</v>
      </c>
      <c r="I166" s="12">
        <f>I137</f>
        <v>823.03409640856887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0.14249999999999999</v>
      </c>
      <c r="I167" s="32">
        <f>I137</f>
        <v>823.03409640856887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Pintor Oficial</v>
      </c>
      <c r="B171" s="100"/>
      <c r="C171" s="100"/>
      <c r="D171" s="100"/>
      <c r="E171" s="100"/>
      <c r="F171" s="101"/>
      <c r="G171" s="63">
        <f>I157+I163+I167</f>
        <v>5775.6778695338171</v>
      </c>
      <c r="H171" s="62">
        <f>IF(D6="12x36",2,1)</f>
        <v>1</v>
      </c>
      <c r="I171" s="63">
        <f>G171*H171</f>
        <v>5775.6778695338171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5775.6778695338171</v>
      </c>
      <c r="J173" s="23"/>
    </row>
  </sheetData>
  <mergeCells count="169"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88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210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5" t="s">
        <v>197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>
        <v>0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2140.6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156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329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7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0.2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189</v>
      </c>
      <c r="B22" s="172"/>
      <c r="C22" s="172"/>
      <c r="D22" s="172"/>
      <c r="E22" s="172"/>
      <c r="F22" s="173"/>
      <c r="G22" s="78"/>
      <c r="H22" s="78" t="s">
        <v>137</v>
      </c>
      <c r="I22" s="81" t="s">
        <v>145</v>
      </c>
    </row>
    <row r="23" spans="1:9" ht="34.5" customHeight="1" x14ac:dyDescent="0.25">
      <c r="A23" s="143" t="s">
        <v>216</v>
      </c>
      <c r="B23" s="143"/>
      <c r="C23" s="143"/>
      <c r="D23" s="143"/>
      <c r="E23" s="143"/>
      <c r="F23" s="143"/>
      <c r="G23" s="7"/>
      <c r="H23" s="7" t="s">
        <v>142</v>
      </c>
      <c r="I23" s="79">
        <v>1610.13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v>0</v>
      </c>
      <c r="I32" s="12"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105" t="s">
        <v>135</v>
      </c>
      <c r="C36" s="106"/>
      <c r="D36" s="106"/>
      <c r="E36" s="106"/>
      <c r="F36" s="106"/>
      <c r="G36" s="107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953.13913600000001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660.31562703600014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0.1606222577770639</v>
      </c>
      <c r="I84" s="49">
        <f>SUM(I79:I83)</f>
        <v>416.02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66">
        <f>IF((E88-H88)&gt;0,E88-H88,0)</f>
        <v>152.82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329</v>
      </c>
      <c r="B96" s="161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51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2590.0520000000001</v>
      </c>
      <c r="B113" s="150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2590.0520000000001</v>
      </c>
      <c r="B126" s="150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1.9241982507288629E-2</v>
      </c>
      <c r="I132" s="12">
        <f>($D$142/$E$143)*G142</f>
        <v>95.298684847307982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8.8629737609329434E-2</v>
      </c>
      <c r="I133" s="12">
        <f>($D$142/$E$143)*G143</f>
        <v>438.95151808457007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5.830903790087464E-2</v>
      </c>
      <c r="I134" s="12">
        <f>($D$142/$E$143)*G144</f>
        <v>288.78389347669088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823.03409640856887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4952.6437731252481</v>
      </c>
      <c r="B142" s="132"/>
      <c r="C142" s="12">
        <f>I128</f>
        <v>0</v>
      </c>
      <c r="D142" s="133">
        <f>A142+C142</f>
        <v>4952.6437731252481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823.03409640856887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0.44844121478143584</v>
      </c>
      <c r="I154" s="60">
        <f>I40</f>
        <v>2590.0520000000001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0.33702914482008073</v>
      </c>
      <c r="I155" s="60">
        <f>I51+I63+I70+I74</f>
        <v>1946.5717731252482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7.2029640398483474E-2</v>
      </c>
      <c r="I156" s="60">
        <f>I84</f>
        <v>416.02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0.85750000000000004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0.14249999999999999</v>
      </c>
      <c r="I166" s="12">
        <f>I137</f>
        <v>823.03409640856887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0.14249999999999999</v>
      </c>
      <c r="I167" s="32">
        <f>I137</f>
        <v>823.03409640856887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Pedreiro Oficial</v>
      </c>
      <c r="B171" s="100"/>
      <c r="C171" s="100"/>
      <c r="D171" s="100"/>
      <c r="E171" s="100"/>
      <c r="F171" s="101"/>
      <c r="G171" s="63">
        <f>I157+I163+I167</f>
        <v>5775.6778695338171</v>
      </c>
      <c r="H171" s="62">
        <f>IF(D6="12x36",2,1)</f>
        <v>1</v>
      </c>
      <c r="I171" s="63">
        <f>G171*H171</f>
        <v>5775.6778695338171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5775.6778695338171</v>
      </c>
      <c r="J173" s="23"/>
    </row>
  </sheetData>
  <mergeCells count="169"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93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209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5" t="s">
        <v>197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 t="s">
        <v>145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2140.6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156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329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7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0.2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189</v>
      </c>
      <c r="B22" s="172"/>
      <c r="C22" s="172"/>
      <c r="D22" s="172"/>
      <c r="E22" s="172"/>
      <c r="F22" s="173"/>
      <c r="G22" s="78"/>
      <c r="H22" s="78" t="s">
        <v>137</v>
      </c>
      <c r="I22" s="81" t="s">
        <v>145</v>
      </c>
    </row>
    <row r="23" spans="1:9" ht="34.5" customHeight="1" x14ac:dyDescent="0.25">
      <c r="A23" s="143" t="s">
        <v>216</v>
      </c>
      <c r="B23" s="143"/>
      <c r="C23" s="143"/>
      <c r="D23" s="143"/>
      <c r="E23" s="143"/>
      <c r="F23" s="143"/>
      <c r="G23" s="7"/>
      <c r="H23" s="7" t="s">
        <v>142</v>
      </c>
      <c r="I23" s="79">
        <v>1610.13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0.75133626660777464</v>
      </c>
      <c r="I31" s="12">
        <f>IF(D6="12x36",I10,I10/H10*I5)</f>
        <v>1946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0.24866373339222536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105" t="s">
        <v>135</v>
      </c>
      <c r="C36" s="106"/>
      <c r="D36" s="106"/>
      <c r="E36" s="106"/>
      <c r="F36" s="106"/>
      <c r="G36" s="107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2590.0520000000001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518.0104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38.85078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25.90052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5.180104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64.751300000000001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207.20416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77.701560000000001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15.540312000000002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953.13913600000001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309.02946432800002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53.041674908000005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31.399200396000001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29.619834672000003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0.45066904800000002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1.144802984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0.47915962000000001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235.15082108000001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660.31562703600014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61.195158604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4.4471192840000002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24.478581452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90.120859339999996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242.99615074924805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242.99615074924805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1946.5717731252482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0.10161958138292203</v>
      </c>
      <c r="I79" s="12">
        <f>I96</f>
        <v>263.2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5.900267639414189E-2</v>
      </c>
      <c r="I81" s="12">
        <f>I88</f>
        <v>152.82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0.1606222577770639</v>
      </c>
      <c r="I84" s="49">
        <f>SUM(I79:I83)</f>
        <v>416.02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1946</v>
      </c>
      <c r="G88" s="25">
        <f>I14</f>
        <v>0.03</v>
      </c>
      <c r="H88" s="29">
        <f>F88*G88</f>
        <v>58.379999999999995</v>
      </c>
      <c r="I88" s="66">
        <f>IF((E88-H88)&gt;0,E88-H88,0)</f>
        <v>152.82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329</v>
      </c>
      <c r="B96" s="161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51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1.912179281777064</v>
      </c>
      <c r="I98" s="32">
        <f>I40+I76+I84</f>
        <v>4952.6437731252481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959.96475462504975</v>
      </c>
      <c r="H111" s="41" t="s">
        <v>74</v>
      </c>
      <c r="I111" s="42">
        <f>I81</f>
        <v>152.82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2590.0520000000001</v>
      </c>
      <c r="B113" s="150"/>
      <c r="C113" s="47">
        <f>I51</f>
        <v>953.13913600000001</v>
      </c>
      <c r="D113" s="47">
        <f>I63</f>
        <v>660.31562703600014</v>
      </c>
      <c r="E113" s="47">
        <f>I70</f>
        <v>90.120859339999996</v>
      </c>
      <c r="F113" s="47">
        <f>I74</f>
        <v>242.99615074924805</v>
      </c>
      <c r="G113" s="47">
        <f>I84</f>
        <v>416.02</v>
      </c>
      <c r="H113" s="47">
        <f>A113+C113+D113+E113+F113+G113</f>
        <v>4952.6437731252481</v>
      </c>
      <c r="I113" s="47">
        <f>H113-I111</f>
        <v>4799.8237731252484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863.96827916254472</v>
      </c>
      <c r="H124" s="41" t="s">
        <v>74</v>
      </c>
      <c r="I124" s="42">
        <f>I81</f>
        <v>152.82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2590.0520000000001</v>
      </c>
      <c r="B126" s="150"/>
      <c r="C126" s="47">
        <f>I51</f>
        <v>953.13913600000001</v>
      </c>
      <c r="D126" s="47">
        <f>I63</f>
        <v>660.31562703600014</v>
      </c>
      <c r="E126" s="47">
        <f>I70</f>
        <v>90.120859339999996</v>
      </c>
      <c r="F126" s="47">
        <f>I74</f>
        <v>242.99615074924805</v>
      </c>
      <c r="G126" s="47">
        <f>I84</f>
        <v>416.02</v>
      </c>
      <c r="H126" s="47">
        <f>A126+C126+D126+E126+F126+G126</f>
        <v>4952.6437731252481</v>
      </c>
      <c r="I126" s="47">
        <f>H126-I124</f>
        <v>4799.8237731252484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1.9241982507288629E-2</v>
      </c>
      <c r="I132" s="12">
        <f>($D$142/$E$143)*G142</f>
        <v>95.298684847307982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8.8629737609329434E-2</v>
      </c>
      <c r="I133" s="12">
        <f>($D$142/$E$143)*G143</f>
        <v>438.95151808457007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5.830903790087464E-2</v>
      </c>
      <c r="I134" s="12">
        <f>($D$142/$E$143)*G144</f>
        <v>288.78389347669088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823.03409640856887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4952.6437731252481</v>
      </c>
      <c r="B142" s="132"/>
      <c r="C142" s="12">
        <f>I128</f>
        <v>0</v>
      </c>
      <c r="D142" s="133">
        <f>A142+C142</f>
        <v>4952.6437731252481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823.03409640856887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0.44844121478143584</v>
      </c>
      <c r="I154" s="60">
        <f>I40</f>
        <v>2590.0520000000001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0.33702914482008073</v>
      </c>
      <c r="I155" s="60">
        <f>I51+I63+I70+I74</f>
        <v>1946.5717731252482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7.2029640398483474E-2</v>
      </c>
      <c r="I156" s="60">
        <f>I84</f>
        <v>416.02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0.85750000000000004</v>
      </c>
      <c r="I157" s="32">
        <f>SUM(I154:I156)</f>
        <v>4952.6437731252481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0.14249999999999999</v>
      </c>
      <c r="I166" s="12">
        <f>I137</f>
        <v>823.03409640856887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0.14249999999999999</v>
      </c>
      <c r="I167" s="32">
        <f>I137</f>
        <v>823.03409640856887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Marceneiro Oficial</v>
      </c>
      <c r="B171" s="100"/>
      <c r="C171" s="100"/>
      <c r="D171" s="100"/>
      <c r="E171" s="100"/>
      <c r="F171" s="101"/>
      <c r="G171" s="63">
        <f>I157+I163+I167</f>
        <v>5775.6778695338171</v>
      </c>
      <c r="H171" s="62">
        <f>IF(D6="12x36",2,1)</f>
        <v>1</v>
      </c>
      <c r="I171" s="63">
        <f>G171*H171</f>
        <v>5775.6778695338171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5775.6778695338171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199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7" t="s">
        <v>206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 t="s">
        <v>145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2162.6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207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235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7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0.15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189</v>
      </c>
      <c r="B22" s="172"/>
      <c r="C22" s="172"/>
      <c r="D22" s="172"/>
      <c r="E22" s="172"/>
      <c r="F22" s="173"/>
      <c r="G22" s="78"/>
      <c r="H22" s="78" t="s">
        <v>137</v>
      </c>
      <c r="I22" s="81" t="s">
        <v>145</v>
      </c>
    </row>
    <row r="23" spans="1:9" ht="34.5" customHeight="1" x14ac:dyDescent="0.25">
      <c r="A23" s="143" t="s">
        <v>208</v>
      </c>
      <c r="B23" s="143"/>
      <c r="C23" s="143"/>
      <c r="D23" s="143"/>
      <c r="E23" s="143"/>
      <c r="F23" s="143"/>
      <c r="G23" s="7"/>
      <c r="H23" s="7" t="s">
        <v>142</v>
      </c>
      <c r="I23" s="79">
        <v>1412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0.77682946103998729</v>
      </c>
      <c r="I31" s="12">
        <f>IF(D6="12x36",I10,I10/H10*I5)</f>
        <v>1966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0.22317053896001265</v>
      </c>
      <c r="I35" s="12">
        <f>IF(I7=40%,I23*I7,0)</f>
        <v>564.80000000000007</v>
      </c>
    </row>
    <row r="36" spans="1:10" ht="15" customHeight="1" x14ac:dyDescent="0.25">
      <c r="A36" s="10">
        <f t="shared" si="1"/>
        <v>6</v>
      </c>
      <c r="B36" s="105" t="s">
        <v>135</v>
      </c>
      <c r="C36" s="106"/>
      <c r="D36" s="106"/>
      <c r="E36" s="106"/>
      <c r="F36" s="106"/>
      <c r="G36" s="107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2530.8000000000002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506.16000000000008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37.962000000000003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25.308000000000003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5.0616000000000003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63.27000000000001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202.46400000000003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75.924000000000007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15.184800000000001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931.33440000000007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301.95987120000001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51.828253200000006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30.680888400000004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28.942228800000002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0.44035920000000006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1.1186136000000002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0.468198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229.771332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645.20974439999998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59.795211600000002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4.3453835999999999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23.9185908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88.059186000000011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237.43718593920005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237.43718593920005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1902.0405163392002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7.8927611822348656E-2</v>
      </c>
      <c r="I79" s="12">
        <f>I96</f>
        <v>199.75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6.0146989094357513E-2</v>
      </c>
      <c r="I81" s="12">
        <f>I88</f>
        <v>152.22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0.13907460091670618</v>
      </c>
      <c r="I84" s="49">
        <f>SUM(I79:I83)</f>
        <v>351.97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1966</v>
      </c>
      <c r="G88" s="25">
        <f>I14</f>
        <v>0.03</v>
      </c>
      <c r="H88" s="29">
        <f>F88*G88</f>
        <v>58.98</v>
      </c>
      <c r="I88" s="66">
        <f>IF((E88-H88)&gt;0,E88-H88,0)</f>
        <v>152.22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235</v>
      </c>
      <c r="B96" s="161"/>
      <c r="C96" s="30">
        <f>I16</f>
        <v>1</v>
      </c>
      <c r="D96" s="10">
        <v>1</v>
      </c>
      <c r="E96" s="29">
        <f>A96*C96*D96</f>
        <v>235</v>
      </c>
      <c r="F96" s="29">
        <f>E96</f>
        <v>235</v>
      </c>
      <c r="G96" s="51">
        <f>I17</f>
        <v>0.15</v>
      </c>
      <c r="H96" s="29">
        <f>F96*G96</f>
        <v>35.25</v>
      </c>
      <c r="I96" s="12">
        <f>E96-H96</f>
        <v>199.75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1.8906316249167061</v>
      </c>
      <c r="I98" s="32">
        <f>I40+I76+I84</f>
        <v>4784.8105163392001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926.51810326784016</v>
      </c>
      <c r="H111" s="41" t="s">
        <v>74</v>
      </c>
      <c r="I111" s="42">
        <f>I81</f>
        <v>152.22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2530.8000000000002</v>
      </c>
      <c r="B113" s="150"/>
      <c r="C113" s="47">
        <f>I51</f>
        <v>931.33440000000007</v>
      </c>
      <c r="D113" s="47">
        <f>I63</f>
        <v>645.20974439999998</v>
      </c>
      <c r="E113" s="47">
        <f>I70</f>
        <v>88.059186000000011</v>
      </c>
      <c r="F113" s="47">
        <f>I74</f>
        <v>237.43718593920005</v>
      </c>
      <c r="G113" s="47">
        <f>I84</f>
        <v>351.97</v>
      </c>
      <c r="H113" s="47">
        <f>A113+C113+D113+E113+F113+G113</f>
        <v>4784.8105163392011</v>
      </c>
      <c r="I113" s="47">
        <f>H113-I111</f>
        <v>4632.5905163392008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833.86629294105614</v>
      </c>
      <c r="H124" s="41" t="s">
        <v>74</v>
      </c>
      <c r="I124" s="42">
        <f>I81</f>
        <v>152.22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2530.8000000000002</v>
      </c>
      <c r="B126" s="150"/>
      <c r="C126" s="47">
        <f>I51</f>
        <v>931.33440000000007</v>
      </c>
      <c r="D126" s="47">
        <f>I63</f>
        <v>645.20974439999998</v>
      </c>
      <c r="E126" s="47">
        <f>I70</f>
        <v>88.059186000000011</v>
      </c>
      <c r="F126" s="47">
        <f>I74</f>
        <v>237.43718593920005</v>
      </c>
      <c r="G126" s="47">
        <f>I84</f>
        <v>351.97</v>
      </c>
      <c r="H126" s="47">
        <f>A126+C126+D126+E126+F126+G126</f>
        <v>4784.8105163392011</v>
      </c>
      <c r="I126" s="47">
        <f>H126-I124</f>
        <v>4632.5905163392008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1.9241982507288632E-2</v>
      </c>
      <c r="I132" s="12">
        <f>($D$142/$E$143)*G142</f>
        <v>92.069240256089572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8.8629737609329448E-2</v>
      </c>
      <c r="I133" s="12">
        <f>($D$142/$E$143)*G143</f>
        <v>424.07650057350344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5.830903790087464E-2</v>
      </c>
      <c r="I134" s="12">
        <f>($D$142/$E$143)*G144</f>
        <v>278.99769774572599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795.14343857531901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4784.8105163392001</v>
      </c>
      <c r="B142" s="132"/>
      <c r="C142" s="12">
        <f>I128</f>
        <v>0</v>
      </c>
      <c r="D142" s="133">
        <f>A142+C142</f>
        <v>4784.8105163392001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795.14343857531901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0.45355212972160991</v>
      </c>
      <c r="I154" s="60">
        <f>I40</f>
        <v>2530.8000000000002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0.34087028884243509</v>
      </c>
      <c r="I155" s="60">
        <f>I51+I63+I70+I74</f>
        <v>1902.0405163392002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6.3077581435955044E-2</v>
      </c>
      <c r="I156" s="60">
        <f>I84</f>
        <v>351.97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0.85749999999999993</v>
      </c>
      <c r="I157" s="32">
        <f>SUM(I154:I156)</f>
        <v>4784.8105163392001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0.14250000000000002</v>
      </c>
      <c r="I166" s="12">
        <f>I137</f>
        <v>795.14343857531901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0.14250000000000002</v>
      </c>
      <c r="I167" s="32">
        <f>I137</f>
        <v>795.14343857531901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Instalador Hidráulico</v>
      </c>
      <c r="B171" s="100"/>
      <c r="C171" s="100"/>
      <c r="D171" s="100"/>
      <c r="E171" s="100"/>
      <c r="F171" s="101"/>
      <c r="G171" s="63">
        <f>I157+I163+I167</f>
        <v>5579.9539549145193</v>
      </c>
      <c r="H171" s="62">
        <f>IF(D6="12x36",2,1)</f>
        <v>1</v>
      </c>
      <c r="I171" s="63">
        <f>G171*H171</f>
        <v>5579.9539549145193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5579.9539549145193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topLeftCell="A31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198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7" t="s">
        <v>203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 t="s">
        <v>145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2162.6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205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235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7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0.15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189</v>
      </c>
      <c r="B22" s="172"/>
      <c r="C22" s="172"/>
      <c r="D22" s="172"/>
      <c r="E22" s="172"/>
      <c r="F22" s="173"/>
      <c r="G22" s="78"/>
      <c r="H22" s="78" t="s">
        <v>137</v>
      </c>
      <c r="I22" s="81" t="s">
        <v>145</v>
      </c>
    </row>
    <row r="23" spans="1:9" ht="34.5" customHeight="1" x14ac:dyDescent="0.25">
      <c r="A23" s="143" t="s">
        <v>204</v>
      </c>
      <c r="B23" s="143"/>
      <c r="C23" s="143"/>
      <c r="D23" s="143"/>
      <c r="E23" s="143"/>
      <c r="F23" s="143"/>
      <c r="G23" s="7"/>
      <c r="H23" s="7" t="s">
        <v>142</v>
      </c>
      <c r="I23" s="79">
        <v>1412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0.77682946103998729</v>
      </c>
      <c r="I31" s="12">
        <f>IF(D6="12x36",I10,I10/H10*I5)</f>
        <v>1966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0.22317053896001265</v>
      </c>
      <c r="I35" s="12">
        <f>IF(I7=40%,I23*I7,0)</f>
        <v>564.80000000000007</v>
      </c>
    </row>
    <row r="36" spans="1:10" ht="15" customHeight="1" x14ac:dyDescent="0.25">
      <c r="A36" s="10">
        <f t="shared" si="1"/>
        <v>6</v>
      </c>
      <c r="B36" s="105" t="s">
        <v>135</v>
      </c>
      <c r="C36" s="106"/>
      <c r="D36" s="106"/>
      <c r="E36" s="106"/>
      <c r="F36" s="106"/>
      <c r="G36" s="107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2530.8000000000002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506.16000000000008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37.962000000000003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25.308000000000003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5.0616000000000003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63.27000000000001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202.46400000000003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75.924000000000007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15.184800000000001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931.33440000000007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301.95987120000001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51.828253200000006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30.680888400000004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28.942228800000002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0.44035920000000006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1.1186136000000002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0.468198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229.771332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645.20974439999998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59.795211600000002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4.3453835999999999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23.9185908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88.059186000000011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237.43718593920005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237.43718593920005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1902.0405163392002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7.8927611822348656E-2</v>
      </c>
      <c r="I79" s="12">
        <f>I96</f>
        <v>199.75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6.0146989094357513E-2</v>
      </c>
      <c r="I81" s="12">
        <f>I88</f>
        <v>152.22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0.13907460091670618</v>
      </c>
      <c r="I84" s="49">
        <f>SUM(I79:I83)</f>
        <v>351.97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1966</v>
      </c>
      <c r="G88" s="25">
        <f>I14</f>
        <v>0.03</v>
      </c>
      <c r="H88" s="29">
        <f>F88*G88</f>
        <v>58.98</v>
      </c>
      <c r="I88" s="66">
        <f>IF((E88-H88)&gt;0,E88-H88,0)</f>
        <v>152.22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235</v>
      </c>
      <c r="B96" s="161"/>
      <c r="C96" s="30">
        <f>I16</f>
        <v>1</v>
      </c>
      <c r="D96" s="10">
        <v>1</v>
      </c>
      <c r="E96" s="29">
        <f>A96*C96*D96</f>
        <v>235</v>
      </c>
      <c r="F96" s="29">
        <f>E96</f>
        <v>235</v>
      </c>
      <c r="G96" s="51">
        <f>I17</f>
        <v>0.15</v>
      </c>
      <c r="H96" s="29">
        <f>F96*G96</f>
        <v>35.25</v>
      </c>
      <c r="I96" s="12">
        <f>E96-H96</f>
        <v>199.75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1.8906316249167061</v>
      </c>
      <c r="I98" s="32">
        <f>I40+I76+I84</f>
        <v>4784.8105163392001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926.51810326784016</v>
      </c>
      <c r="H111" s="41" t="s">
        <v>74</v>
      </c>
      <c r="I111" s="42">
        <f>I81</f>
        <v>152.22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2530.8000000000002</v>
      </c>
      <c r="B113" s="150"/>
      <c r="C113" s="47">
        <f>I51</f>
        <v>931.33440000000007</v>
      </c>
      <c r="D113" s="47">
        <f>I63</f>
        <v>645.20974439999998</v>
      </c>
      <c r="E113" s="47">
        <f>I70</f>
        <v>88.059186000000011</v>
      </c>
      <c r="F113" s="47">
        <f>I74</f>
        <v>237.43718593920005</v>
      </c>
      <c r="G113" s="47">
        <f>I84</f>
        <v>351.97</v>
      </c>
      <c r="H113" s="47">
        <f>A113+C113+D113+E113+F113+G113</f>
        <v>4784.8105163392011</v>
      </c>
      <c r="I113" s="47">
        <f>H113-I111</f>
        <v>4632.5905163392008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833.86629294105614</v>
      </c>
      <c r="H124" s="41" t="s">
        <v>74</v>
      </c>
      <c r="I124" s="42">
        <f>I81</f>
        <v>152.22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2530.8000000000002</v>
      </c>
      <c r="B126" s="150"/>
      <c r="C126" s="47">
        <f>I51</f>
        <v>931.33440000000007</v>
      </c>
      <c r="D126" s="47">
        <f>I63</f>
        <v>645.20974439999998</v>
      </c>
      <c r="E126" s="47">
        <f>I70</f>
        <v>88.059186000000011</v>
      </c>
      <c r="F126" s="47">
        <f>I74</f>
        <v>237.43718593920005</v>
      </c>
      <c r="G126" s="47">
        <f>I84</f>
        <v>351.97</v>
      </c>
      <c r="H126" s="47">
        <f>A126+C126+D126+E126+F126+G126</f>
        <v>4784.8105163392011</v>
      </c>
      <c r="I126" s="47">
        <f>H126-I124</f>
        <v>4632.5905163392008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1.9241982507288632E-2</v>
      </c>
      <c r="I132" s="12">
        <f>($D$142/$E$143)*G142</f>
        <v>92.069240256089572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8.8629737609329448E-2</v>
      </c>
      <c r="I133" s="12">
        <f>($D$142/$E$143)*G143</f>
        <v>424.07650057350344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5.830903790087464E-2</v>
      </c>
      <c r="I134" s="12">
        <f>($D$142/$E$143)*G144</f>
        <v>278.99769774572599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795.14343857531901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4784.8105163392001</v>
      </c>
      <c r="B142" s="132"/>
      <c r="C142" s="12">
        <f>I128</f>
        <v>0</v>
      </c>
      <c r="D142" s="133">
        <f>A142+C142</f>
        <v>4784.8105163392001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795.14343857531901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0.45355212972160991</v>
      </c>
      <c r="I154" s="60">
        <f>I40</f>
        <v>2530.8000000000002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0.34087028884243509</v>
      </c>
      <c r="I155" s="60">
        <f>I51+I63+I70+I74</f>
        <v>1902.0405163392002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6.3077581435955044E-2</v>
      </c>
      <c r="I156" s="60">
        <f>I84</f>
        <v>351.97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0.85749999999999993</v>
      </c>
      <c r="I157" s="32">
        <f>SUM(I154:I156)</f>
        <v>4784.8105163392001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0.14250000000000002</v>
      </c>
      <c r="I166" s="12">
        <f>I137</f>
        <v>795.14343857531901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0.14250000000000002</v>
      </c>
      <c r="I167" s="32">
        <f>I137</f>
        <v>795.14343857531901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Eletricista</v>
      </c>
      <c r="B171" s="100"/>
      <c r="C171" s="100"/>
      <c r="D171" s="100"/>
      <c r="E171" s="100"/>
      <c r="F171" s="101"/>
      <c r="G171" s="63">
        <f>I157+I163+I167</f>
        <v>5579.9539549145193</v>
      </c>
      <c r="H171" s="62">
        <f>IF(D6="12x36",2,1)</f>
        <v>1</v>
      </c>
      <c r="I171" s="63">
        <f>G171*H171</f>
        <v>5579.9539549145193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5579.9539549145193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abSelected="1" view="pageBreakPreview" zoomScale="130" zoomScaleNormal="130" zoomScaleSheetLayoutView="130" workbookViewId="0">
      <selection activeCell="I122" sqref="I122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92" t="s">
        <v>173</v>
      </c>
      <c r="B1" s="192"/>
      <c r="C1" s="192"/>
      <c r="D1" s="192"/>
      <c r="E1" s="192"/>
      <c r="F1" s="192"/>
      <c r="G1" s="192"/>
      <c r="H1" s="192"/>
      <c r="I1" s="192"/>
      <c r="K1" s="2"/>
    </row>
    <row r="2" spans="1:11" ht="22.5" customHeight="1" x14ac:dyDescent="0.25">
      <c r="A2" s="192" t="s">
        <v>0</v>
      </c>
      <c r="B2" s="192"/>
      <c r="C2" s="193" t="s">
        <v>196</v>
      </c>
      <c r="D2" s="193"/>
      <c r="E2" s="194" t="s">
        <v>1</v>
      </c>
      <c r="F2" s="194"/>
      <c r="G2" s="194"/>
      <c r="H2" s="194"/>
      <c r="I2" s="194"/>
    </row>
    <row r="3" spans="1:11" ht="11.25" customHeight="1" x14ac:dyDescent="0.25">
      <c r="A3" s="192" t="s">
        <v>2</v>
      </c>
      <c r="B3" s="1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153</v>
      </c>
      <c r="B5" s="159"/>
      <c r="C5" s="160"/>
      <c r="D5" s="190" t="s">
        <v>202</v>
      </c>
      <c r="E5" s="195"/>
      <c r="F5" s="196"/>
      <c r="G5" s="197" t="str">
        <f>IF(D6="12x36","Regime de trabalho:","Quantidade de HORAS/MÊS")</f>
        <v>Quantidade de HORAS/MÊS</v>
      </c>
      <c r="H5" s="198"/>
      <c r="I5" s="201">
        <f>IF(D6="12x36",D6,5*D6)</f>
        <v>200</v>
      </c>
    </row>
    <row r="6" spans="1:11" ht="18.75" customHeight="1" x14ac:dyDescent="0.25">
      <c r="A6" s="158" t="str">
        <f>IF(D6="12x36","Regime de trabalho:","Regime de trabalho (horas semanais):")</f>
        <v>Regime de trabalho (horas semanais):</v>
      </c>
      <c r="B6" s="159"/>
      <c r="C6" s="160"/>
      <c r="D6" s="158">
        <v>40</v>
      </c>
      <c r="E6" s="159"/>
      <c r="F6" s="160"/>
      <c r="G6" s="199"/>
      <c r="H6" s="200"/>
      <c r="I6" s="202"/>
    </row>
    <row r="7" spans="1:11" ht="22.5" customHeight="1" x14ac:dyDescent="0.25">
      <c r="A7" s="158" t="s">
        <v>160</v>
      </c>
      <c r="B7" s="159"/>
      <c r="C7" s="160"/>
      <c r="D7" s="97" t="s">
        <v>197</v>
      </c>
      <c r="E7" s="93"/>
      <c r="F7" s="94"/>
      <c r="G7" s="184" t="s">
        <v>154</v>
      </c>
      <c r="H7" s="185"/>
      <c r="I7" s="188">
        <v>0.4</v>
      </c>
    </row>
    <row r="8" spans="1:11" ht="22.5" customHeight="1" x14ac:dyDescent="0.25">
      <c r="A8" s="158" t="s">
        <v>161</v>
      </c>
      <c r="B8" s="159"/>
      <c r="C8" s="160"/>
      <c r="D8" s="92" t="s">
        <v>5</v>
      </c>
      <c r="E8" s="93"/>
      <c r="F8" s="94"/>
      <c r="G8" s="186"/>
      <c r="H8" s="187"/>
      <c r="I8" s="189"/>
    </row>
    <row r="9" spans="1:11" ht="24.75" customHeight="1" x14ac:dyDescent="0.25">
      <c r="A9" s="158" t="s">
        <v>136</v>
      </c>
      <c r="B9" s="159"/>
      <c r="C9" s="160"/>
      <c r="D9" s="190" t="s">
        <v>186</v>
      </c>
      <c r="E9" s="159"/>
      <c r="F9" s="160"/>
      <c r="G9" s="191" t="s">
        <v>155</v>
      </c>
      <c r="H9" s="191"/>
      <c r="I9" s="8" t="s">
        <v>145</v>
      </c>
    </row>
    <row r="10" spans="1:11" ht="32.25" customHeight="1" x14ac:dyDescent="0.25">
      <c r="A10" s="179" t="s">
        <v>133</v>
      </c>
      <c r="B10" s="180"/>
      <c r="C10" s="180"/>
      <c r="D10" s="180"/>
      <c r="E10" s="180"/>
      <c r="F10" s="180"/>
      <c r="G10" s="77" t="s">
        <v>162</v>
      </c>
      <c r="H10" s="7">
        <v>220</v>
      </c>
      <c r="I10" s="79">
        <v>1683</v>
      </c>
    </row>
    <row r="11" spans="1:11" x14ac:dyDescent="0.25">
      <c r="A11" s="144" t="s">
        <v>159</v>
      </c>
      <c r="B11" s="172"/>
      <c r="C11" s="172"/>
      <c r="D11" s="172"/>
      <c r="E11" s="172"/>
      <c r="F11" s="172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176" t="s">
        <v>134</v>
      </c>
      <c r="B12" s="177"/>
      <c r="C12" s="177"/>
      <c r="D12" s="177"/>
      <c r="E12" s="177"/>
      <c r="F12" s="177"/>
      <c r="G12" s="174" t="s">
        <v>5</v>
      </c>
      <c r="H12" s="7" t="s">
        <v>6</v>
      </c>
      <c r="I12" s="79">
        <v>4.8</v>
      </c>
    </row>
    <row r="13" spans="1:11" x14ac:dyDescent="0.25">
      <c r="A13" s="182"/>
      <c r="B13" s="183"/>
      <c r="C13" s="183"/>
      <c r="D13" s="183"/>
      <c r="E13" s="183"/>
      <c r="F13" s="183"/>
      <c r="G13" s="174"/>
      <c r="H13" s="7" t="s">
        <v>7</v>
      </c>
      <c r="I13" s="80">
        <v>22</v>
      </c>
    </row>
    <row r="14" spans="1:11" x14ac:dyDescent="0.25">
      <c r="A14" s="179"/>
      <c r="B14" s="180"/>
      <c r="C14" s="180"/>
      <c r="D14" s="180"/>
      <c r="E14" s="180"/>
      <c r="F14" s="180"/>
      <c r="G14" s="174"/>
      <c r="H14" s="7" t="s">
        <v>8</v>
      </c>
      <c r="I14" s="8">
        <v>0.03</v>
      </c>
    </row>
    <row r="15" spans="1:11" ht="11.25" customHeight="1" x14ac:dyDescent="0.25">
      <c r="A15" s="143" t="s">
        <v>156</v>
      </c>
      <c r="B15" s="143"/>
      <c r="C15" s="143"/>
      <c r="D15" s="143"/>
      <c r="E15" s="143"/>
      <c r="F15" s="144"/>
      <c r="G15" s="174" t="s">
        <v>5</v>
      </c>
      <c r="H15" s="7" t="s">
        <v>6</v>
      </c>
      <c r="I15" s="79">
        <v>329</v>
      </c>
    </row>
    <row r="16" spans="1:11" ht="11.25" customHeight="1" x14ac:dyDescent="0.25">
      <c r="A16" s="143"/>
      <c r="B16" s="143"/>
      <c r="C16" s="143"/>
      <c r="D16" s="143"/>
      <c r="E16" s="143"/>
      <c r="F16" s="144"/>
      <c r="G16" s="174"/>
      <c r="H16" s="96" t="s">
        <v>188</v>
      </c>
      <c r="I16" s="80">
        <v>1</v>
      </c>
    </row>
    <row r="17" spans="1:9" x14ac:dyDescent="0.25">
      <c r="A17" s="143"/>
      <c r="B17" s="143"/>
      <c r="C17" s="143"/>
      <c r="D17" s="143"/>
      <c r="E17" s="143"/>
      <c r="F17" s="144"/>
      <c r="G17" s="174"/>
      <c r="H17" s="7" t="s">
        <v>8</v>
      </c>
      <c r="I17" s="8">
        <v>0.2</v>
      </c>
    </row>
    <row r="18" spans="1:9" x14ac:dyDescent="0.25">
      <c r="A18" s="143" t="s">
        <v>157</v>
      </c>
      <c r="B18" s="143"/>
      <c r="C18" s="143"/>
      <c r="D18" s="143"/>
      <c r="E18" s="143"/>
      <c r="F18" s="144"/>
      <c r="G18" s="174" t="s">
        <v>5</v>
      </c>
      <c r="H18" s="7" t="s">
        <v>6</v>
      </c>
      <c r="I18" s="79">
        <v>0</v>
      </c>
    </row>
    <row r="19" spans="1:9" x14ac:dyDescent="0.25">
      <c r="A19" s="143"/>
      <c r="B19" s="143"/>
      <c r="C19" s="143"/>
      <c r="D19" s="143"/>
      <c r="E19" s="143"/>
      <c r="F19" s="144"/>
      <c r="G19" s="174"/>
      <c r="H19" s="7" t="s">
        <v>7</v>
      </c>
      <c r="I19" s="80">
        <v>0</v>
      </c>
    </row>
    <row r="20" spans="1:9" x14ac:dyDescent="0.25">
      <c r="A20" s="143"/>
      <c r="B20" s="143"/>
      <c r="C20" s="143"/>
      <c r="D20" s="143"/>
      <c r="E20" s="143"/>
      <c r="F20" s="144"/>
      <c r="G20" s="174"/>
      <c r="H20" s="7" t="s">
        <v>8</v>
      </c>
      <c r="I20" s="8">
        <v>0</v>
      </c>
    </row>
    <row r="21" spans="1:9" ht="36" customHeight="1" x14ac:dyDescent="0.25">
      <c r="A21" s="175" t="s">
        <v>187</v>
      </c>
      <c r="B21" s="175"/>
      <c r="C21" s="175"/>
      <c r="D21" s="175"/>
      <c r="E21" s="175"/>
      <c r="F21" s="176"/>
      <c r="G21" s="78" t="s">
        <v>5</v>
      </c>
      <c r="H21" s="78" t="s">
        <v>146</v>
      </c>
      <c r="I21" s="82">
        <v>0</v>
      </c>
    </row>
    <row r="22" spans="1:9" ht="22.5" x14ac:dyDescent="0.25">
      <c r="A22" s="144" t="s">
        <v>189</v>
      </c>
      <c r="B22" s="172"/>
      <c r="C22" s="172"/>
      <c r="D22" s="172"/>
      <c r="E22" s="172"/>
      <c r="F22" s="173"/>
      <c r="G22" s="78"/>
      <c r="H22" s="78" t="s">
        <v>137</v>
      </c>
      <c r="I22" s="81" t="s">
        <v>145</v>
      </c>
    </row>
    <row r="23" spans="1:9" ht="34.5" customHeight="1" x14ac:dyDescent="0.25">
      <c r="A23" s="143" t="s">
        <v>216</v>
      </c>
      <c r="B23" s="143"/>
      <c r="C23" s="143"/>
      <c r="D23" s="143"/>
      <c r="E23" s="143"/>
      <c r="F23" s="143"/>
      <c r="G23" s="7"/>
      <c r="H23" s="7" t="s">
        <v>142</v>
      </c>
      <c r="I23" s="79">
        <v>1610.13</v>
      </c>
    </row>
    <row r="24" spans="1:9" ht="15" customHeight="1" x14ac:dyDescent="0.25">
      <c r="A24" s="176" t="s">
        <v>176</v>
      </c>
      <c r="B24" s="177"/>
      <c r="C24" s="177"/>
      <c r="D24" s="177"/>
      <c r="E24" s="177"/>
      <c r="F24" s="178"/>
      <c r="G24" s="78"/>
      <c r="H24" s="89" t="s">
        <v>147</v>
      </c>
      <c r="I24" s="84" t="s">
        <v>145</v>
      </c>
    </row>
    <row r="25" spans="1:9" ht="15" customHeight="1" x14ac:dyDescent="0.25">
      <c r="A25" s="179"/>
      <c r="B25" s="180"/>
      <c r="C25" s="180"/>
      <c r="D25" s="180"/>
      <c r="E25" s="180"/>
      <c r="F25" s="181"/>
      <c r="G25" s="78"/>
      <c r="H25" s="90" t="s">
        <v>174</v>
      </c>
      <c r="I25" s="8" t="s">
        <v>145</v>
      </c>
    </row>
    <row r="26" spans="1:9" ht="26.25" customHeight="1" x14ac:dyDescent="0.25">
      <c r="A26" s="144" t="s">
        <v>178</v>
      </c>
      <c r="B26" s="172"/>
      <c r="C26" s="172"/>
      <c r="D26" s="172"/>
      <c r="E26" s="172"/>
      <c r="F26" s="173"/>
      <c r="G26" s="78"/>
      <c r="H26" s="83" t="s">
        <v>147</v>
      </c>
      <c r="I26" s="84" t="s">
        <v>145</v>
      </c>
    </row>
    <row r="27" spans="1:9" ht="35.25" customHeight="1" x14ac:dyDescent="0.25">
      <c r="A27" s="143" t="s">
        <v>152</v>
      </c>
      <c r="B27" s="143"/>
      <c r="C27" s="143"/>
      <c r="D27" s="143"/>
      <c r="E27" s="143"/>
      <c r="F27" s="143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111" t="s">
        <v>9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x14ac:dyDescent="0.25">
      <c r="A30" s="9" t="s">
        <v>10</v>
      </c>
      <c r="B30" s="145" t="s">
        <v>11</v>
      </c>
      <c r="C30" s="146"/>
      <c r="D30" s="146"/>
      <c r="E30" s="146"/>
      <c r="F30" s="146"/>
      <c r="G30" s="147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05" t="s">
        <v>14</v>
      </c>
      <c r="C31" s="106"/>
      <c r="D31" s="106"/>
      <c r="E31" s="106"/>
      <c r="F31" s="106"/>
      <c r="G31" s="107"/>
      <c r="H31" s="11">
        <f t="shared" ref="H31:H39" si="0">I31/$I$40</f>
        <v>0.70375501597937851</v>
      </c>
      <c r="I31" s="12">
        <f>IF(D6="12x36",I10,I10/H10*I5)</f>
        <v>1530</v>
      </c>
    </row>
    <row r="32" spans="1:9" ht="15" customHeight="1" x14ac:dyDescent="0.25">
      <c r="A32" s="10">
        <f>A31+1</f>
        <v>2</v>
      </c>
      <c r="B32" s="105" t="s">
        <v>15</v>
      </c>
      <c r="C32" s="106"/>
      <c r="D32" s="106"/>
      <c r="E32" s="106"/>
      <c r="F32" s="106"/>
      <c r="G32" s="107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13" t="s">
        <v>143</v>
      </c>
      <c r="C33" s="113"/>
      <c r="D33" s="113"/>
      <c r="E33" s="113"/>
      <c r="F33" s="113"/>
      <c r="G33" s="113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13" t="s">
        <v>138</v>
      </c>
      <c r="C34" s="113"/>
      <c r="D34" s="113"/>
      <c r="E34" s="113"/>
      <c r="F34" s="113"/>
      <c r="G34" s="113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13" t="s">
        <v>139</v>
      </c>
      <c r="C35" s="113"/>
      <c r="D35" s="113"/>
      <c r="E35" s="113"/>
      <c r="F35" s="113"/>
      <c r="G35" s="113"/>
      <c r="H35" s="11">
        <f t="shared" si="0"/>
        <v>0.29624498402062144</v>
      </c>
      <c r="I35" s="12">
        <f>IF(I7=40%,I23*I7,0)</f>
        <v>644.05200000000013</v>
      </c>
    </row>
    <row r="36" spans="1:10" ht="15" customHeight="1" x14ac:dyDescent="0.25">
      <c r="A36" s="10">
        <f t="shared" si="1"/>
        <v>6</v>
      </c>
      <c r="B36" s="105" t="s">
        <v>135</v>
      </c>
      <c r="C36" s="106"/>
      <c r="D36" s="106"/>
      <c r="E36" s="106"/>
      <c r="F36" s="106"/>
      <c r="G36" s="107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05" t="s">
        <v>175</v>
      </c>
      <c r="C37" s="106"/>
      <c r="D37" s="106"/>
      <c r="E37" s="106"/>
      <c r="F37" s="106"/>
      <c r="G37" s="107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05" t="s">
        <v>177</v>
      </c>
      <c r="C38" s="106"/>
      <c r="D38" s="106"/>
      <c r="E38" s="106"/>
      <c r="F38" s="106"/>
      <c r="G38" s="107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69" t="str">
        <f>IF(D6="12x36","Para postos 12x36 os feriados são considerados compensados, conforme parágrafo único, Art. 59-A da CLT","Outros")</f>
        <v>Outros</v>
      </c>
      <c r="C39" s="170"/>
      <c r="D39" s="170"/>
      <c r="E39" s="170"/>
      <c r="F39" s="170"/>
      <c r="G39" s="171"/>
      <c r="H39" s="11">
        <f t="shared" si="0"/>
        <v>0</v>
      </c>
      <c r="I39" s="66">
        <v>0</v>
      </c>
    </row>
    <row r="40" spans="1:10" s="16" customFormat="1" ht="15" customHeight="1" x14ac:dyDescent="0.25">
      <c r="A40" s="137" t="s">
        <v>16</v>
      </c>
      <c r="B40" s="138"/>
      <c r="C40" s="138"/>
      <c r="D40" s="138"/>
      <c r="E40" s="138"/>
      <c r="F40" s="138"/>
      <c r="G40" s="139"/>
      <c r="H40" s="14">
        <f>SUM(H31:H39)</f>
        <v>1</v>
      </c>
      <c r="I40" s="49">
        <f>SUM(I31:I39)</f>
        <v>2174.0520000000001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45" t="s">
        <v>18</v>
      </c>
      <c r="C42" s="146"/>
      <c r="D42" s="146"/>
      <c r="E42" s="146"/>
      <c r="F42" s="146"/>
      <c r="G42" s="147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05" t="s">
        <v>19</v>
      </c>
      <c r="C43" s="106"/>
      <c r="D43" s="106"/>
      <c r="E43" s="106"/>
      <c r="F43" s="106"/>
      <c r="G43" s="107"/>
      <c r="H43" s="11">
        <v>0.2</v>
      </c>
      <c r="I43" s="12">
        <f>$I$40*H43</f>
        <v>434.81040000000007</v>
      </c>
    </row>
    <row r="44" spans="1:10" ht="15" customHeight="1" x14ac:dyDescent="0.25">
      <c r="A44" s="10">
        <v>2</v>
      </c>
      <c r="B44" s="105" t="s">
        <v>20</v>
      </c>
      <c r="C44" s="106"/>
      <c r="D44" s="106"/>
      <c r="E44" s="106"/>
      <c r="F44" s="106"/>
      <c r="G44" s="107"/>
      <c r="H44" s="11">
        <v>1.4999999999999999E-2</v>
      </c>
      <c r="I44" s="12">
        <f t="shared" ref="I44:I50" si="2">$I$40*H44</f>
        <v>32.610779999999998</v>
      </c>
    </row>
    <row r="45" spans="1:10" ht="15" customHeight="1" x14ac:dyDescent="0.25">
      <c r="A45" s="10">
        <v>3</v>
      </c>
      <c r="B45" s="105" t="s">
        <v>21</v>
      </c>
      <c r="C45" s="106"/>
      <c r="D45" s="106"/>
      <c r="E45" s="106"/>
      <c r="F45" s="106"/>
      <c r="G45" s="107"/>
      <c r="H45" s="11">
        <v>0.01</v>
      </c>
      <c r="I45" s="12">
        <f t="shared" si="2"/>
        <v>21.74052</v>
      </c>
    </row>
    <row r="46" spans="1:10" ht="15" customHeight="1" x14ac:dyDescent="0.25">
      <c r="A46" s="10">
        <v>4</v>
      </c>
      <c r="B46" s="105" t="s">
        <v>22</v>
      </c>
      <c r="C46" s="106"/>
      <c r="D46" s="106"/>
      <c r="E46" s="106"/>
      <c r="F46" s="106"/>
      <c r="G46" s="107"/>
      <c r="H46" s="11">
        <v>2E-3</v>
      </c>
      <c r="I46" s="12">
        <f>$I$40*H46</f>
        <v>4.3481040000000002</v>
      </c>
    </row>
    <row r="47" spans="1:10" ht="15" customHeight="1" x14ac:dyDescent="0.25">
      <c r="A47" s="10">
        <v>5</v>
      </c>
      <c r="B47" s="105" t="s">
        <v>23</v>
      </c>
      <c r="C47" s="106"/>
      <c r="D47" s="106"/>
      <c r="E47" s="106"/>
      <c r="F47" s="106"/>
      <c r="G47" s="107"/>
      <c r="H47" s="11">
        <v>2.5000000000000001E-2</v>
      </c>
      <c r="I47" s="12">
        <f t="shared" si="2"/>
        <v>54.351300000000009</v>
      </c>
    </row>
    <row r="48" spans="1:10" ht="15" customHeight="1" x14ac:dyDescent="0.25">
      <c r="A48" s="10">
        <v>6</v>
      </c>
      <c r="B48" s="105" t="s">
        <v>24</v>
      </c>
      <c r="C48" s="106"/>
      <c r="D48" s="106"/>
      <c r="E48" s="106"/>
      <c r="F48" s="106"/>
      <c r="G48" s="107"/>
      <c r="H48" s="11">
        <v>0.08</v>
      </c>
      <c r="I48" s="12">
        <f>$I$40*H48</f>
        <v>173.92416</v>
      </c>
    </row>
    <row r="49" spans="1:16" ht="15" customHeight="1" x14ac:dyDescent="0.25">
      <c r="A49" s="10">
        <v>7</v>
      </c>
      <c r="B49" s="105" t="s">
        <v>127</v>
      </c>
      <c r="C49" s="106"/>
      <c r="D49" s="106"/>
      <c r="E49" s="106"/>
      <c r="F49" s="106"/>
      <c r="G49" s="107"/>
      <c r="H49" s="11">
        <v>0.03</v>
      </c>
      <c r="I49" s="12">
        <f t="shared" si="2"/>
        <v>65.221559999999997</v>
      </c>
    </row>
    <row r="50" spans="1:16" ht="15" customHeight="1" x14ac:dyDescent="0.25">
      <c r="A50" s="10">
        <v>8</v>
      </c>
      <c r="B50" s="105" t="s">
        <v>25</v>
      </c>
      <c r="C50" s="106"/>
      <c r="D50" s="106"/>
      <c r="E50" s="106"/>
      <c r="F50" s="106"/>
      <c r="G50" s="107"/>
      <c r="H50" s="11">
        <v>6.0000000000000001E-3</v>
      </c>
      <c r="I50" s="12">
        <f t="shared" si="2"/>
        <v>13.044312000000001</v>
      </c>
    </row>
    <row r="51" spans="1:16" s="16" customFormat="1" ht="15" customHeight="1" x14ac:dyDescent="0.25">
      <c r="A51" s="137" t="s">
        <v>26</v>
      </c>
      <c r="B51" s="138"/>
      <c r="C51" s="138"/>
      <c r="D51" s="138"/>
      <c r="E51" s="138"/>
      <c r="F51" s="138"/>
      <c r="G51" s="139"/>
      <c r="H51" s="14">
        <f>SUM(H43:H50)</f>
        <v>0.3680000000000001</v>
      </c>
      <c r="I51" s="49">
        <f>SUM(I43:I50)</f>
        <v>800.05113600000004</v>
      </c>
      <c r="J51" s="15"/>
    </row>
    <row r="52" spans="1:16" ht="15" customHeight="1" x14ac:dyDescent="0.25">
      <c r="A52" s="163" t="s">
        <v>27</v>
      </c>
      <c r="B52" s="163"/>
      <c r="C52" s="163"/>
      <c r="D52" s="163"/>
      <c r="E52" s="163"/>
      <c r="F52" s="163"/>
      <c r="G52" s="163"/>
      <c r="H52" s="163"/>
      <c r="I52" s="163"/>
    </row>
    <row r="53" spans="1:16" ht="30.75" customHeight="1" x14ac:dyDescent="0.25">
      <c r="A53" s="168" t="s">
        <v>28</v>
      </c>
      <c r="B53" s="168"/>
      <c r="C53" s="168"/>
      <c r="D53" s="168"/>
      <c r="E53" s="168"/>
      <c r="F53" s="168"/>
      <c r="G53" s="168"/>
      <c r="H53" s="168"/>
      <c r="I53" s="168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45" t="s">
        <v>30</v>
      </c>
      <c r="C54" s="146"/>
      <c r="D54" s="146"/>
      <c r="E54" s="146"/>
      <c r="F54" s="146"/>
      <c r="G54" s="147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05" t="s">
        <v>31</v>
      </c>
      <c r="C55" s="106"/>
      <c r="D55" s="106"/>
      <c r="E55" s="106"/>
      <c r="F55" s="106"/>
      <c r="G55" s="107"/>
      <c r="H55" s="65">
        <v>0.119314</v>
      </c>
      <c r="I55" s="12">
        <f>$I$40*H55</f>
        <v>259.39484032800004</v>
      </c>
    </row>
    <row r="56" spans="1:16" ht="15" customHeight="1" x14ac:dyDescent="0.25">
      <c r="A56" s="10">
        <v>2</v>
      </c>
      <c r="B56" s="105" t="s">
        <v>32</v>
      </c>
      <c r="C56" s="106"/>
      <c r="D56" s="106"/>
      <c r="E56" s="106"/>
      <c r="F56" s="106"/>
      <c r="G56" s="107"/>
      <c r="H56" s="65">
        <v>2.0479000000000001E-2</v>
      </c>
      <c r="I56" s="12">
        <f t="shared" ref="I56:I61" si="3">$I$40*H56</f>
        <v>44.522410908000005</v>
      </c>
    </row>
    <row r="57" spans="1:16" ht="15" customHeight="1" x14ac:dyDescent="0.25">
      <c r="A57" s="10">
        <v>3</v>
      </c>
      <c r="B57" s="105" t="s">
        <v>33</v>
      </c>
      <c r="C57" s="106"/>
      <c r="D57" s="106"/>
      <c r="E57" s="106"/>
      <c r="F57" s="106"/>
      <c r="G57" s="107"/>
      <c r="H57" s="11">
        <v>1.2123E-2</v>
      </c>
      <c r="I57" s="12">
        <f t="shared" si="3"/>
        <v>26.356032396000003</v>
      </c>
    </row>
    <row r="58" spans="1:16" ht="15" customHeight="1" x14ac:dyDescent="0.25">
      <c r="A58" s="10">
        <v>4</v>
      </c>
      <c r="B58" s="105" t="s">
        <v>34</v>
      </c>
      <c r="C58" s="106"/>
      <c r="D58" s="106"/>
      <c r="E58" s="106"/>
      <c r="F58" s="106"/>
      <c r="G58" s="107"/>
      <c r="H58" s="11">
        <v>1.1436E-2</v>
      </c>
      <c r="I58" s="12">
        <f>$I$40*H58</f>
        <v>24.862458672000002</v>
      </c>
    </row>
    <row r="59" spans="1:16" ht="15" customHeight="1" x14ac:dyDescent="0.25">
      <c r="A59" s="10">
        <v>5</v>
      </c>
      <c r="B59" s="105" t="s">
        <v>35</v>
      </c>
      <c r="C59" s="106"/>
      <c r="D59" s="106"/>
      <c r="E59" s="106"/>
      <c r="F59" s="106"/>
      <c r="G59" s="107"/>
      <c r="H59" s="11">
        <v>1.74E-4</v>
      </c>
      <c r="I59" s="12">
        <f t="shared" si="3"/>
        <v>0.37828504800000001</v>
      </c>
    </row>
    <row r="60" spans="1:16" ht="15" customHeight="1" x14ac:dyDescent="0.25">
      <c r="A60" s="10">
        <v>6</v>
      </c>
      <c r="B60" s="105" t="s">
        <v>36</v>
      </c>
      <c r="C60" s="106"/>
      <c r="D60" s="106"/>
      <c r="E60" s="106"/>
      <c r="F60" s="106"/>
      <c r="G60" s="107"/>
      <c r="H60" s="11">
        <v>4.4200000000000001E-4</v>
      </c>
      <c r="I60" s="12">
        <f t="shared" si="3"/>
        <v>0.9609309840000001</v>
      </c>
    </row>
    <row r="61" spans="1:16" ht="15" customHeight="1" x14ac:dyDescent="0.25">
      <c r="A61" s="10">
        <v>7</v>
      </c>
      <c r="B61" s="105" t="s">
        <v>37</v>
      </c>
      <c r="C61" s="106"/>
      <c r="D61" s="106"/>
      <c r="E61" s="106"/>
      <c r="F61" s="106"/>
      <c r="G61" s="107"/>
      <c r="H61" s="11">
        <v>1.85E-4</v>
      </c>
      <c r="I61" s="12">
        <f t="shared" si="3"/>
        <v>0.40219962000000004</v>
      </c>
    </row>
    <row r="62" spans="1:16" ht="15" customHeight="1" x14ac:dyDescent="0.25">
      <c r="A62" s="10">
        <v>8</v>
      </c>
      <c r="B62" s="105" t="s">
        <v>38</v>
      </c>
      <c r="C62" s="106"/>
      <c r="D62" s="106"/>
      <c r="E62" s="106"/>
      <c r="F62" s="106"/>
      <c r="G62" s="107"/>
      <c r="H62" s="11">
        <v>9.0789999999999996E-2</v>
      </c>
      <c r="I62" s="12">
        <f>$I$40*H62</f>
        <v>197.38218108000001</v>
      </c>
    </row>
    <row r="63" spans="1:16" s="16" customFormat="1" ht="15" customHeight="1" x14ac:dyDescent="0.25">
      <c r="A63" s="137" t="s">
        <v>39</v>
      </c>
      <c r="B63" s="138"/>
      <c r="C63" s="138"/>
      <c r="D63" s="138"/>
      <c r="E63" s="138"/>
      <c r="F63" s="138"/>
      <c r="G63" s="139"/>
      <c r="H63" s="14">
        <f>SUM(H55:H62)</f>
        <v>0.25494299999999998</v>
      </c>
      <c r="I63" s="49">
        <f>SUM(I55:I62)</f>
        <v>554.25933903600003</v>
      </c>
      <c r="J63" s="15"/>
    </row>
    <row r="64" spans="1:16" ht="11.25" customHeight="1" x14ac:dyDescent="0.25">
      <c r="A64" s="17" t="s">
        <v>40</v>
      </c>
      <c r="B64" s="140" t="s">
        <v>41</v>
      </c>
      <c r="C64" s="140"/>
      <c r="D64" s="140"/>
      <c r="E64" s="140"/>
      <c r="F64" s="140"/>
      <c r="G64" s="140"/>
      <c r="H64" s="140"/>
      <c r="I64" s="140"/>
    </row>
    <row r="65" spans="1:11" ht="15" customHeight="1" x14ac:dyDescent="0.25">
      <c r="A65" s="17" t="s">
        <v>42</v>
      </c>
      <c r="B65" s="167" t="s">
        <v>43</v>
      </c>
      <c r="C65" s="167"/>
      <c r="D65" s="167"/>
      <c r="E65" s="167"/>
      <c r="F65" s="167"/>
      <c r="G65" s="167"/>
      <c r="H65" s="167"/>
      <c r="I65" s="167"/>
    </row>
    <row r="66" spans="1:11" ht="33.75" customHeight="1" x14ac:dyDescent="0.25">
      <c r="A66" s="9" t="s">
        <v>44</v>
      </c>
      <c r="B66" s="145" t="s">
        <v>45</v>
      </c>
      <c r="C66" s="146"/>
      <c r="D66" s="146"/>
      <c r="E66" s="146"/>
      <c r="F66" s="146"/>
      <c r="G66" s="147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05" t="s">
        <v>46</v>
      </c>
      <c r="C67" s="106"/>
      <c r="D67" s="106"/>
      <c r="E67" s="106"/>
      <c r="F67" s="106"/>
      <c r="G67" s="107"/>
      <c r="H67" s="11">
        <v>2.3626999999999999E-2</v>
      </c>
      <c r="I67" s="12">
        <f>$I$40*H67</f>
        <v>51.366326604000001</v>
      </c>
    </row>
    <row r="68" spans="1:11" ht="15" customHeight="1" x14ac:dyDescent="0.25">
      <c r="A68" s="10">
        <v>2</v>
      </c>
      <c r="B68" s="105" t="s">
        <v>47</v>
      </c>
      <c r="C68" s="106"/>
      <c r="D68" s="106"/>
      <c r="E68" s="106"/>
      <c r="F68" s="106"/>
      <c r="G68" s="107"/>
      <c r="H68" s="11">
        <v>1.717E-3</v>
      </c>
      <c r="I68" s="12">
        <f t="shared" ref="I68:I69" si="4">$I$40*H68</f>
        <v>3.7328472840000004</v>
      </c>
    </row>
    <row r="69" spans="1:11" ht="15" customHeight="1" x14ac:dyDescent="0.25">
      <c r="A69" s="10">
        <v>3</v>
      </c>
      <c r="B69" s="105" t="s">
        <v>48</v>
      </c>
      <c r="C69" s="106"/>
      <c r="D69" s="106"/>
      <c r="E69" s="106"/>
      <c r="F69" s="106"/>
      <c r="G69" s="107"/>
      <c r="H69" s="11">
        <v>9.4509999999999993E-3</v>
      </c>
      <c r="I69" s="12">
        <f t="shared" si="4"/>
        <v>20.546965451999998</v>
      </c>
    </row>
    <row r="70" spans="1:11" s="16" customFormat="1" ht="15" customHeight="1" x14ac:dyDescent="0.25">
      <c r="A70" s="137" t="s">
        <v>49</v>
      </c>
      <c r="B70" s="138"/>
      <c r="C70" s="138"/>
      <c r="D70" s="138"/>
      <c r="E70" s="138"/>
      <c r="F70" s="138"/>
      <c r="G70" s="139"/>
      <c r="H70" s="14">
        <f>SUM(H67:H69)</f>
        <v>3.4795E-2</v>
      </c>
      <c r="I70" s="49">
        <f>SUM(I67:I69)</f>
        <v>75.646139340000005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45" t="s">
        <v>51</v>
      </c>
      <c r="C72" s="146"/>
      <c r="D72" s="146"/>
      <c r="E72" s="146"/>
      <c r="F72" s="146"/>
      <c r="G72" s="147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05" t="s">
        <v>52</v>
      </c>
      <c r="C73" s="106"/>
      <c r="D73" s="106"/>
      <c r="E73" s="106"/>
      <c r="F73" s="106"/>
      <c r="G73" s="107"/>
      <c r="H73" s="11">
        <f>(H51*H63)</f>
        <v>9.3819024000000015E-2</v>
      </c>
      <c r="I73" s="12">
        <f>$I$40*H73</f>
        <v>203.96743676524804</v>
      </c>
    </row>
    <row r="74" spans="1:11" s="16" customFormat="1" ht="15" customHeight="1" x14ac:dyDescent="0.25">
      <c r="A74" s="137" t="s">
        <v>53</v>
      </c>
      <c r="B74" s="138"/>
      <c r="C74" s="138"/>
      <c r="D74" s="138"/>
      <c r="E74" s="138"/>
      <c r="F74" s="138"/>
      <c r="G74" s="139"/>
      <c r="H74" s="14">
        <f>SUM(H73:H73)</f>
        <v>9.3819024000000015E-2</v>
      </c>
      <c r="I74" s="49">
        <f>I73</f>
        <v>203.96743676524804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66" t="s">
        <v>54</v>
      </c>
      <c r="B76" s="166"/>
      <c r="C76" s="166"/>
      <c r="D76" s="166"/>
      <c r="E76" s="166"/>
      <c r="F76" s="166"/>
      <c r="G76" s="166"/>
      <c r="H76" s="20">
        <f>H51+H63+H70+H74</f>
        <v>0.75155702400000002</v>
      </c>
      <c r="I76" s="21">
        <f>I51+I63+I70+I74</f>
        <v>1633.9240511412481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45" t="s">
        <v>150</v>
      </c>
      <c r="C78" s="146"/>
      <c r="D78" s="146"/>
      <c r="E78" s="146"/>
      <c r="F78" s="146"/>
      <c r="G78" s="147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05" t="s">
        <v>156</v>
      </c>
      <c r="C79" s="106"/>
      <c r="D79" s="106"/>
      <c r="E79" s="106"/>
      <c r="F79" s="106"/>
      <c r="G79" s="107"/>
      <c r="H79" s="11">
        <f>I79/$I$40</f>
        <v>0.12106426157240029</v>
      </c>
      <c r="I79" s="12">
        <f>I96</f>
        <v>263.2</v>
      </c>
    </row>
    <row r="80" spans="1:11" ht="15" customHeight="1" x14ac:dyDescent="0.25">
      <c r="A80" s="10">
        <v>2</v>
      </c>
      <c r="B80" s="105" t="s">
        <v>157</v>
      </c>
      <c r="C80" s="106"/>
      <c r="D80" s="106"/>
      <c r="E80" s="106"/>
      <c r="F80" s="106"/>
      <c r="G80" s="107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05" t="s">
        <v>163</v>
      </c>
      <c r="C81" s="106"/>
      <c r="D81" s="106"/>
      <c r="E81" s="106"/>
      <c r="F81" s="106"/>
      <c r="G81" s="107"/>
      <c r="H81" s="11">
        <f>I81/$I$40</f>
        <v>7.6033139961693641E-2</v>
      </c>
      <c r="I81" s="12">
        <f>I88</f>
        <v>165.29999999999998</v>
      </c>
    </row>
    <row r="82" spans="1:10" ht="15" customHeight="1" x14ac:dyDescent="0.25">
      <c r="A82" s="10">
        <v>4</v>
      </c>
      <c r="B82" s="105" t="s">
        <v>148</v>
      </c>
      <c r="C82" s="106"/>
      <c r="D82" s="106"/>
      <c r="E82" s="106"/>
      <c r="F82" s="106"/>
      <c r="G82" s="107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05" t="s">
        <v>135</v>
      </c>
      <c r="C83" s="106"/>
      <c r="D83" s="106"/>
      <c r="E83" s="106"/>
      <c r="F83" s="106"/>
      <c r="G83" s="107"/>
      <c r="H83" s="11">
        <f>I83/$I$40</f>
        <v>0</v>
      </c>
      <c r="I83" s="12">
        <f>IF(I21="Não aplicável",0,I21)</f>
        <v>0</v>
      </c>
    </row>
    <row r="84" spans="1:10" ht="15" customHeight="1" x14ac:dyDescent="0.25">
      <c r="A84" s="137" t="s">
        <v>56</v>
      </c>
      <c r="B84" s="138"/>
      <c r="C84" s="138"/>
      <c r="D84" s="138"/>
      <c r="E84" s="138"/>
      <c r="F84" s="138"/>
      <c r="G84" s="139"/>
      <c r="H84" s="14">
        <f>SUM(H79:H83)</f>
        <v>0.19709740153409394</v>
      </c>
      <c r="I84" s="49">
        <f>SUM(I79:I83)</f>
        <v>428.5</v>
      </c>
      <c r="J84" s="13"/>
    </row>
    <row r="85" spans="1:10" ht="18" customHeight="1" x14ac:dyDescent="0.25">
      <c r="A85" s="17" t="s">
        <v>165</v>
      </c>
      <c r="B85" s="163" t="s">
        <v>164</v>
      </c>
      <c r="C85" s="164"/>
      <c r="D85" s="164"/>
      <c r="E85" s="164"/>
      <c r="F85" s="164"/>
      <c r="G85" s="164"/>
      <c r="H85" s="23"/>
      <c r="I85" s="24"/>
    </row>
    <row r="86" spans="1:10" ht="15" customHeight="1" x14ac:dyDescent="0.25">
      <c r="A86" s="162" t="s">
        <v>57</v>
      </c>
      <c r="B86" s="162"/>
      <c r="C86" s="162"/>
      <c r="D86" s="162"/>
      <c r="E86" s="162"/>
      <c r="F86" s="162"/>
      <c r="G86" s="162"/>
      <c r="H86" s="162"/>
      <c r="I86" s="162"/>
    </row>
    <row r="87" spans="1:10" ht="24" customHeight="1" x14ac:dyDescent="0.25">
      <c r="A87" s="143" t="s">
        <v>58</v>
      </c>
      <c r="B87" s="143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65">
        <f>I12</f>
        <v>4.8</v>
      </c>
      <c r="B88" s="143"/>
      <c r="C88" s="10">
        <f>I13</f>
        <v>22</v>
      </c>
      <c r="D88" s="10">
        <v>2</v>
      </c>
      <c r="E88" s="29">
        <f>A88*C88*D88</f>
        <v>211.2</v>
      </c>
      <c r="F88" s="29">
        <f>I31</f>
        <v>1530</v>
      </c>
      <c r="G88" s="25">
        <f>I14</f>
        <v>0.03</v>
      </c>
      <c r="H88" s="29">
        <f>F88*G88</f>
        <v>45.9</v>
      </c>
      <c r="I88" s="66">
        <f>IF((E88-H88)&gt;0,E88-H88,0)</f>
        <v>165.29999999999998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62" t="s">
        <v>158</v>
      </c>
      <c r="B90" s="162"/>
      <c r="C90" s="162"/>
      <c r="D90" s="162"/>
      <c r="E90" s="162"/>
      <c r="F90" s="162"/>
      <c r="G90" s="162"/>
      <c r="H90" s="162"/>
      <c r="I90" s="162"/>
    </row>
    <row r="91" spans="1:10" ht="23.25" customHeight="1" x14ac:dyDescent="0.25">
      <c r="A91" s="143" t="s">
        <v>58</v>
      </c>
      <c r="B91" s="143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61">
        <f>I18</f>
        <v>0</v>
      </c>
      <c r="B92" s="161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62" t="s">
        <v>140</v>
      </c>
      <c r="B94" s="162"/>
      <c r="C94" s="162"/>
      <c r="D94" s="162"/>
      <c r="E94" s="162"/>
      <c r="F94" s="162"/>
      <c r="G94" s="162"/>
      <c r="H94" s="162"/>
      <c r="I94" s="162"/>
    </row>
    <row r="95" spans="1:10" ht="23.25" customHeight="1" x14ac:dyDescent="0.25">
      <c r="A95" s="143" t="s">
        <v>58</v>
      </c>
      <c r="B95" s="143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61">
        <f>I15</f>
        <v>329</v>
      </c>
      <c r="B96" s="161"/>
      <c r="C96" s="30">
        <f>I16</f>
        <v>1</v>
      </c>
      <c r="D96" s="10">
        <v>1</v>
      </c>
      <c r="E96" s="29">
        <f>A96*C96*D96</f>
        <v>329</v>
      </c>
      <c r="F96" s="29">
        <f>E96</f>
        <v>329</v>
      </c>
      <c r="G96" s="51">
        <f>I17</f>
        <v>0.2</v>
      </c>
      <c r="H96" s="29">
        <f>F96*G96</f>
        <v>65.8</v>
      </c>
      <c r="I96" s="12">
        <f>E96-H96</f>
        <v>263.2</v>
      </c>
    </row>
    <row r="97" spans="1:19" ht="5.0999999999999996" customHeight="1" x14ac:dyDescent="0.25"/>
    <row r="98" spans="1:19" ht="12" customHeight="1" x14ac:dyDescent="0.25">
      <c r="A98" s="116" t="s">
        <v>67</v>
      </c>
      <c r="B98" s="116"/>
      <c r="C98" s="116"/>
      <c r="D98" s="116"/>
      <c r="E98" s="116"/>
      <c r="F98" s="116"/>
      <c r="G98" s="116"/>
      <c r="H98" s="31">
        <f>H40+H76+H84</f>
        <v>1.9486544255340941</v>
      </c>
      <c r="I98" s="32">
        <f>I40+I76+I84</f>
        <v>4236.4760511412478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111" t="s">
        <v>68</v>
      </c>
      <c r="B100" s="111"/>
      <c r="C100" s="111"/>
      <c r="D100" s="111"/>
      <c r="E100" s="111"/>
      <c r="F100" s="111"/>
      <c r="G100" s="111"/>
      <c r="H100" s="111"/>
      <c r="I100" s="111"/>
    </row>
    <row r="101" spans="1:19" ht="33.75" x14ac:dyDescent="0.25">
      <c r="A101" s="9" t="s">
        <v>10</v>
      </c>
      <c r="B101" s="145" t="s">
        <v>69</v>
      </c>
      <c r="C101" s="146"/>
      <c r="D101" s="146"/>
      <c r="E101" s="146"/>
      <c r="F101" s="146"/>
      <c r="G101" s="147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05" t="s">
        <v>166</v>
      </c>
      <c r="C102" s="106"/>
      <c r="D102" s="106"/>
      <c r="E102" s="106"/>
      <c r="F102" s="106"/>
      <c r="G102" s="107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5" t="s">
        <v>170</v>
      </c>
      <c r="C103" s="156"/>
      <c r="D103" s="156"/>
      <c r="E103" s="156"/>
      <c r="F103" s="156"/>
      <c r="G103" s="157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05" t="s">
        <v>70</v>
      </c>
      <c r="C104" s="106"/>
      <c r="D104" s="106"/>
      <c r="E104" s="106"/>
      <c r="F104" s="106"/>
      <c r="G104" s="107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58" t="s">
        <v>71</v>
      </c>
      <c r="C105" s="159"/>
      <c r="D105" s="159"/>
      <c r="E105" s="159"/>
      <c r="F105" s="159"/>
      <c r="G105" s="160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05" t="s">
        <v>171</v>
      </c>
      <c r="C106" s="106"/>
      <c r="D106" s="106"/>
      <c r="E106" s="106"/>
      <c r="F106" s="106"/>
      <c r="G106" s="107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05" t="s">
        <v>72</v>
      </c>
      <c r="C107" s="106"/>
      <c r="D107" s="106"/>
      <c r="E107" s="106"/>
      <c r="F107" s="106"/>
      <c r="G107" s="107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7" t="s">
        <v>73</v>
      </c>
      <c r="B108" s="138"/>
      <c r="C108" s="138"/>
      <c r="D108" s="138"/>
      <c r="E108" s="138"/>
      <c r="F108" s="138"/>
      <c r="G108" s="139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40" t="s">
        <v>167</v>
      </c>
      <c r="C109" s="140"/>
      <c r="D109" s="140"/>
      <c r="E109" s="140"/>
      <c r="F109" s="140"/>
      <c r="G109" s="140"/>
      <c r="H109" s="140"/>
      <c r="I109" s="140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52" t="s">
        <v>149</v>
      </c>
      <c r="B111" s="153"/>
      <c r="C111" s="153"/>
      <c r="D111" s="153"/>
      <c r="E111" s="154"/>
      <c r="F111" s="39">
        <f>I27</f>
        <v>0.2</v>
      </c>
      <c r="G111" s="40">
        <f>I113*F111</f>
        <v>814.23521022824957</v>
      </c>
      <c r="H111" s="41" t="s">
        <v>74</v>
      </c>
      <c r="I111" s="42">
        <f>I81</f>
        <v>165.29999999999998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2174.0520000000001</v>
      </c>
      <c r="B113" s="150"/>
      <c r="C113" s="47">
        <f>I51</f>
        <v>800.05113600000004</v>
      </c>
      <c r="D113" s="47">
        <f>I63</f>
        <v>554.25933903600003</v>
      </c>
      <c r="E113" s="47">
        <f>I70</f>
        <v>75.646139340000005</v>
      </c>
      <c r="F113" s="47">
        <f>I74</f>
        <v>203.96743676524804</v>
      </c>
      <c r="G113" s="47">
        <f>I84</f>
        <v>428.5</v>
      </c>
      <c r="H113" s="47">
        <f>A113+C113+D113+E113+F113+G113</f>
        <v>4236.4760511412478</v>
      </c>
      <c r="I113" s="47">
        <f>H113-I111</f>
        <v>4071.1760511412476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45" t="s">
        <v>83</v>
      </c>
      <c r="C115" s="146"/>
      <c r="D115" s="146"/>
      <c r="E115" s="146"/>
      <c r="F115" s="146"/>
      <c r="G115" s="147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05" t="s">
        <v>84</v>
      </c>
      <c r="C116" s="106"/>
      <c r="D116" s="106"/>
      <c r="E116" s="106"/>
      <c r="F116" s="106"/>
      <c r="G116" s="107"/>
      <c r="H116" s="11">
        <f>I116/$I$126</f>
        <v>0</v>
      </c>
      <c r="I116" s="12">
        <v>0</v>
      </c>
    </row>
    <row r="117" spans="1:19" ht="15" customHeight="1" x14ac:dyDescent="0.25">
      <c r="A117" s="10">
        <v>2</v>
      </c>
      <c r="B117" s="105" t="s">
        <v>85</v>
      </c>
      <c r="C117" s="106"/>
      <c r="D117" s="106"/>
      <c r="E117" s="106"/>
      <c r="F117" s="106"/>
      <c r="G117" s="107"/>
      <c r="H117" s="11">
        <f>I117/$I$126</f>
        <v>0</v>
      </c>
      <c r="I117" s="12">
        <v>0</v>
      </c>
    </row>
    <row r="118" spans="1:19" ht="15" customHeight="1" x14ac:dyDescent="0.25">
      <c r="A118" s="137" t="s">
        <v>86</v>
      </c>
      <c r="B118" s="138"/>
      <c r="C118" s="138"/>
      <c r="D118" s="138"/>
      <c r="E118" s="138"/>
      <c r="F118" s="138"/>
      <c r="G118" s="139"/>
      <c r="H118" s="14">
        <f>H116+H117</f>
        <v>0</v>
      </c>
      <c r="I118" s="49">
        <f>SUM(I116:I117)</f>
        <v>0</v>
      </c>
    </row>
    <row r="119" spans="1:19" ht="5.0999999999999996" customHeight="1" x14ac:dyDescent="0.25"/>
    <row r="120" spans="1:19" ht="33.75" x14ac:dyDescent="0.25">
      <c r="A120" s="9" t="s">
        <v>29</v>
      </c>
      <c r="B120" s="145" t="s">
        <v>87</v>
      </c>
      <c r="C120" s="146"/>
      <c r="D120" s="146"/>
      <c r="E120" s="146"/>
      <c r="F120" s="146"/>
      <c r="G120" s="147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05" t="s">
        <v>87</v>
      </c>
      <c r="C121" s="106"/>
      <c r="D121" s="106"/>
      <c r="E121" s="106"/>
      <c r="F121" s="106"/>
      <c r="G121" s="107"/>
      <c r="H121" s="11">
        <f>I121/I126</f>
        <v>0</v>
      </c>
      <c r="I121" s="12">
        <v>0</v>
      </c>
    </row>
    <row r="122" spans="1:19" ht="15" customHeight="1" x14ac:dyDescent="0.25">
      <c r="A122" s="137" t="s">
        <v>88</v>
      </c>
      <c r="B122" s="138"/>
      <c r="C122" s="138"/>
      <c r="D122" s="138"/>
      <c r="E122" s="138"/>
      <c r="F122" s="138"/>
      <c r="G122" s="139"/>
      <c r="H122" s="14">
        <f>H121</f>
        <v>0</v>
      </c>
      <c r="I122" s="49">
        <f>I121</f>
        <v>0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48" t="s">
        <v>89</v>
      </c>
      <c r="B124" s="148"/>
      <c r="C124" s="148"/>
      <c r="D124" s="148"/>
      <c r="E124" s="148"/>
      <c r="F124" s="39">
        <v>0.18</v>
      </c>
      <c r="G124" s="40">
        <f>I126*F124</f>
        <v>732.8116892054245</v>
      </c>
      <c r="H124" s="41" t="s">
        <v>74</v>
      </c>
      <c r="I124" s="42">
        <f>I81</f>
        <v>165.29999999999998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2174.0520000000001</v>
      </c>
      <c r="B126" s="150"/>
      <c r="C126" s="47">
        <f>I51</f>
        <v>800.05113600000004</v>
      </c>
      <c r="D126" s="47">
        <f>I63</f>
        <v>554.25933903600003</v>
      </c>
      <c r="E126" s="47">
        <f>I70</f>
        <v>75.646139340000005</v>
      </c>
      <c r="F126" s="47">
        <f>I74</f>
        <v>203.96743676524804</v>
      </c>
      <c r="G126" s="47">
        <f>I84</f>
        <v>428.5</v>
      </c>
      <c r="H126" s="47">
        <f>A126+C126+D126+E126+F126+G126</f>
        <v>4236.4760511412478</v>
      </c>
      <c r="I126" s="47">
        <f>H126-I124</f>
        <v>4071.1760511412476</v>
      </c>
      <c r="J126" s="13"/>
      <c r="L126" s="1"/>
    </row>
    <row r="127" spans="1:19" ht="5.0999999999999996" customHeight="1" x14ac:dyDescent="0.25"/>
    <row r="128" spans="1:19" ht="12" x14ac:dyDescent="0.25">
      <c r="A128" s="116" t="s">
        <v>90</v>
      </c>
      <c r="B128" s="116"/>
      <c r="C128" s="116"/>
      <c r="D128" s="116"/>
      <c r="E128" s="116"/>
      <c r="F128" s="116"/>
      <c r="G128" s="116"/>
      <c r="H128" s="31">
        <f>H108+H118+H122</f>
        <v>0</v>
      </c>
      <c r="I128" s="32">
        <f>I108+I118+I122</f>
        <v>0</v>
      </c>
    </row>
    <row r="129" spans="1:19" ht="5.0999999999999996" customHeight="1" x14ac:dyDescent="0.25"/>
    <row r="130" spans="1:19" x14ac:dyDescent="0.25">
      <c r="A130" s="111" t="s">
        <v>91</v>
      </c>
      <c r="B130" s="111"/>
      <c r="C130" s="111"/>
      <c r="D130" s="111"/>
      <c r="E130" s="111"/>
      <c r="F130" s="111"/>
      <c r="G130" s="111"/>
      <c r="H130" s="111"/>
      <c r="I130" s="111"/>
    </row>
    <row r="131" spans="1:19" ht="33.75" x14ac:dyDescent="0.25">
      <c r="A131" s="9" t="s">
        <v>10</v>
      </c>
      <c r="B131" s="145" t="s">
        <v>168</v>
      </c>
      <c r="C131" s="146"/>
      <c r="D131" s="146"/>
      <c r="E131" s="146"/>
      <c r="F131" s="146"/>
      <c r="G131" s="147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05" t="s">
        <v>92</v>
      </c>
      <c r="C132" s="106"/>
      <c r="D132" s="106"/>
      <c r="E132" s="106"/>
      <c r="F132" s="106"/>
      <c r="G132" s="107"/>
      <c r="H132" s="11">
        <f>I132/$I$98</f>
        <v>1.9241982507288632E-2</v>
      </c>
      <c r="I132" s="12">
        <f>($D$142/$E$143)*G142</f>
        <v>81.518198068607106</v>
      </c>
    </row>
    <row r="133" spans="1:19" ht="15" customHeight="1" x14ac:dyDescent="0.25">
      <c r="A133" s="10">
        <v>2</v>
      </c>
      <c r="B133" s="105" t="s">
        <v>93</v>
      </c>
      <c r="C133" s="106"/>
      <c r="D133" s="106"/>
      <c r="E133" s="106"/>
      <c r="F133" s="106"/>
      <c r="G133" s="107"/>
      <c r="H133" s="11">
        <f t="shared" ref="H133:H136" si="6">I133/$I$98</f>
        <v>8.8629737609329448E-2</v>
      </c>
      <c r="I133" s="12">
        <f>($D$142/$E$143)*G143</f>
        <v>375.47776080085697</v>
      </c>
    </row>
    <row r="134" spans="1:19" ht="15" customHeight="1" x14ac:dyDescent="0.25">
      <c r="A134" s="10">
        <v>3</v>
      </c>
      <c r="B134" s="105" t="s">
        <v>159</v>
      </c>
      <c r="C134" s="106"/>
      <c r="D134" s="106"/>
      <c r="E134" s="106"/>
      <c r="F134" s="106"/>
      <c r="G134" s="107"/>
      <c r="H134" s="11">
        <f t="shared" si="6"/>
        <v>5.830903790087464E-2</v>
      </c>
      <c r="I134" s="12">
        <f>($D$142/$E$143)*G144</f>
        <v>247.02484263214274</v>
      </c>
    </row>
    <row r="135" spans="1:19" ht="15" customHeight="1" x14ac:dyDescent="0.25">
      <c r="A135" s="10">
        <v>4</v>
      </c>
      <c r="B135" s="105" t="s">
        <v>172</v>
      </c>
      <c r="C135" s="106"/>
      <c r="D135" s="106"/>
      <c r="E135" s="106"/>
      <c r="F135" s="106"/>
      <c r="G135" s="107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05" t="s">
        <v>180</v>
      </c>
      <c r="C136" s="106"/>
      <c r="D136" s="106"/>
      <c r="E136" s="106"/>
      <c r="F136" s="106"/>
      <c r="G136" s="107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7" t="s">
        <v>94</v>
      </c>
      <c r="B137" s="138"/>
      <c r="C137" s="138"/>
      <c r="D137" s="138"/>
      <c r="E137" s="138"/>
      <c r="F137" s="138"/>
      <c r="G137" s="139"/>
      <c r="H137" s="14">
        <f>H132+H133+H134+H135+H136</f>
        <v>0.16618075801749271</v>
      </c>
      <c r="I137" s="49">
        <f>SUM(I132:I136)</f>
        <v>704.0208015016068</v>
      </c>
    </row>
    <row r="138" spans="1:19" ht="11.25" customHeight="1" x14ac:dyDescent="0.25">
      <c r="A138" s="17" t="s">
        <v>96</v>
      </c>
      <c r="B138" s="140" t="s">
        <v>95</v>
      </c>
      <c r="C138" s="140"/>
      <c r="D138" s="140"/>
      <c r="E138" s="140"/>
      <c r="F138" s="140"/>
      <c r="G138" s="140"/>
      <c r="H138" s="140"/>
      <c r="I138" s="140"/>
      <c r="K138"/>
      <c r="L138"/>
      <c r="M138"/>
      <c r="N138"/>
      <c r="O138"/>
      <c r="P138"/>
      <c r="Q138"/>
      <c r="R138"/>
      <c r="S138"/>
    </row>
    <row r="139" spans="1:19" ht="18.75" customHeight="1" x14ac:dyDescent="0.25">
      <c r="A139" s="17" t="s">
        <v>169</v>
      </c>
      <c r="B139" s="114" t="s">
        <v>97</v>
      </c>
      <c r="C139" s="114"/>
      <c r="D139" s="114"/>
      <c r="E139" s="114"/>
      <c r="F139" s="114"/>
      <c r="G139" s="114"/>
      <c r="H139" s="114"/>
      <c r="I139" s="114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41" t="s">
        <v>98</v>
      </c>
      <c r="B140" s="141"/>
      <c r="C140" s="141"/>
      <c r="D140" s="141"/>
      <c r="E140" s="141"/>
      <c r="F140" s="141"/>
      <c r="G140" s="141"/>
      <c r="H140" s="141"/>
      <c r="I140" s="141"/>
    </row>
    <row r="141" spans="1:19" ht="13.5" customHeight="1" x14ac:dyDescent="0.25">
      <c r="A141" s="142" t="s">
        <v>99</v>
      </c>
      <c r="B141" s="142"/>
      <c r="C141" s="10" t="s">
        <v>100</v>
      </c>
      <c r="D141" s="143" t="s">
        <v>144</v>
      </c>
      <c r="E141" s="144"/>
      <c r="F141" s="10" t="s">
        <v>101</v>
      </c>
      <c r="G141" s="48" t="s">
        <v>102</v>
      </c>
      <c r="H141" s="143" t="s">
        <v>103</v>
      </c>
      <c r="I141" s="143"/>
    </row>
    <row r="142" spans="1:19" ht="13.5" customHeight="1" x14ac:dyDescent="0.25">
      <c r="A142" s="131">
        <f>I98</f>
        <v>4236.4760511412478</v>
      </c>
      <c r="B142" s="132"/>
      <c r="C142" s="12">
        <f>I128</f>
        <v>0</v>
      </c>
      <c r="D142" s="133">
        <f>A142+C142</f>
        <v>4236.4760511412478</v>
      </c>
      <c r="E142" s="134"/>
      <c r="F142" s="10" t="str">
        <f>B132</f>
        <v>PIS</v>
      </c>
      <c r="G142" s="50">
        <v>1.6500000000000001E-2</v>
      </c>
      <c r="H142" s="129">
        <v>6.4999999999999997E-3</v>
      </c>
      <c r="I142" s="129"/>
      <c r="J142" s="13"/>
    </row>
    <row r="143" spans="1:19" ht="13.5" customHeight="1" x14ac:dyDescent="0.25">
      <c r="A143" s="135" t="s">
        <v>104</v>
      </c>
      <c r="B143" s="135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29">
        <v>0.03</v>
      </c>
      <c r="I143" s="129"/>
    </row>
    <row r="144" spans="1:19" ht="13.5" customHeight="1" x14ac:dyDescent="0.25">
      <c r="A144" s="136" t="s">
        <v>105</v>
      </c>
      <c r="B144" s="136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29">
        <f>I11</f>
        <v>0.05</v>
      </c>
      <c r="I144" s="129"/>
    </row>
    <row r="145" spans="1:10" ht="13.5" customHeight="1" x14ac:dyDescent="0.25">
      <c r="A145" s="118" t="s">
        <v>106</v>
      </c>
      <c r="B145" s="118"/>
      <c r="C145" s="10">
        <v>1</v>
      </c>
      <c r="D145" s="56">
        <v>0.09</v>
      </c>
      <c r="E145" s="57">
        <f>C145-D145</f>
        <v>0.91</v>
      </c>
      <c r="F145" s="10" t="s">
        <v>179</v>
      </c>
      <c r="G145" s="50">
        <v>0</v>
      </c>
      <c r="H145" s="119">
        <v>0</v>
      </c>
      <c r="I145" s="120"/>
    </row>
    <row r="146" spans="1:10" ht="13.5" customHeight="1" x14ac:dyDescent="0.25">
      <c r="A146" s="121" t="s">
        <v>107</v>
      </c>
      <c r="B146" s="123" t="s">
        <v>108</v>
      </c>
      <c r="C146" s="124"/>
      <c r="D146" s="124"/>
      <c r="E146" s="125"/>
      <c r="F146" s="91" t="s">
        <v>182</v>
      </c>
      <c r="G146" s="50">
        <v>0</v>
      </c>
      <c r="H146" s="129">
        <v>0</v>
      </c>
      <c r="I146" s="129"/>
    </row>
    <row r="147" spans="1:10" ht="18" customHeight="1" x14ac:dyDescent="0.25">
      <c r="A147" s="122"/>
      <c r="B147" s="126"/>
      <c r="C147" s="127"/>
      <c r="D147" s="127"/>
      <c r="E147" s="128"/>
      <c r="F147" s="22" t="s">
        <v>109</v>
      </c>
      <c r="G147" s="58">
        <f>SUM(G142:G146)</f>
        <v>0.14250000000000002</v>
      </c>
      <c r="H147" s="130">
        <f>SUM(H142:I146)</f>
        <v>8.6499999999999994E-2</v>
      </c>
      <c r="I147" s="130"/>
    </row>
    <row r="148" spans="1:10" ht="18" customHeight="1" x14ac:dyDescent="0.25">
      <c r="A148" s="17" t="s">
        <v>183</v>
      </c>
      <c r="B148" s="114" t="s">
        <v>181</v>
      </c>
      <c r="C148" s="114"/>
      <c r="D148" s="114"/>
      <c r="E148" s="114"/>
      <c r="F148" s="114"/>
      <c r="G148" s="114"/>
      <c r="H148" s="114"/>
      <c r="I148" s="114"/>
    </row>
    <row r="149" spans="1:10" ht="5.0999999999999996" customHeight="1" x14ac:dyDescent="0.25">
      <c r="A149" s="59"/>
      <c r="B149" s="115"/>
      <c r="C149" s="115"/>
      <c r="D149" s="115"/>
      <c r="E149" s="115"/>
      <c r="F149" s="115"/>
      <c r="G149" s="115"/>
      <c r="H149" s="115"/>
      <c r="I149" s="115"/>
    </row>
    <row r="150" spans="1:10" ht="12" x14ac:dyDescent="0.25">
      <c r="A150" s="116" t="s">
        <v>110</v>
      </c>
      <c r="B150" s="116"/>
      <c r="C150" s="116"/>
      <c r="D150" s="116"/>
      <c r="E150" s="116"/>
      <c r="F150" s="116"/>
      <c r="G150" s="116"/>
      <c r="H150" s="31">
        <f>H137</f>
        <v>0.16618075801749271</v>
      </c>
      <c r="I150" s="32">
        <f>I137</f>
        <v>704.0208015016068</v>
      </c>
    </row>
    <row r="151" spans="1:10" ht="5.0999999999999996" customHeight="1" x14ac:dyDescent="0.25"/>
    <row r="152" spans="1:10" x14ac:dyDescent="0.25">
      <c r="A152" s="117" t="s">
        <v>111</v>
      </c>
      <c r="B152" s="117"/>
      <c r="C152" s="117"/>
      <c r="D152" s="117"/>
      <c r="E152" s="117"/>
      <c r="F152" s="117"/>
      <c r="G152" s="117"/>
      <c r="H152" s="117"/>
      <c r="I152" s="117"/>
    </row>
    <row r="153" spans="1:10" x14ac:dyDescent="0.25">
      <c r="A153" s="111" t="s">
        <v>9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0">
        <v>1</v>
      </c>
      <c r="B154" s="105" t="s">
        <v>112</v>
      </c>
      <c r="C154" s="106"/>
      <c r="D154" s="106"/>
      <c r="E154" s="106"/>
      <c r="F154" s="106"/>
      <c r="G154" s="107"/>
      <c r="H154" s="11">
        <f>I154/$G$171</f>
        <v>0.44004723914296578</v>
      </c>
      <c r="I154" s="60">
        <f>I40</f>
        <v>2174.0520000000001</v>
      </c>
    </row>
    <row r="155" spans="1:10" ht="15" customHeight="1" x14ac:dyDescent="0.25">
      <c r="A155" s="10">
        <v>2</v>
      </c>
      <c r="B155" s="105" t="s">
        <v>113</v>
      </c>
      <c r="C155" s="106"/>
      <c r="D155" s="106"/>
      <c r="E155" s="106"/>
      <c r="F155" s="106"/>
      <c r="G155" s="107"/>
      <c r="H155" s="11">
        <f t="shared" ref="H155:H156" si="8">I155/$G$171</f>
        <v>0.33072059346970367</v>
      </c>
      <c r="I155" s="60">
        <f>I51+I63+I70+I74</f>
        <v>1633.9240511412481</v>
      </c>
    </row>
    <row r="156" spans="1:10" ht="15" customHeight="1" x14ac:dyDescent="0.25">
      <c r="A156" s="10">
        <v>3</v>
      </c>
      <c r="B156" s="113" t="s">
        <v>114</v>
      </c>
      <c r="C156" s="113"/>
      <c r="D156" s="113"/>
      <c r="E156" s="113"/>
      <c r="F156" s="113"/>
      <c r="G156" s="113"/>
      <c r="H156" s="11">
        <f t="shared" si="8"/>
        <v>8.6732167387330583E-2</v>
      </c>
      <c r="I156" s="60">
        <f>I84</f>
        <v>428.5</v>
      </c>
    </row>
    <row r="157" spans="1:10" s="16" customFormat="1" ht="15" customHeight="1" x14ac:dyDescent="0.25">
      <c r="A157" s="108" t="s">
        <v>115</v>
      </c>
      <c r="B157" s="109"/>
      <c r="C157" s="109"/>
      <c r="D157" s="109"/>
      <c r="E157" s="109"/>
      <c r="F157" s="109"/>
      <c r="G157" s="110"/>
      <c r="H157" s="31">
        <f>H154+H155+H156</f>
        <v>0.85750000000000004</v>
      </c>
      <c r="I157" s="32">
        <f>SUM(I154:I156)</f>
        <v>4236.4760511412478</v>
      </c>
      <c r="J157" s="23"/>
    </row>
    <row r="158" spans="1:10" ht="5.0999999999999996" customHeight="1" x14ac:dyDescent="0.25"/>
    <row r="159" spans="1:10" x14ac:dyDescent="0.25">
      <c r="A159" s="111" t="s">
        <v>68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0">
        <v>1</v>
      </c>
      <c r="B160" s="105" t="s">
        <v>116</v>
      </c>
      <c r="C160" s="106"/>
      <c r="D160" s="106"/>
      <c r="E160" s="106"/>
      <c r="F160" s="106"/>
      <c r="G160" s="107"/>
      <c r="H160" s="11">
        <f>I160/$G$171</f>
        <v>0</v>
      </c>
      <c r="I160" s="12">
        <f>I108</f>
        <v>0</v>
      </c>
    </row>
    <row r="161" spans="1:11" ht="15" customHeight="1" x14ac:dyDescent="0.25">
      <c r="A161" s="10">
        <v>2</v>
      </c>
      <c r="B161" s="105" t="s">
        <v>117</v>
      </c>
      <c r="C161" s="106"/>
      <c r="D161" s="106"/>
      <c r="E161" s="106"/>
      <c r="F161" s="106"/>
      <c r="G161" s="107"/>
      <c r="H161" s="11">
        <f t="shared" ref="H161:H162" si="9">I161/$G$171</f>
        <v>0</v>
      </c>
      <c r="I161" s="12">
        <f>I118</f>
        <v>0</v>
      </c>
    </row>
    <row r="162" spans="1:11" ht="15" customHeight="1" x14ac:dyDescent="0.25">
      <c r="A162" s="10">
        <v>3</v>
      </c>
      <c r="B162" s="105" t="s">
        <v>118</v>
      </c>
      <c r="C162" s="106"/>
      <c r="D162" s="106"/>
      <c r="E162" s="106"/>
      <c r="F162" s="106"/>
      <c r="G162" s="107"/>
      <c r="H162" s="11">
        <f t="shared" si="9"/>
        <v>0</v>
      </c>
      <c r="I162" s="12">
        <f>I122</f>
        <v>0</v>
      </c>
    </row>
    <row r="163" spans="1:11" ht="15" customHeight="1" x14ac:dyDescent="0.25">
      <c r="A163" s="108" t="s">
        <v>119</v>
      </c>
      <c r="B163" s="109"/>
      <c r="C163" s="109"/>
      <c r="D163" s="109"/>
      <c r="E163" s="109"/>
      <c r="F163" s="109"/>
      <c r="G163" s="110"/>
      <c r="H163" s="31">
        <f>H160+H161+H162</f>
        <v>0</v>
      </c>
      <c r="I163" s="32">
        <f>I160+I161+I162</f>
        <v>0</v>
      </c>
    </row>
    <row r="164" spans="1:11" ht="5.0999999999999996" customHeight="1" x14ac:dyDescent="0.25"/>
    <row r="165" spans="1:11" x14ac:dyDescent="0.25">
      <c r="A165" s="111" t="s">
        <v>91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0">
        <v>1</v>
      </c>
      <c r="B166" s="105" t="s">
        <v>120</v>
      </c>
      <c r="C166" s="106"/>
      <c r="D166" s="106"/>
      <c r="E166" s="106"/>
      <c r="F166" s="106"/>
      <c r="G166" s="107"/>
      <c r="H166" s="11">
        <f>I166/$G$171</f>
        <v>0.14249999999999999</v>
      </c>
      <c r="I166" s="12">
        <f>I137</f>
        <v>704.0208015016068</v>
      </c>
    </row>
    <row r="167" spans="1:11" ht="15" customHeight="1" x14ac:dyDescent="0.25">
      <c r="A167" s="108" t="s">
        <v>121</v>
      </c>
      <c r="B167" s="109"/>
      <c r="C167" s="109"/>
      <c r="D167" s="109"/>
      <c r="E167" s="109"/>
      <c r="F167" s="109"/>
      <c r="G167" s="110"/>
      <c r="H167" s="31">
        <f>H166</f>
        <v>0.14249999999999999</v>
      </c>
      <c r="I167" s="32">
        <f>I137</f>
        <v>704.0208015016068</v>
      </c>
      <c r="K167" s="61"/>
    </row>
    <row r="168" spans="1:11" ht="5.0999999999999996" customHeight="1" x14ac:dyDescent="0.25"/>
    <row r="169" spans="1:11" x14ac:dyDescent="0.25">
      <c r="A169" s="112" t="s">
        <v>111</v>
      </c>
      <c r="B169" s="112"/>
      <c r="C169" s="112"/>
      <c r="D169" s="112"/>
      <c r="E169" s="112"/>
      <c r="F169" s="112"/>
      <c r="G169" s="112"/>
      <c r="H169" s="112"/>
      <c r="I169" s="112"/>
    </row>
    <row r="170" spans="1:11" ht="45" x14ac:dyDescent="0.25">
      <c r="A170" s="98" t="s">
        <v>122</v>
      </c>
      <c r="B170" s="98"/>
      <c r="C170" s="98"/>
      <c r="D170" s="98"/>
      <c r="E170" s="98"/>
      <c r="F170" s="98"/>
      <c r="G170" s="62" t="s">
        <v>123</v>
      </c>
      <c r="H170" s="62" t="s">
        <v>124</v>
      </c>
      <c r="I170" s="62" t="s">
        <v>125</v>
      </c>
    </row>
    <row r="171" spans="1:11" ht="11.25" customHeight="1" x14ac:dyDescent="0.25">
      <c r="A171" s="99" t="str">
        <f>D5</f>
        <v>Servente</v>
      </c>
      <c r="B171" s="100"/>
      <c r="C171" s="100"/>
      <c r="D171" s="100"/>
      <c r="E171" s="100"/>
      <c r="F171" s="101"/>
      <c r="G171" s="63">
        <f>I157+I163+I167</f>
        <v>4940.4968526428547</v>
      </c>
      <c r="H171" s="62">
        <f>IF(D6="12x36",2,1)</f>
        <v>1</v>
      </c>
      <c r="I171" s="63">
        <f>G171*H171</f>
        <v>4940.4968526428547</v>
      </c>
    </row>
    <row r="172" spans="1:11" x14ac:dyDescent="0.25">
      <c r="A172" s="99"/>
      <c r="B172" s="100"/>
      <c r="C172" s="100"/>
      <c r="D172" s="100"/>
      <c r="E172" s="100"/>
      <c r="F172" s="101"/>
      <c r="G172" s="62"/>
      <c r="H172" s="62"/>
      <c r="I172" s="63"/>
    </row>
    <row r="173" spans="1:11" s="16" customFormat="1" ht="12" x14ac:dyDescent="0.25">
      <c r="A173" s="102" t="s">
        <v>126</v>
      </c>
      <c r="B173" s="103"/>
      <c r="C173" s="103"/>
      <c r="D173" s="103"/>
      <c r="E173" s="103"/>
      <c r="F173" s="103"/>
      <c r="G173" s="103"/>
      <c r="H173" s="104"/>
      <c r="I173" s="64">
        <f>I171</f>
        <v>4940.4968526428547</v>
      </c>
      <c r="J173" s="23"/>
    </row>
  </sheetData>
  <mergeCells count="169">
    <mergeCell ref="I7:I8"/>
    <mergeCell ref="A8:C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0:F10"/>
    <mergeCell ref="A11:F11"/>
    <mergeCell ref="A12:F14"/>
    <mergeCell ref="G12:G14"/>
    <mergeCell ref="A15:F17"/>
    <mergeCell ref="G15:G17"/>
    <mergeCell ref="D6:F6"/>
    <mergeCell ref="A7:C7"/>
    <mergeCell ref="G7:H8"/>
    <mergeCell ref="A26:F26"/>
    <mergeCell ref="A27:F27"/>
    <mergeCell ref="A29:I29"/>
    <mergeCell ref="B30:G30"/>
    <mergeCell ref="B31:G31"/>
    <mergeCell ref="B32:G32"/>
    <mergeCell ref="A18:F20"/>
    <mergeCell ref="G18:G20"/>
    <mergeCell ref="A21:F21"/>
    <mergeCell ref="A22:F22"/>
    <mergeCell ref="A23:F23"/>
    <mergeCell ref="A24:F25"/>
    <mergeCell ref="B39:G39"/>
    <mergeCell ref="A40:G40"/>
    <mergeCell ref="B42:G42"/>
    <mergeCell ref="B43:G43"/>
    <mergeCell ref="B44:G44"/>
    <mergeCell ref="B45:G45"/>
    <mergeCell ref="B33:G33"/>
    <mergeCell ref="B34:G34"/>
    <mergeCell ref="B35:G35"/>
    <mergeCell ref="B36:G36"/>
    <mergeCell ref="B37:G37"/>
    <mergeCell ref="B38:G38"/>
    <mergeCell ref="A52:I52"/>
    <mergeCell ref="A53:I53"/>
    <mergeCell ref="B54:G54"/>
    <mergeCell ref="B55:G55"/>
    <mergeCell ref="B56:G56"/>
    <mergeCell ref="B57:G57"/>
    <mergeCell ref="B46:G46"/>
    <mergeCell ref="B47:G47"/>
    <mergeCell ref="B48:G48"/>
    <mergeCell ref="B49:G49"/>
    <mergeCell ref="B50:G50"/>
    <mergeCell ref="A51:G51"/>
    <mergeCell ref="B64:I64"/>
    <mergeCell ref="B65:I65"/>
    <mergeCell ref="B66:G66"/>
    <mergeCell ref="B67:G67"/>
    <mergeCell ref="B68:G68"/>
    <mergeCell ref="B69:G69"/>
    <mergeCell ref="B58:G58"/>
    <mergeCell ref="B59:G59"/>
    <mergeCell ref="B60:G60"/>
    <mergeCell ref="B61:G61"/>
    <mergeCell ref="B62:G62"/>
    <mergeCell ref="A63:G63"/>
    <mergeCell ref="B79:G79"/>
    <mergeCell ref="B80:G80"/>
    <mergeCell ref="B81:G81"/>
    <mergeCell ref="B82:G82"/>
    <mergeCell ref="B83:G83"/>
    <mergeCell ref="A84:G84"/>
    <mergeCell ref="A70:G70"/>
    <mergeCell ref="B72:G72"/>
    <mergeCell ref="B73:G73"/>
    <mergeCell ref="A74:G74"/>
    <mergeCell ref="A76:G76"/>
    <mergeCell ref="B78:G78"/>
    <mergeCell ref="A92:B92"/>
    <mergeCell ref="A94:I94"/>
    <mergeCell ref="A95:B95"/>
    <mergeCell ref="A96:B96"/>
    <mergeCell ref="A98:G98"/>
    <mergeCell ref="A100:I100"/>
    <mergeCell ref="B85:G85"/>
    <mergeCell ref="A86:I86"/>
    <mergeCell ref="A87:B87"/>
    <mergeCell ref="A88:B88"/>
    <mergeCell ref="A90:I90"/>
    <mergeCell ref="A91:B91"/>
    <mergeCell ref="B107:G107"/>
    <mergeCell ref="A108:G108"/>
    <mergeCell ref="B109:I109"/>
    <mergeCell ref="A111:E111"/>
    <mergeCell ref="A112:B112"/>
    <mergeCell ref="A113:B113"/>
    <mergeCell ref="B101:G101"/>
    <mergeCell ref="B102:G102"/>
    <mergeCell ref="B103:G103"/>
    <mergeCell ref="B104:G104"/>
    <mergeCell ref="B105:G105"/>
    <mergeCell ref="B106:G106"/>
    <mergeCell ref="B121:G121"/>
    <mergeCell ref="A122:G122"/>
    <mergeCell ref="A124:E124"/>
    <mergeCell ref="A125:B125"/>
    <mergeCell ref="A126:B126"/>
    <mergeCell ref="A128:G128"/>
    <mergeCell ref="B114:I114"/>
    <mergeCell ref="B115:G115"/>
    <mergeCell ref="B116:G116"/>
    <mergeCell ref="B117:G117"/>
    <mergeCell ref="A118:G118"/>
    <mergeCell ref="B120:G120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30:I130"/>
    <mergeCell ref="B131:G131"/>
    <mergeCell ref="B132:G132"/>
    <mergeCell ref="B133:G133"/>
    <mergeCell ref="B134:G134"/>
    <mergeCell ref="B135:G135"/>
    <mergeCell ref="A145:B145"/>
    <mergeCell ref="H145:I145"/>
    <mergeCell ref="A146:A147"/>
    <mergeCell ref="B146:E147"/>
    <mergeCell ref="H146:I146"/>
    <mergeCell ref="H147:I147"/>
    <mergeCell ref="A142:B142"/>
    <mergeCell ref="D142:E142"/>
    <mergeCell ref="H142:I142"/>
    <mergeCell ref="A143:B143"/>
    <mergeCell ref="H143:I143"/>
    <mergeCell ref="A144:B144"/>
    <mergeCell ref="H144:I144"/>
    <mergeCell ref="B155:G155"/>
    <mergeCell ref="B156:G156"/>
    <mergeCell ref="A157:G157"/>
    <mergeCell ref="A159:I159"/>
    <mergeCell ref="B160:G160"/>
    <mergeCell ref="B161:G161"/>
    <mergeCell ref="B148:I148"/>
    <mergeCell ref="B149:I149"/>
    <mergeCell ref="A150:G150"/>
    <mergeCell ref="A152:I152"/>
    <mergeCell ref="A153:I153"/>
    <mergeCell ref="B154:G154"/>
    <mergeCell ref="A170:F170"/>
    <mergeCell ref="A171:F171"/>
    <mergeCell ref="A172:F172"/>
    <mergeCell ref="A173:H173"/>
    <mergeCell ref="B162:G162"/>
    <mergeCell ref="A163:G163"/>
    <mergeCell ref="A165:I165"/>
    <mergeCell ref="B166:G166"/>
    <mergeCell ref="A167:G167"/>
    <mergeCell ref="A169:I16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>
      <selection activeCell="I122" sqref="I122"/>
    </sheetView>
  </sheetViews>
  <sheetFormatPr defaultColWidth="8.42578125" defaultRowHeight="15" x14ac:dyDescent="0.25"/>
  <cols>
    <col min="1" max="1" width="29" style="67" customWidth="1"/>
    <col min="2" max="2" width="24.28515625" style="67" customWidth="1"/>
    <col min="3" max="3" width="13.28515625" style="67" customWidth="1"/>
    <col min="4" max="4" width="17.28515625" style="67" customWidth="1"/>
    <col min="5" max="5" width="16.5703125" style="67" customWidth="1"/>
    <col min="6" max="6" width="7.140625" style="67" customWidth="1"/>
    <col min="7" max="7" width="16.85546875" style="67" customWidth="1"/>
    <col min="8" max="16384" width="8.42578125" style="67"/>
  </cols>
  <sheetData>
    <row r="1" spans="1:7" x14ac:dyDescent="0.25">
      <c r="A1" s="203" t="s">
        <v>128</v>
      </c>
      <c r="B1" s="203"/>
      <c r="C1" s="203"/>
      <c r="D1" s="203"/>
      <c r="E1" s="203"/>
      <c r="F1" s="203"/>
      <c r="G1" s="203"/>
    </row>
    <row r="2" spans="1:7" ht="29.25" customHeight="1" x14ac:dyDescent="0.25">
      <c r="A2" s="68" t="s">
        <v>129</v>
      </c>
      <c r="B2" s="68" t="s">
        <v>151</v>
      </c>
      <c r="C2" s="68" t="s">
        <v>130</v>
      </c>
      <c r="D2" s="68" t="s">
        <v>131</v>
      </c>
      <c r="E2" s="69" t="s">
        <v>58</v>
      </c>
      <c r="F2" s="69" t="s">
        <v>141</v>
      </c>
      <c r="G2" s="69" t="s">
        <v>132</v>
      </c>
    </row>
    <row r="3" spans="1:7" x14ac:dyDescent="0.25">
      <c r="A3" s="70" t="s">
        <v>190</v>
      </c>
      <c r="B3" s="70" t="s">
        <v>186</v>
      </c>
      <c r="C3" s="71" t="s">
        <v>184</v>
      </c>
      <c r="D3" s="71" t="s">
        <v>185</v>
      </c>
      <c r="E3" s="72">
        <f>'Servente - 40h POA'!I173</f>
        <v>4940.4968526428547</v>
      </c>
      <c r="F3" s="71">
        <v>2</v>
      </c>
      <c r="G3" s="72">
        <f t="shared" ref="G3:G10" si="0">F3*E3</f>
        <v>9880.9937052857094</v>
      </c>
    </row>
    <row r="4" spans="1:7" x14ac:dyDescent="0.25">
      <c r="A4" s="70" t="s">
        <v>191</v>
      </c>
      <c r="B4" s="70" t="s">
        <v>186</v>
      </c>
      <c r="C4" s="71" t="s">
        <v>184</v>
      </c>
      <c r="D4" s="71" t="s">
        <v>185</v>
      </c>
      <c r="E4" s="72">
        <f>'Eletricista - 40h POA'!I173</f>
        <v>5579.9539549145193</v>
      </c>
      <c r="F4" s="71">
        <v>2</v>
      </c>
      <c r="G4" s="72">
        <f t="shared" si="0"/>
        <v>11159.907909829039</v>
      </c>
    </row>
    <row r="5" spans="1:7" x14ac:dyDescent="0.25">
      <c r="A5" s="70" t="s">
        <v>201</v>
      </c>
      <c r="B5" s="70" t="s">
        <v>186</v>
      </c>
      <c r="C5" s="71" t="s">
        <v>184</v>
      </c>
      <c r="D5" s="71" t="s">
        <v>185</v>
      </c>
      <c r="E5" s="72">
        <f>'Hidráulico - 40h POA'!I173</f>
        <v>5579.9539549145193</v>
      </c>
      <c r="F5" s="71">
        <v>1</v>
      </c>
      <c r="G5" s="72">
        <f t="shared" si="0"/>
        <v>5579.9539549145193</v>
      </c>
    </row>
    <row r="6" spans="1:7" x14ac:dyDescent="0.25">
      <c r="A6" s="70" t="s">
        <v>192</v>
      </c>
      <c r="B6" s="70" t="s">
        <v>186</v>
      </c>
      <c r="C6" s="71" t="s">
        <v>184</v>
      </c>
      <c r="D6" s="71" t="s">
        <v>185</v>
      </c>
      <c r="E6" s="72">
        <f>'Marceneiro - 40h POA'!I173</f>
        <v>5775.6778695338171</v>
      </c>
      <c r="F6" s="71">
        <v>1</v>
      </c>
      <c r="G6" s="72">
        <f t="shared" si="0"/>
        <v>5775.6778695338171</v>
      </c>
    </row>
    <row r="7" spans="1:7" x14ac:dyDescent="0.25">
      <c r="A7" s="70" t="s">
        <v>193</v>
      </c>
      <c r="B7" s="70" t="s">
        <v>186</v>
      </c>
      <c r="C7" s="71" t="s">
        <v>184</v>
      </c>
      <c r="D7" s="71" t="s">
        <v>185</v>
      </c>
      <c r="E7" s="72">
        <f>'Pedreiro - 40h POA'!I173</f>
        <v>5775.6778695338171</v>
      </c>
      <c r="F7" s="71">
        <v>1</v>
      </c>
      <c r="G7" s="72">
        <f t="shared" si="0"/>
        <v>5775.6778695338171</v>
      </c>
    </row>
    <row r="8" spans="1:7" x14ac:dyDescent="0.25">
      <c r="A8" s="70" t="s">
        <v>194</v>
      </c>
      <c r="B8" s="70" t="s">
        <v>186</v>
      </c>
      <c r="C8" s="71" t="s">
        <v>184</v>
      </c>
      <c r="D8" s="71" t="s">
        <v>185</v>
      </c>
      <c r="E8" s="72">
        <f>'Pintor 40h -POA'!I173</f>
        <v>5775.6778695338171</v>
      </c>
      <c r="F8" s="71">
        <v>1</v>
      </c>
      <c r="G8" s="72">
        <f t="shared" si="0"/>
        <v>5775.6778695338171</v>
      </c>
    </row>
    <row r="9" spans="1:7" x14ac:dyDescent="0.25">
      <c r="A9" s="70" t="s">
        <v>195</v>
      </c>
      <c r="B9" s="70" t="s">
        <v>186</v>
      </c>
      <c r="C9" s="71" t="s">
        <v>184</v>
      </c>
      <c r="D9" s="71" t="s">
        <v>185</v>
      </c>
      <c r="E9" s="72">
        <f>'Serralheiro - 40h POA'!I173</f>
        <v>5775.6778695338171</v>
      </c>
      <c r="F9" s="71">
        <v>1</v>
      </c>
      <c r="G9" s="72">
        <f t="shared" si="0"/>
        <v>5775.6778695338171</v>
      </c>
    </row>
    <row r="10" spans="1:7" x14ac:dyDescent="0.25">
      <c r="A10" s="70" t="s">
        <v>200</v>
      </c>
      <c r="B10" s="70" t="s">
        <v>186</v>
      </c>
      <c r="C10" s="71" t="s">
        <v>184</v>
      </c>
      <c r="D10" s="71" t="s">
        <v>185</v>
      </c>
      <c r="E10" s="72">
        <f>'Supervisor - 40h POA'!I173</f>
        <v>7246.4138327063874</v>
      </c>
      <c r="F10" s="71">
        <v>1</v>
      </c>
      <c r="G10" s="72">
        <f t="shared" si="0"/>
        <v>7246.4138327063874</v>
      </c>
    </row>
    <row r="11" spans="1:7" x14ac:dyDescent="0.25">
      <c r="A11" s="204" t="s">
        <v>109</v>
      </c>
      <c r="B11" s="205"/>
      <c r="C11" s="205"/>
      <c r="D11" s="205"/>
      <c r="E11" s="206"/>
      <c r="F11" s="73">
        <f>SUM(F3:F10)</f>
        <v>10</v>
      </c>
      <c r="G11" s="74">
        <f>SUM(G3:G10)</f>
        <v>56969.980880870913</v>
      </c>
    </row>
    <row r="14" spans="1:7" x14ac:dyDescent="0.25">
      <c r="G14" s="75"/>
    </row>
    <row r="17" spans="1:4" x14ac:dyDescent="0.25">
      <c r="A17" s="76"/>
      <c r="B17" s="76"/>
      <c r="C17" s="76"/>
      <c r="D17" s="76"/>
    </row>
  </sheetData>
  <mergeCells count="2">
    <mergeCell ref="A1:G1"/>
    <mergeCell ref="A11:E11"/>
  </mergeCells>
  <pageMargins left="0.51180555555555496" right="0.51180555555555496" top="0.78749999999999998" bottom="0.78749999999999998" header="0.51180555555555496" footer="0.51180555555555496"/>
  <pageSetup paperSize="9" scale="74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Supervisor - 40h POA</vt:lpstr>
      <vt:lpstr>Serralheiro - 40h POA</vt:lpstr>
      <vt:lpstr>Pintor 40h -POA</vt:lpstr>
      <vt:lpstr>Pedreiro - 40h POA</vt:lpstr>
      <vt:lpstr>Marceneiro - 40h POA</vt:lpstr>
      <vt:lpstr>Hidráulico - 40h POA</vt:lpstr>
      <vt:lpstr>Eletricista - 40h POA</vt:lpstr>
      <vt:lpstr>Servente - 40h POA</vt:lpstr>
      <vt:lpstr>Resumo</vt:lpstr>
      <vt:lpstr>'Eletricista - 40h POA'!Area_de_impressao</vt:lpstr>
      <vt:lpstr>'Hidráulico - 40h POA'!Area_de_impressao</vt:lpstr>
      <vt:lpstr>'Marceneiro - 40h POA'!Area_de_impressao</vt:lpstr>
      <vt:lpstr>'Pedreiro - 40h POA'!Area_de_impressao</vt:lpstr>
      <vt:lpstr>'Pintor 40h -POA'!Area_de_impressao</vt:lpstr>
      <vt:lpstr>'Serralheiro - 40h POA'!Area_de_impressao</vt:lpstr>
      <vt:lpstr>'Servente - 40h POA'!Area_de_impressao</vt:lpstr>
      <vt:lpstr>'Supervisor - 40h POA'!Area_de_impressao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Bianca Fernandes Pereira</cp:lastModifiedBy>
  <cp:lastPrinted>2022-09-06T17:57:16Z</cp:lastPrinted>
  <dcterms:created xsi:type="dcterms:W3CDTF">2019-04-12T20:03:09Z</dcterms:created>
  <dcterms:modified xsi:type="dcterms:W3CDTF">2024-02-15T17:50:48Z</dcterms:modified>
</cp:coreProperties>
</file>