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ianca-pereira\Downloads\"/>
    </mc:Choice>
  </mc:AlternateContent>
  <bookViews>
    <workbookView xWindow="-105" yWindow="-105" windowWidth="23250" windowHeight="12570" tabRatio="649" activeTab="6"/>
  </bookViews>
  <sheets>
    <sheet name="Supervisor - 40h POA" sheetId="27" r:id="rId1"/>
    <sheet name="Serralheiro - 40h POA" sheetId="26" r:id="rId2"/>
    <sheet name="Pintor 40h -POA" sheetId="24" r:id="rId3"/>
    <sheet name="Pedreiro - 40h POA" sheetId="23" r:id="rId4"/>
    <sheet name="Marceneiro - 40h POA" sheetId="22" r:id="rId5"/>
    <sheet name="Hidráulico - 40h POA" sheetId="21" r:id="rId6"/>
    <sheet name="Eletricista - 40h POA" sheetId="20" r:id="rId7"/>
    <sheet name="Servente - 40h POA" sheetId="16" r:id="rId8"/>
    <sheet name="Resumo" sheetId="9" r:id="rId9"/>
  </sheets>
  <externalReferences>
    <externalReference r:id="rId10"/>
    <externalReference r:id="rId11"/>
  </externalReferences>
  <definedNames>
    <definedName name="_xlnm.Print_Area" localSheetId="6">'Eletricista - 40h POA'!$A$1:$I$173</definedName>
    <definedName name="_xlnm.Print_Area" localSheetId="5">'Hidráulico - 40h POA'!$A$1:$I$173</definedName>
    <definedName name="_xlnm.Print_Area" localSheetId="4">'Marceneiro - 40h POA'!$A$1:$I$173</definedName>
    <definedName name="_xlnm.Print_Area" localSheetId="3">'Pedreiro - 40h POA'!$A$1:$I$173</definedName>
    <definedName name="_xlnm.Print_Area" localSheetId="2">'Pintor 40h -POA'!$A$1:$I$173</definedName>
    <definedName name="_xlnm.Print_Area" localSheetId="1">'Serralheiro - 40h POA'!$A$1:$I$173</definedName>
    <definedName name="_xlnm.Print_Area" localSheetId="7">'Servente - 40h POA'!$A$1:$I$173</definedName>
    <definedName name="_xlnm.Print_Area" localSheetId="0">'Supervisor - 40h POA'!$A$1:$I$173</definedName>
    <definedName name="Auxiliar">#REF!</definedName>
    <definedName name="CUSTO_VALE_TRANSPORTE">#REF!</definedName>
    <definedName name="ecwece4c">#REF!</definedName>
    <definedName name="MOMB4">'[1]SERVENTE MANUTENCAO'!$I$144</definedName>
    <definedName name="MONA1">#REF!</definedName>
    <definedName name="MONA2">#REF!</definedName>
    <definedName name="MONA3">[2]HIDRAULICO!$I$138</definedName>
    <definedName name="MONA4">'[2]SERVENTE (AUX PRODUCAO)'!$I$138</definedName>
    <definedName name="MONA5">#REF!</definedName>
    <definedName name="MONA6">#REF!</definedName>
    <definedName name="MONA7">#REF!</definedName>
    <definedName name="MONA8">[2]MECANICO_REFRIGERACAO!$I$138</definedName>
    <definedName name="MONB1">#REF!</definedName>
    <definedName name="MONB2">#REF!</definedName>
    <definedName name="MONB3">[2]HIDRAULICO!$I$144</definedName>
    <definedName name="MONB4">'[2]SERVENTE (AUX PRODUCAO)'!$I$144</definedName>
    <definedName name="MONB5">#REF!</definedName>
    <definedName name="MONB6">#REF!</definedName>
    <definedName name="MONB7">#REF!</definedName>
    <definedName name="MONB8">[2]MECANICO_REFRIGERACAO!$I$144</definedName>
    <definedName name="MONC1">#REF!</definedName>
    <definedName name="MONC2">#REF!</definedName>
    <definedName name="MONC3">[2]HIDRAULICO!$I$148</definedName>
    <definedName name="MONC4">'[2]SERVENTE (AUX PRODUCAO)'!$I$148</definedName>
    <definedName name="MONC5">#REF!</definedName>
    <definedName name="MONC6">#REF!</definedName>
    <definedName name="MONC7">#REF!</definedName>
    <definedName name="MONC8">[2]MECANICO_REFRIGERACAO!$I$148</definedName>
    <definedName name="mont">#REF!</definedName>
    <definedName name="MONTANTEA">#REF!</definedName>
    <definedName name="MONTANTEA1">#REF!</definedName>
    <definedName name="MONTANTEA2">#REF!</definedName>
    <definedName name="MONTANTEB">#REF!</definedName>
    <definedName name="MONTANTEB1">#REF!</definedName>
    <definedName name="MONTANTEB2">#REF!</definedName>
    <definedName name="MONTANTEC">#REF!</definedName>
    <definedName name="MONTANTEC1">#REF!</definedName>
    <definedName name="MONTANTEC2">#REF!</definedName>
    <definedName name="ok">#REF!</definedName>
    <definedName name="REMUNERACAO1">#REF!</definedName>
    <definedName name="REMUNERACAO2">#REF!</definedName>
    <definedName name="REMUNERACAO3">[2]HIDRAULICO!$I$30</definedName>
    <definedName name="REMUNERACAO4">'[2]SERVENTE (AUX PRODUCAO)'!$I$30</definedName>
    <definedName name="REMUNERACAO5">#REF!</definedName>
    <definedName name="REMUNERACAO6">#REF!</definedName>
    <definedName name="REMUNERACAO7">#REF!</definedName>
    <definedName name="REMUNERACAO8">[2]MECANICO_REFRIGERACAO!$I$30</definedName>
    <definedName name="TOTAL_MONT_A">#REF!</definedName>
    <definedName name="TOTAL1">#REF!</definedName>
    <definedName name="TOTAL2">#REF!</definedName>
    <definedName name="VALE_TRANSPORTE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33" i="27" l="1"/>
  <c r="I134" i="27"/>
  <c r="I135" i="27"/>
  <c r="I136" i="27"/>
  <c r="I133" i="26"/>
  <c r="I134" i="26"/>
  <c r="I135" i="26"/>
  <c r="I136" i="26"/>
  <c r="I133" i="24"/>
  <c r="I134" i="24"/>
  <c r="I135" i="24"/>
  <c r="I136" i="24"/>
  <c r="I133" i="23"/>
  <c r="I134" i="23"/>
  <c r="I135" i="23"/>
  <c r="I136" i="23"/>
  <c r="I133" i="22"/>
  <c r="I134" i="22"/>
  <c r="I135" i="22"/>
  <c r="I136" i="22"/>
  <c r="I133" i="21"/>
  <c r="I134" i="21"/>
  <c r="I135" i="21"/>
  <c r="I136" i="21"/>
  <c r="I133" i="20"/>
  <c r="I134" i="20"/>
  <c r="I135" i="20"/>
  <c r="I136" i="20"/>
  <c r="I133" i="16"/>
  <c r="I134" i="16"/>
  <c r="I135" i="16"/>
  <c r="I136" i="16"/>
  <c r="I132" i="27"/>
  <c r="I132" i="26"/>
  <c r="I132" i="24"/>
  <c r="I132" i="23"/>
  <c r="I132" i="22"/>
  <c r="I132" i="21"/>
  <c r="I132" i="20"/>
  <c r="I132" i="16"/>
  <c r="I35" i="24" l="1"/>
  <c r="I35" i="26"/>
  <c r="I35" i="23" l="1"/>
  <c r="H171" i="27" l="1"/>
  <c r="A171" i="27"/>
  <c r="E145" i="27"/>
  <c r="H144" i="27"/>
  <c r="H147" i="27" s="1"/>
  <c r="D144" i="27" s="1"/>
  <c r="E144" i="27" s="1"/>
  <c r="G144" i="27"/>
  <c r="G147" i="27" s="1"/>
  <c r="D143" i="27" s="1"/>
  <c r="E143" i="27" s="1"/>
  <c r="F144" i="27"/>
  <c r="F143" i="27"/>
  <c r="F142" i="27"/>
  <c r="I118" i="27"/>
  <c r="I161" i="27" s="1"/>
  <c r="F111" i="27"/>
  <c r="I103" i="27"/>
  <c r="G96" i="27"/>
  <c r="C96" i="27"/>
  <c r="A96" i="27"/>
  <c r="H95" i="27"/>
  <c r="G92" i="27"/>
  <c r="C92" i="27"/>
  <c r="A92" i="27"/>
  <c r="G88" i="27"/>
  <c r="C88" i="27"/>
  <c r="A88" i="27"/>
  <c r="I83" i="27"/>
  <c r="I82" i="27"/>
  <c r="H70" i="27"/>
  <c r="H63" i="27"/>
  <c r="H51" i="27"/>
  <c r="B39" i="27"/>
  <c r="I38" i="27"/>
  <c r="I37" i="27"/>
  <c r="I35" i="27"/>
  <c r="I33" i="27"/>
  <c r="I32" i="27"/>
  <c r="A32" i="27"/>
  <c r="A33" i="27" s="1"/>
  <c r="A34" i="27" s="1"/>
  <c r="A35" i="27" s="1"/>
  <c r="A36" i="27" s="1"/>
  <c r="A37" i="27" s="1"/>
  <c r="A38" i="27" s="1"/>
  <c r="A39" i="27" s="1"/>
  <c r="G11" i="27"/>
  <c r="A6" i="27"/>
  <c r="I5" i="27"/>
  <c r="I31" i="27" s="1"/>
  <c r="I36" i="27" s="1"/>
  <c r="G5" i="27"/>
  <c r="H171" i="26"/>
  <c r="A171" i="26"/>
  <c r="E145" i="26"/>
  <c r="H144" i="26"/>
  <c r="H147" i="26" s="1"/>
  <c r="D144" i="26" s="1"/>
  <c r="E144" i="26" s="1"/>
  <c r="G144" i="26"/>
  <c r="G147" i="26" s="1"/>
  <c r="D143" i="26" s="1"/>
  <c r="E143" i="26" s="1"/>
  <c r="F144" i="26"/>
  <c r="F143" i="26"/>
  <c r="F142" i="26"/>
  <c r="I118" i="26"/>
  <c r="I161" i="26" s="1"/>
  <c r="F111" i="26"/>
  <c r="I103" i="26" s="1"/>
  <c r="G96" i="26"/>
  <c r="C96" i="26"/>
  <c r="A96" i="26"/>
  <c r="E96" i="26" s="1"/>
  <c r="H95" i="26"/>
  <c r="G92" i="26"/>
  <c r="C92" i="26"/>
  <c r="A92" i="26"/>
  <c r="G88" i="26"/>
  <c r="C88" i="26"/>
  <c r="A88" i="26"/>
  <c r="E88" i="26" s="1"/>
  <c r="I83" i="26"/>
  <c r="I82" i="26"/>
  <c r="H70" i="26"/>
  <c r="H63" i="26"/>
  <c r="H73" i="26" s="1"/>
  <c r="H74" i="26" s="1"/>
  <c r="H51" i="26"/>
  <c r="B39" i="26"/>
  <c r="I38" i="26"/>
  <c r="I37" i="26"/>
  <c r="I36" i="26"/>
  <c r="I34" i="26"/>
  <c r="I33" i="26"/>
  <c r="I32" i="26"/>
  <c r="A32" i="26"/>
  <c r="A33" i="26" s="1"/>
  <c r="A34" i="26" s="1"/>
  <c r="A35" i="26" s="1"/>
  <c r="A36" i="26" s="1"/>
  <c r="A37" i="26" s="1"/>
  <c r="A38" i="26" s="1"/>
  <c r="A39" i="26" s="1"/>
  <c r="G11" i="26"/>
  <c r="A6" i="26"/>
  <c r="I5" i="26"/>
  <c r="I31" i="26" s="1"/>
  <c r="G5" i="26"/>
  <c r="H171" i="24"/>
  <c r="A171" i="24"/>
  <c r="E145" i="24"/>
  <c r="H144" i="24"/>
  <c r="H147" i="24" s="1"/>
  <c r="D144" i="24" s="1"/>
  <c r="E144" i="24" s="1"/>
  <c r="G144" i="24"/>
  <c r="G147" i="24" s="1"/>
  <c r="D143" i="24" s="1"/>
  <c r="E143" i="24" s="1"/>
  <c r="F144" i="24"/>
  <c r="F143" i="24"/>
  <c r="F142" i="24"/>
  <c r="I118" i="24"/>
  <c r="I161" i="24" s="1"/>
  <c r="F111" i="24"/>
  <c r="I103" i="24"/>
  <c r="G96" i="24"/>
  <c r="C96" i="24"/>
  <c r="A96" i="24"/>
  <c r="H95" i="24"/>
  <c r="G92" i="24"/>
  <c r="C92" i="24"/>
  <c r="A92" i="24"/>
  <c r="G88" i="24"/>
  <c r="C88" i="24"/>
  <c r="E88" i="24" s="1"/>
  <c r="A88" i="24"/>
  <c r="I83" i="24"/>
  <c r="I82" i="24"/>
  <c r="H70" i="24"/>
  <c r="H63" i="24"/>
  <c r="H51" i="24"/>
  <c r="B39" i="24"/>
  <c r="I38" i="24"/>
  <c r="I37" i="24"/>
  <c r="I36" i="24"/>
  <c r="I34" i="24"/>
  <c r="I33" i="24"/>
  <c r="A32" i="24"/>
  <c r="A33" i="24" s="1"/>
  <c r="A34" i="24" s="1"/>
  <c r="A35" i="24" s="1"/>
  <c r="A36" i="24" s="1"/>
  <c r="A37" i="24" s="1"/>
  <c r="A38" i="24" s="1"/>
  <c r="A39" i="24" s="1"/>
  <c r="G11" i="24"/>
  <c r="A6" i="24"/>
  <c r="I5" i="24"/>
  <c r="I31" i="24" s="1"/>
  <c r="G5" i="24"/>
  <c r="H171" i="23"/>
  <c r="A171" i="23"/>
  <c r="E145" i="23"/>
  <c r="H144" i="23"/>
  <c r="H147" i="23" s="1"/>
  <c r="D144" i="23" s="1"/>
  <c r="E144" i="23" s="1"/>
  <c r="G144" i="23"/>
  <c r="G147" i="23" s="1"/>
  <c r="D143" i="23" s="1"/>
  <c r="E143" i="23" s="1"/>
  <c r="F144" i="23"/>
  <c r="F143" i="23"/>
  <c r="F142" i="23"/>
  <c r="I118" i="23"/>
  <c r="I161" i="23" s="1"/>
  <c r="F111" i="23"/>
  <c r="G96" i="23"/>
  <c r="C96" i="23"/>
  <c r="A96" i="23"/>
  <c r="H95" i="23"/>
  <c r="G92" i="23"/>
  <c r="C92" i="23"/>
  <c r="A92" i="23"/>
  <c r="G88" i="23"/>
  <c r="C88" i="23"/>
  <c r="A88" i="23"/>
  <c r="I83" i="23"/>
  <c r="I82" i="23"/>
  <c r="H70" i="23"/>
  <c r="H63" i="23"/>
  <c r="H51" i="23"/>
  <c r="H73" i="23" s="1"/>
  <c r="H74" i="23" s="1"/>
  <c r="B39" i="23"/>
  <c r="I38" i="23"/>
  <c r="I37" i="23"/>
  <c r="I36" i="23"/>
  <c r="I34" i="23"/>
  <c r="I33" i="23"/>
  <c r="A32" i="23"/>
  <c r="A33" i="23" s="1"/>
  <c r="A34" i="23" s="1"/>
  <c r="A35" i="23" s="1"/>
  <c r="A36" i="23" s="1"/>
  <c r="A37" i="23" s="1"/>
  <c r="A38" i="23" s="1"/>
  <c r="A39" i="23" s="1"/>
  <c r="G11" i="23"/>
  <c r="A6" i="23"/>
  <c r="I5" i="23"/>
  <c r="I31" i="23" s="1"/>
  <c r="G5" i="23"/>
  <c r="H171" i="22"/>
  <c r="A171" i="22"/>
  <c r="E145" i="22"/>
  <c r="H144" i="22"/>
  <c r="H147" i="22" s="1"/>
  <c r="D144" i="22" s="1"/>
  <c r="E144" i="22" s="1"/>
  <c r="G144" i="22"/>
  <c r="G147" i="22" s="1"/>
  <c r="D143" i="22" s="1"/>
  <c r="E143" i="22" s="1"/>
  <c r="F144" i="22"/>
  <c r="F143" i="22"/>
  <c r="F142" i="22"/>
  <c r="I118" i="22"/>
  <c r="I161" i="22" s="1"/>
  <c r="F111" i="22"/>
  <c r="I103" i="22"/>
  <c r="G96" i="22"/>
  <c r="C96" i="22"/>
  <c r="A96" i="22"/>
  <c r="E96" i="22" s="1"/>
  <c r="H95" i="22"/>
  <c r="G92" i="22"/>
  <c r="C92" i="22"/>
  <c r="A92" i="22"/>
  <c r="G88" i="22"/>
  <c r="C88" i="22"/>
  <c r="A88" i="22"/>
  <c r="E88" i="22" s="1"/>
  <c r="I83" i="22"/>
  <c r="I82" i="22"/>
  <c r="H70" i="22"/>
  <c r="H63" i="22"/>
  <c r="H51" i="22"/>
  <c r="B39" i="22"/>
  <c r="I38" i="22"/>
  <c r="I37" i="22"/>
  <c r="I36" i="22"/>
  <c r="I34" i="22"/>
  <c r="I33" i="22"/>
  <c r="I32" i="22"/>
  <c r="A32" i="22"/>
  <c r="A33" i="22" s="1"/>
  <c r="A34" i="22" s="1"/>
  <c r="A35" i="22" s="1"/>
  <c r="A36" i="22" s="1"/>
  <c r="A37" i="22" s="1"/>
  <c r="A38" i="22" s="1"/>
  <c r="A39" i="22" s="1"/>
  <c r="G11" i="22"/>
  <c r="A6" i="22"/>
  <c r="I5" i="22"/>
  <c r="I31" i="22" s="1"/>
  <c r="G5" i="22"/>
  <c r="H171" i="21"/>
  <c r="A171" i="21"/>
  <c r="E145" i="21"/>
  <c r="H144" i="21"/>
  <c r="H147" i="21" s="1"/>
  <c r="D144" i="21" s="1"/>
  <c r="E144" i="21" s="1"/>
  <c r="G144" i="21"/>
  <c r="G147" i="21" s="1"/>
  <c r="D143" i="21" s="1"/>
  <c r="E143" i="21" s="1"/>
  <c r="F144" i="21"/>
  <c r="F143" i="21"/>
  <c r="F142" i="21"/>
  <c r="I118" i="21"/>
  <c r="I161" i="21" s="1"/>
  <c r="F111" i="21"/>
  <c r="I103" i="21" s="1"/>
  <c r="G96" i="21"/>
  <c r="E96" i="21"/>
  <c r="C96" i="21"/>
  <c r="A96" i="21"/>
  <c r="H95" i="21"/>
  <c r="G92" i="21"/>
  <c r="C92" i="21"/>
  <c r="A92" i="21"/>
  <c r="E92" i="21" s="1"/>
  <c r="G88" i="21"/>
  <c r="C88" i="21"/>
  <c r="A88" i="21"/>
  <c r="I83" i="21"/>
  <c r="I82" i="21"/>
  <c r="H70" i="21"/>
  <c r="H63" i="21"/>
  <c r="H51" i="21"/>
  <c r="H73" i="21" s="1"/>
  <c r="H74" i="21" s="1"/>
  <c r="H76" i="21" s="1"/>
  <c r="B39" i="21"/>
  <c r="I38" i="21"/>
  <c r="I37" i="21"/>
  <c r="I36" i="21"/>
  <c r="I34" i="21"/>
  <c r="I33" i="21"/>
  <c r="I32" i="21"/>
  <c r="A32" i="21"/>
  <c r="A33" i="21" s="1"/>
  <c r="A34" i="21" s="1"/>
  <c r="A35" i="21" s="1"/>
  <c r="A36" i="21" s="1"/>
  <c r="A37" i="21" s="1"/>
  <c r="A38" i="21" s="1"/>
  <c r="A39" i="21" s="1"/>
  <c r="G11" i="21"/>
  <c r="A6" i="21"/>
  <c r="I5" i="21"/>
  <c r="I31" i="21" s="1"/>
  <c r="G5" i="21"/>
  <c r="H171" i="20"/>
  <c r="A171" i="20"/>
  <c r="E145" i="20"/>
  <c r="H144" i="20"/>
  <c r="H147" i="20" s="1"/>
  <c r="D144" i="20" s="1"/>
  <c r="E144" i="20" s="1"/>
  <c r="G144" i="20"/>
  <c r="G147" i="20" s="1"/>
  <c r="D143" i="20" s="1"/>
  <c r="E143" i="20" s="1"/>
  <c r="F144" i="20"/>
  <c r="F143" i="20"/>
  <c r="F142" i="20"/>
  <c r="I118" i="20"/>
  <c r="I161" i="20" s="1"/>
  <c r="F111" i="20"/>
  <c r="I103" i="20" s="1"/>
  <c r="G96" i="20"/>
  <c r="C96" i="20"/>
  <c r="A96" i="20"/>
  <c r="H95" i="20"/>
  <c r="G92" i="20"/>
  <c r="C92" i="20"/>
  <c r="A92" i="20"/>
  <c r="G88" i="20"/>
  <c r="C88" i="20"/>
  <c r="E88" i="20" s="1"/>
  <c r="A88" i="20"/>
  <c r="I83" i="20"/>
  <c r="I82" i="20"/>
  <c r="H70" i="20"/>
  <c r="H63" i="20"/>
  <c r="H51" i="20"/>
  <c r="B39" i="20"/>
  <c r="I38" i="20"/>
  <c r="I37" i="20"/>
  <c r="I36" i="20"/>
  <c r="I34" i="20"/>
  <c r="I33" i="20"/>
  <c r="I32" i="20"/>
  <c r="A32" i="20"/>
  <c r="A33" i="20" s="1"/>
  <c r="A34" i="20" s="1"/>
  <c r="A35" i="20" s="1"/>
  <c r="A36" i="20" s="1"/>
  <c r="A37" i="20" s="1"/>
  <c r="A38" i="20" s="1"/>
  <c r="A39" i="20" s="1"/>
  <c r="G11" i="20"/>
  <c r="A6" i="20"/>
  <c r="I5" i="20"/>
  <c r="I31" i="20" s="1"/>
  <c r="G5" i="20"/>
  <c r="E96" i="23" l="1"/>
  <c r="E88" i="23"/>
  <c r="H73" i="24"/>
  <c r="H74" i="24" s="1"/>
  <c r="E96" i="20"/>
  <c r="E88" i="21"/>
  <c r="E92" i="26"/>
  <c r="E92" i="20"/>
  <c r="E92" i="22"/>
  <c r="F92" i="22" s="1"/>
  <c r="H92" i="22" s="1"/>
  <c r="I92" i="22" s="1"/>
  <c r="I80" i="22" s="1"/>
  <c r="E96" i="24"/>
  <c r="H73" i="20"/>
  <c r="H74" i="20" s="1"/>
  <c r="H76" i="20" s="1"/>
  <c r="E92" i="23"/>
  <c r="E88" i="27"/>
  <c r="H73" i="22"/>
  <c r="H74" i="22" s="1"/>
  <c r="H76" i="22" s="1"/>
  <c r="E92" i="27"/>
  <c r="F92" i="27" s="1"/>
  <c r="H92" i="27" s="1"/>
  <c r="I92" i="27" s="1"/>
  <c r="I80" i="27" s="1"/>
  <c r="E92" i="24"/>
  <c r="H73" i="27"/>
  <c r="H74" i="27" s="1"/>
  <c r="H76" i="27" s="1"/>
  <c r="E96" i="27"/>
  <c r="F96" i="27"/>
  <c r="H96" i="27" s="1"/>
  <c r="I96" i="27" s="1"/>
  <c r="I79" i="27" s="1"/>
  <c r="F88" i="27"/>
  <c r="H88" i="27" s="1"/>
  <c r="I34" i="27"/>
  <c r="I40" i="27" s="1"/>
  <c r="F92" i="26"/>
  <c r="H92" i="26" s="1"/>
  <c r="I92" i="26" s="1"/>
  <c r="I80" i="26" s="1"/>
  <c r="F96" i="26"/>
  <c r="H96" i="26" s="1"/>
  <c r="I96" i="26" s="1"/>
  <c r="I79" i="26" s="1"/>
  <c r="I40" i="26"/>
  <c r="H76" i="26"/>
  <c r="F88" i="26"/>
  <c r="H88" i="26" s="1"/>
  <c r="I88" i="26" s="1"/>
  <c r="I81" i="26" s="1"/>
  <c r="F96" i="24"/>
  <c r="H96" i="24" s="1"/>
  <c r="I96" i="24" s="1"/>
  <c r="I79" i="24" s="1"/>
  <c r="I40" i="24"/>
  <c r="H31" i="24" s="1"/>
  <c r="F88" i="24"/>
  <c r="H88" i="24" s="1"/>
  <c r="I88" i="24" s="1"/>
  <c r="I81" i="24" s="1"/>
  <c r="H76" i="24"/>
  <c r="H76" i="23"/>
  <c r="F92" i="23"/>
  <c r="H92" i="23" s="1"/>
  <c r="I92" i="23" s="1"/>
  <c r="I80" i="23" s="1"/>
  <c r="F96" i="23"/>
  <c r="H96" i="23" s="1"/>
  <c r="I96" i="23" s="1"/>
  <c r="I79" i="23" s="1"/>
  <c r="F88" i="23"/>
  <c r="H88" i="23" s="1"/>
  <c r="I88" i="23" s="1"/>
  <c r="I81" i="23" s="1"/>
  <c r="I103" i="23"/>
  <c r="F96" i="22"/>
  <c r="H96" i="22" s="1"/>
  <c r="I96" i="22" s="1"/>
  <c r="I79" i="22" s="1"/>
  <c r="I35" i="22"/>
  <c r="I40" i="22" s="1"/>
  <c r="F88" i="22"/>
  <c r="H88" i="22" s="1"/>
  <c r="I88" i="22" s="1"/>
  <c r="I81" i="22" s="1"/>
  <c r="I35" i="21"/>
  <c r="F92" i="21"/>
  <c r="H92" i="21" s="1"/>
  <c r="I92" i="21" s="1"/>
  <c r="I80" i="21" s="1"/>
  <c r="F96" i="21"/>
  <c r="H96" i="21" s="1"/>
  <c r="I96" i="21" s="1"/>
  <c r="I79" i="21" s="1"/>
  <c r="F88" i="21"/>
  <c r="H88" i="21" s="1"/>
  <c r="F96" i="20"/>
  <c r="H96" i="20" s="1"/>
  <c r="I96" i="20" s="1"/>
  <c r="I79" i="20" s="1"/>
  <c r="F92" i="20"/>
  <c r="H92" i="20" s="1"/>
  <c r="I92" i="20" s="1"/>
  <c r="I80" i="20" s="1"/>
  <c r="I35" i="20"/>
  <c r="I40" i="20" s="1"/>
  <c r="F88" i="20"/>
  <c r="H88" i="20" s="1"/>
  <c r="I88" i="20" s="1"/>
  <c r="I81" i="20" s="1"/>
  <c r="I88" i="21" l="1"/>
  <c r="I81" i="21" s="1"/>
  <c r="F92" i="24"/>
  <c r="H92" i="24" s="1"/>
  <c r="I92" i="24" s="1"/>
  <c r="I80" i="24" s="1"/>
  <c r="I88" i="27"/>
  <c r="I81" i="27" s="1"/>
  <c r="I84" i="27" s="1"/>
  <c r="H80" i="27"/>
  <c r="H80" i="22"/>
  <c r="H79" i="27"/>
  <c r="I62" i="27"/>
  <c r="I44" i="27"/>
  <c r="A113" i="27"/>
  <c r="I61" i="27"/>
  <c r="I43" i="27"/>
  <c r="H35" i="27"/>
  <c r="I55" i="27"/>
  <c r="I60" i="27"/>
  <c r="I50" i="27"/>
  <c r="I69" i="27"/>
  <c r="I59" i="27"/>
  <c r="I49" i="27"/>
  <c r="H37" i="27"/>
  <c r="I154" i="27"/>
  <c r="I73" i="27"/>
  <c r="I74" i="27" s="1"/>
  <c r="H33" i="27"/>
  <c r="I68" i="27"/>
  <c r="I58" i="27"/>
  <c r="I48" i="27"/>
  <c r="H39" i="27"/>
  <c r="I67" i="27"/>
  <c r="I57" i="27"/>
  <c r="I47" i="27"/>
  <c r="I56" i="27"/>
  <c r="I46" i="27"/>
  <c r="A126" i="27"/>
  <c r="I45" i="27"/>
  <c r="H32" i="27"/>
  <c r="H38" i="27"/>
  <c r="H34" i="27"/>
  <c r="H83" i="27"/>
  <c r="H31" i="27"/>
  <c r="H36" i="27"/>
  <c r="H82" i="27"/>
  <c r="H36" i="26"/>
  <c r="H34" i="26"/>
  <c r="H80" i="26"/>
  <c r="H79" i="26"/>
  <c r="I84" i="26"/>
  <c r="I124" i="26"/>
  <c r="I111" i="26"/>
  <c r="H81" i="26"/>
  <c r="H35" i="26"/>
  <c r="I62" i="26"/>
  <c r="I44" i="26"/>
  <c r="A113" i="26"/>
  <c r="I61" i="26"/>
  <c r="I43" i="26"/>
  <c r="H33" i="26"/>
  <c r="I60" i="26"/>
  <c r="I50" i="26"/>
  <c r="H32" i="26"/>
  <c r="I69" i="26"/>
  <c r="I59" i="26"/>
  <c r="I49" i="26"/>
  <c r="H37" i="26"/>
  <c r="I154" i="26"/>
  <c r="I55" i="26"/>
  <c r="I68" i="26"/>
  <c r="I58" i="26"/>
  <c r="I48" i="26"/>
  <c r="H39" i="26"/>
  <c r="I67" i="26"/>
  <c r="I57" i="26"/>
  <c r="I47" i="26"/>
  <c r="A126" i="26"/>
  <c r="I45" i="26"/>
  <c r="I56" i="26"/>
  <c r="I46" i="26"/>
  <c r="I73" i="26"/>
  <c r="I74" i="26" s="1"/>
  <c r="H38" i="26"/>
  <c r="H31" i="26"/>
  <c r="H83" i="26"/>
  <c r="H82" i="26"/>
  <c r="H35" i="24"/>
  <c r="H36" i="24"/>
  <c r="H83" i="24"/>
  <c r="H79" i="24"/>
  <c r="I124" i="24"/>
  <c r="I111" i="24"/>
  <c r="H81" i="24"/>
  <c r="I62" i="24"/>
  <c r="I44" i="24"/>
  <c r="A113" i="24"/>
  <c r="I61" i="24"/>
  <c r="I43" i="24"/>
  <c r="H32" i="24"/>
  <c r="I55" i="24"/>
  <c r="I60" i="24"/>
  <c r="I50" i="24"/>
  <c r="H39" i="24"/>
  <c r="I69" i="24"/>
  <c r="I59" i="24"/>
  <c r="I49" i="24"/>
  <c r="H37" i="24"/>
  <c r="I73" i="24"/>
  <c r="I74" i="24" s="1"/>
  <c r="H82" i="24"/>
  <c r="I68" i="24"/>
  <c r="I58" i="24"/>
  <c r="I48" i="24"/>
  <c r="H34" i="24"/>
  <c r="I67" i="24"/>
  <c r="I57" i="24"/>
  <c r="I47" i="24"/>
  <c r="I56" i="24"/>
  <c r="I46" i="24"/>
  <c r="I154" i="24"/>
  <c r="A126" i="24"/>
  <c r="I45" i="24"/>
  <c r="H33" i="24"/>
  <c r="H38" i="24"/>
  <c r="I124" i="23"/>
  <c r="I111" i="23"/>
  <c r="I84" i="23"/>
  <c r="I40" i="23"/>
  <c r="H81" i="23" s="1"/>
  <c r="I124" i="22"/>
  <c r="I111" i="22"/>
  <c r="H81" i="22"/>
  <c r="H79" i="22"/>
  <c r="I84" i="22"/>
  <c r="I62" i="22"/>
  <c r="I44" i="22"/>
  <c r="I55" i="22"/>
  <c r="A113" i="22"/>
  <c r="I61" i="22"/>
  <c r="I43" i="22"/>
  <c r="I45" i="22"/>
  <c r="H83" i="22"/>
  <c r="I60" i="22"/>
  <c r="I50" i="22"/>
  <c r="H32" i="22"/>
  <c r="I69" i="22"/>
  <c r="I59" i="22"/>
  <c r="I49" i="22"/>
  <c r="H37" i="22"/>
  <c r="H33" i="22"/>
  <c r="I68" i="22"/>
  <c r="I58" i="22"/>
  <c r="I48" i="22"/>
  <c r="H39" i="22"/>
  <c r="I67" i="22"/>
  <c r="I57" i="22"/>
  <c r="I47" i="22"/>
  <c r="H31" i="22"/>
  <c r="I154" i="22"/>
  <c r="A126" i="22"/>
  <c r="I73" i="22"/>
  <c r="I74" i="22" s="1"/>
  <c r="I56" i="22"/>
  <c r="I46" i="22"/>
  <c r="H38" i="22"/>
  <c r="H35" i="22"/>
  <c r="H36" i="22"/>
  <c r="H82" i="22"/>
  <c r="H34" i="22"/>
  <c r="I124" i="21"/>
  <c r="I111" i="21"/>
  <c r="I84" i="21"/>
  <c r="I40" i="21"/>
  <c r="H79" i="21" s="1"/>
  <c r="I62" i="20"/>
  <c r="I44" i="20"/>
  <c r="I73" i="20"/>
  <c r="I74" i="20" s="1"/>
  <c r="A113" i="20"/>
  <c r="I61" i="20"/>
  <c r="I43" i="20"/>
  <c r="I45" i="20"/>
  <c r="I60" i="20"/>
  <c r="I50" i="20"/>
  <c r="H33" i="20"/>
  <c r="I69" i="20"/>
  <c r="I59" i="20"/>
  <c r="I49" i="20"/>
  <c r="H37" i="20"/>
  <c r="H82" i="20"/>
  <c r="I68" i="20"/>
  <c r="I58" i="20"/>
  <c r="I48" i="20"/>
  <c r="H39" i="20"/>
  <c r="I154" i="20"/>
  <c r="I55" i="20"/>
  <c r="I67" i="20"/>
  <c r="I57" i="20"/>
  <c r="I47" i="20"/>
  <c r="I56" i="20"/>
  <c r="I46" i="20"/>
  <c r="H36" i="20"/>
  <c r="A126" i="20"/>
  <c r="H83" i="20"/>
  <c r="H32" i="20"/>
  <c r="H34" i="20"/>
  <c r="H31" i="20"/>
  <c r="H38" i="20"/>
  <c r="H80" i="20"/>
  <c r="H35" i="20"/>
  <c r="I124" i="20"/>
  <c r="I111" i="20"/>
  <c r="H81" i="20"/>
  <c r="H79" i="20"/>
  <c r="I84" i="20"/>
  <c r="H81" i="27" l="1"/>
  <c r="I111" i="27"/>
  <c r="I124" i="27"/>
  <c r="H80" i="24"/>
  <c r="H84" i="24" s="1"/>
  <c r="I84" i="24"/>
  <c r="G113" i="24" s="1"/>
  <c r="H84" i="20"/>
  <c r="H40" i="27"/>
  <c r="I63" i="22"/>
  <c r="D113" i="22" s="1"/>
  <c r="H40" i="20"/>
  <c r="F126" i="27"/>
  <c r="F113" i="27"/>
  <c r="G126" i="27"/>
  <c r="I156" i="27"/>
  <c r="G113" i="27"/>
  <c r="I63" i="27"/>
  <c r="H84" i="27"/>
  <c r="I70" i="27"/>
  <c r="I51" i="27"/>
  <c r="I51" i="26"/>
  <c r="C113" i="26" s="1"/>
  <c r="I70" i="26"/>
  <c r="E113" i="26" s="1"/>
  <c r="F126" i="26"/>
  <c r="F113" i="26"/>
  <c r="G126" i="26"/>
  <c r="I156" i="26"/>
  <c r="G113" i="26"/>
  <c r="H84" i="26"/>
  <c r="I63" i="26"/>
  <c r="H40" i="26"/>
  <c r="H40" i="24"/>
  <c r="I70" i="24"/>
  <c r="E113" i="24" s="1"/>
  <c r="G126" i="24"/>
  <c r="I156" i="24"/>
  <c r="I51" i="24"/>
  <c r="F126" i="24"/>
  <c r="F113" i="24"/>
  <c r="I63" i="24"/>
  <c r="H80" i="23"/>
  <c r="G126" i="23"/>
  <c r="G113" i="23"/>
  <c r="I156" i="23"/>
  <c r="I62" i="23"/>
  <c r="I44" i="23"/>
  <c r="H34" i="23"/>
  <c r="I47" i="23"/>
  <c r="H31" i="23"/>
  <c r="A113" i="23"/>
  <c r="I61" i="23"/>
  <c r="I43" i="23"/>
  <c r="I68" i="23"/>
  <c r="H39" i="23"/>
  <c r="I60" i="23"/>
  <c r="I50" i="23"/>
  <c r="H82" i="23"/>
  <c r="I58" i="23"/>
  <c r="I48" i="23"/>
  <c r="I57" i="23"/>
  <c r="H33" i="23"/>
  <c r="I69" i="23"/>
  <c r="I59" i="23"/>
  <c r="I49" i="23"/>
  <c r="I67" i="23"/>
  <c r="I56" i="23"/>
  <c r="I46" i="23"/>
  <c r="I154" i="23"/>
  <c r="A126" i="23"/>
  <c r="I73" i="23"/>
  <c r="I74" i="23" s="1"/>
  <c r="I55" i="23"/>
  <c r="I45" i="23"/>
  <c r="H37" i="23"/>
  <c r="H36" i="23"/>
  <c r="H38" i="23"/>
  <c r="H83" i="23"/>
  <c r="H35" i="23"/>
  <c r="H79" i="23"/>
  <c r="H40" i="22"/>
  <c r="G126" i="22"/>
  <c r="I156" i="22"/>
  <c r="G113" i="22"/>
  <c r="F126" i="22"/>
  <c r="F113" i="22"/>
  <c r="H84" i="22"/>
  <c r="I51" i="22"/>
  <c r="I70" i="22"/>
  <c r="I62" i="21"/>
  <c r="I44" i="21"/>
  <c r="I57" i="21"/>
  <c r="A113" i="21"/>
  <c r="I61" i="21"/>
  <c r="I43" i="21"/>
  <c r="I60" i="21"/>
  <c r="I50" i="21"/>
  <c r="H32" i="21"/>
  <c r="I69" i="21"/>
  <c r="I59" i="21"/>
  <c r="I49" i="21"/>
  <c r="H37" i="21"/>
  <c r="I68" i="21"/>
  <c r="I58" i="21"/>
  <c r="I48" i="21"/>
  <c r="H39" i="21"/>
  <c r="I67" i="21"/>
  <c r="H31" i="21"/>
  <c r="I56" i="21"/>
  <c r="I46" i="21"/>
  <c r="I154" i="21"/>
  <c r="A126" i="21"/>
  <c r="I73" i="21"/>
  <c r="I74" i="21" s="1"/>
  <c r="I55" i="21"/>
  <c r="I45" i="21"/>
  <c r="H33" i="21"/>
  <c r="I47" i="21"/>
  <c r="H34" i="21"/>
  <c r="H82" i="21"/>
  <c r="H36" i="21"/>
  <c r="H38" i="21"/>
  <c r="H83" i="21"/>
  <c r="H80" i="21"/>
  <c r="G126" i="21"/>
  <c r="I156" i="21"/>
  <c r="G113" i="21"/>
  <c r="H35" i="21"/>
  <c r="H81" i="21"/>
  <c r="I63" i="20"/>
  <c r="I51" i="20"/>
  <c r="G126" i="20"/>
  <c r="I156" i="20"/>
  <c r="G113" i="20"/>
  <c r="I70" i="20"/>
  <c r="F126" i="20"/>
  <c r="F113" i="20"/>
  <c r="H98" i="20" l="1"/>
  <c r="D126" i="22"/>
  <c r="E126" i="26"/>
  <c r="H98" i="27"/>
  <c r="H84" i="21"/>
  <c r="C113" i="27"/>
  <c r="I76" i="27"/>
  <c r="I98" i="27" s="1"/>
  <c r="A142" i="27" s="1"/>
  <c r="I155" i="27"/>
  <c r="C126" i="27"/>
  <c r="E126" i="27"/>
  <c r="E113" i="27"/>
  <c r="D113" i="27"/>
  <c r="D126" i="27"/>
  <c r="I76" i="26"/>
  <c r="I98" i="26" s="1"/>
  <c r="A142" i="26" s="1"/>
  <c r="C126" i="26"/>
  <c r="I155" i="26"/>
  <c r="I157" i="26" s="1"/>
  <c r="H98" i="26"/>
  <c r="D113" i="26"/>
  <c r="H113" i="26" s="1"/>
  <c r="I113" i="26" s="1"/>
  <c r="D126" i="26"/>
  <c r="E126" i="24"/>
  <c r="H98" i="24"/>
  <c r="D126" i="24"/>
  <c r="D113" i="24"/>
  <c r="C113" i="24"/>
  <c r="I76" i="24"/>
  <c r="I98" i="24" s="1"/>
  <c r="A142" i="24" s="1"/>
  <c r="I155" i="24"/>
  <c r="C126" i="24"/>
  <c r="H84" i="23"/>
  <c r="I63" i="23"/>
  <c r="D126" i="23" s="1"/>
  <c r="F113" i="23"/>
  <c r="F126" i="23"/>
  <c r="I51" i="23"/>
  <c r="I70" i="23"/>
  <c r="H40" i="23"/>
  <c r="E126" i="22"/>
  <c r="E113" i="22"/>
  <c r="H98" i="22"/>
  <c r="C113" i="22"/>
  <c r="I76" i="22"/>
  <c r="I98" i="22" s="1"/>
  <c r="A142" i="22" s="1"/>
  <c r="I155" i="22"/>
  <c r="C126" i="22"/>
  <c r="I51" i="21"/>
  <c r="I63" i="21"/>
  <c r="I70" i="21"/>
  <c r="H40" i="21"/>
  <c r="F113" i="21"/>
  <c r="F126" i="21"/>
  <c r="E126" i="20"/>
  <c r="E113" i="20"/>
  <c r="D113" i="20"/>
  <c r="D126" i="20"/>
  <c r="C113" i="20"/>
  <c r="I76" i="20"/>
  <c r="I98" i="20" s="1"/>
  <c r="A142" i="20" s="1"/>
  <c r="I155" i="20"/>
  <c r="C126" i="20"/>
  <c r="H98" i="21" l="1"/>
  <c r="H126" i="26"/>
  <c r="I126" i="26" s="1"/>
  <c r="G124" i="26" s="1"/>
  <c r="H113" i="22"/>
  <c r="I113" i="22" s="1"/>
  <c r="H104" i="22" s="1"/>
  <c r="I157" i="27"/>
  <c r="H126" i="27"/>
  <c r="I126" i="27" s="1"/>
  <c r="H113" i="27"/>
  <c r="I113" i="27" s="1"/>
  <c r="H106" i="26"/>
  <c r="G111" i="26"/>
  <c r="H104" i="26"/>
  <c r="H107" i="26"/>
  <c r="H102" i="26"/>
  <c r="H103" i="26"/>
  <c r="H126" i="24"/>
  <c r="I126" i="24" s="1"/>
  <c r="G124" i="24" s="1"/>
  <c r="I157" i="24"/>
  <c r="H113" i="24"/>
  <c r="I113" i="24" s="1"/>
  <c r="H98" i="23"/>
  <c r="D113" i="23"/>
  <c r="E126" i="23"/>
  <c r="E113" i="23"/>
  <c r="C113" i="23"/>
  <c r="I155" i="23"/>
  <c r="I76" i="23"/>
  <c r="I98" i="23" s="1"/>
  <c r="A142" i="23" s="1"/>
  <c r="C126" i="23"/>
  <c r="I157" i="22"/>
  <c r="H126" i="22"/>
  <c r="I126" i="22" s="1"/>
  <c r="E126" i="21"/>
  <c r="E113" i="21"/>
  <c r="C113" i="21"/>
  <c r="I155" i="21"/>
  <c r="I76" i="21"/>
  <c r="I98" i="21" s="1"/>
  <c r="A142" i="21" s="1"/>
  <c r="C126" i="21"/>
  <c r="D126" i="21"/>
  <c r="D113" i="21"/>
  <c r="I157" i="20"/>
  <c r="H113" i="20"/>
  <c r="I113" i="20" s="1"/>
  <c r="H126" i="20"/>
  <c r="I126" i="20" s="1"/>
  <c r="H117" i="26" l="1"/>
  <c r="H116" i="26"/>
  <c r="H126" i="23"/>
  <c r="I126" i="23" s="1"/>
  <c r="H117" i="23" s="1"/>
  <c r="G111" i="22"/>
  <c r="H105" i="22" s="1"/>
  <c r="H106" i="22"/>
  <c r="H107" i="22"/>
  <c r="H103" i="22"/>
  <c r="H102" i="22"/>
  <c r="H106" i="27"/>
  <c r="G111" i="27"/>
  <c r="H104" i="27"/>
  <c r="H103" i="27"/>
  <c r="H107" i="27"/>
  <c r="H102" i="27"/>
  <c r="H117" i="27"/>
  <c r="G124" i="27"/>
  <c r="H116" i="27"/>
  <c r="I122" i="26"/>
  <c r="I162" i="26" s="1"/>
  <c r="H121" i="26"/>
  <c r="H122" i="26" s="1"/>
  <c r="H105" i="26"/>
  <c r="H108" i="26" s="1"/>
  <c r="I108" i="26"/>
  <c r="H117" i="24"/>
  <c r="H116" i="24"/>
  <c r="H106" i="24"/>
  <c r="G111" i="24"/>
  <c r="H104" i="24"/>
  <c r="H102" i="24"/>
  <c r="H107" i="24"/>
  <c r="H103" i="24"/>
  <c r="I122" i="24"/>
  <c r="I162" i="24" s="1"/>
  <c r="H121" i="24"/>
  <c r="H122" i="24" s="1"/>
  <c r="H113" i="23"/>
  <c r="I113" i="23" s="1"/>
  <c r="H107" i="23" s="1"/>
  <c r="I157" i="23"/>
  <c r="H117" i="22"/>
  <c r="G124" i="22"/>
  <c r="H116" i="22"/>
  <c r="I157" i="21"/>
  <c r="H126" i="21"/>
  <c r="I126" i="21" s="1"/>
  <c r="H113" i="21"/>
  <c r="I113" i="21" s="1"/>
  <c r="H117" i="20"/>
  <c r="G124" i="20"/>
  <c r="H116" i="20"/>
  <c r="H106" i="20"/>
  <c r="H107" i="20"/>
  <c r="G111" i="20"/>
  <c r="H104" i="20"/>
  <c r="H102" i="20"/>
  <c r="H103" i="20"/>
  <c r="H108" i="22" l="1"/>
  <c r="H118" i="26"/>
  <c r="H118" i="24"/>
  <c r="H116" i="23"/>
  <c r="H118" i="23" s="1"/>
  <c r="H118" i="27"/>
  <c r="H128" i="26"/>
  <c r="G124" i="23"/>
  <c r="H121" i="23" s="1"/>
  <c r="H122" i="23" s="1"/>
  <c r="I108" i="22"/>
  <c r="I122" i="27"/>
  <c r="I162" i="27" s="1"/>
  <c r="H121" i="27"/>
  <c r="H122" i="27" s="1"/>
  <c r="H105" i="27"/>
  <c r="H108" i="27" s="1"/>
  <c r="I108" i="27"/>
  <c r="I160" i="26"/>
  <c r="I128" i="26"/>
  <c r="C142" i="26" s="1"/>
  <c r="D142" i="26" s="1"/>
  <c r="H105" i="24"/>
  <c r="H108" i="24" s="1"/>
  <c r="H128" i="24" s="1"/>
  <c r="I108" i="24"/>
  <c r="H102" i="23"/>
  <c r="G111" i="23"/>
  <c r="H105" i="23" s="1"/>
  <c r="H103" i="23"/>
  <c r="H104" i="23"/>
  <c r="H106" i="23"/>
  <c r="I122" i="22"/>
  <c r="I162" i="22" s="1"/>
  <c r="H121" i="22"/>
  <c r="H122" i="22" s="1"/>
  <c r="H118" i="22"/>
  <c r="H117" i="21"/>
  <c r="G124" i="21"/>
  <c r="H116" i="21"/>
  <c r="H106" i="21"/>
  <c r="H103" i="21"/>
  <c r="G111" i="21"/>
  <c r="H104" i="21"/>
  <c r="H102" i="21"/>
  <c r="H107" i="21"/>
  <c r="H105" i="20"/>
  <c r="H108" i="20" s="1"/>
  <c r="I108" i="20"/>
  <c r="H118" i="20"/>
  <c r="I122" i="20"/>
  <c r="I162" i="20" s="1"/>
  <c r="H121" i="20"/>
  <c r="H122" i="20" s="1"/>
  <c r="H128" i="20" l="1"/>
  <c r="I128" i="22"/>
  <c r="C142" i="22" s="1"/>
  <c r="D142" i="22" s="1"/>
  <c r="H133" i="22" s="1"/>
  <c r="H118" i="21"/>
  <c r="I160" i="22"/>
  <c r="I163" i="22" s="1"/>
  <c r="H128" i="22"/>
  <c r="I122" i="23"/>
  <c r="I162" i="23" s="1"/>
  <c r="H128" i="27"/>
  <c r="I160" i="27"/>
  <c r="I128" i="27"/>
  <c r="C142" i="27" s="1"/>
  <c r="D142" i="27" s="1"/>
  <c r="I163" i="26"/>
  <c r="H134" i="26"/>
  <c r="H133" i="26"/>
  <c r="H136" i="26"/>
  <c r="H135" i="26"/>
  <c r="I128" i="24"/>
  <c r="C142" i="24" s="1"/>
  <c r="D142" i="24" s="1"/>
  <c r="I160" i="24"/>
  <c r="I108" i="23"/>
  <c r="H108" i="23"/>
  <c r="H128" i="23" s="1"/>
  <c r="H105" i="21"/>
  <c r="H108" i="21" s="1"/>
  <c r="I108" i="21"/>
  <c r="I122" i="21"/>
  <c r="I162" i="21" s="1"/>
  <c r="H121" i="21"/>
  <c r="H122" i="21" s="1"/>
  <c r="I160" i="20"/>
  <c r="I128" i="20"/>
  <c r="C142" i="20" s="1"/>
  <c r="D142" i="20" s="1"/>
  <c r="H135" i="22" l="1"/>
  <c r="H136" i="22"/>
  <c r="H134" i="22"/>
  <c r="I128" i="23"/>
  <c r="C142" i="23" s="1"/>
  <c r="D142" i="23" s="1"/>
  <c r="H135" i="23" s="1"/>
  <c r="H128" i="21"/>
  <c r="H134" i="27"/>
  <c r="H133" i="27"/>
  <c r="H136" i="27"/>
  <c r="H135" i="27"/>
  <c r="I163" i="27"/>
  <c r="I137" i="26"/>
  <c r="H132" i="26"/>
  <c r="H137" i="26" s="1"/>
  <c r="H150" i="26" s="1"/>
  <c r="I163" i="24"/>
  <c r="H134" i="24"/>
  <c r="H133" i="24"/>
  <c r="H136" i="24"/>
  <c r="H135" i="24"/>
  <c r="I160" i="23"/>
  <c r="I163" i="23" s="1"/>
  <c r="H132" i="22"/>
  <c r="I128" i="21"/>
  <c r="C142" i="21" s="1"/>
  <c r="D142" i="21" s="1"/>
  <c r="I160" i="21"/>
  <c r="H134" i="20"/>
  <c r="H133" i="20"/>
  <c r="H136" i="20"/>
  <c r="H135" i="20"/>
  <c r="I163" i="20"/>
  <c r="I137" i="22" l="1"/>
  <c r="H137" i="22"/>
  <c r="H150" i="22" s="1"/>
  <c r="H134" i="23"/>
  <c r="H136" i="23"/>
  <c r="H133" i="23"/>
  <c r="H132" i="23"/>
  <c r="I137" i="27"/>
  <c r="H132" i="27"/>
  <c r="H137" i="27" s="1"/>
  <c r="H150" i="27" s="1"/>
  <c r="I150" i="26"/>
  <c r="I167" i="26"/>
  <c r="G171" i="26" s="1"/>
  <c r="I166" i="26"/>
  <c r="I137" i="24"/>
  <c r="H132" i="24"/>
  <c r="H137" i="24" s="1"/>
  <c r="H150" i="24" s="1"/>
  <c r="I150" i="22"/>
  <c r="I166" i="22"/>
  <c r="I167" i="22"/>
  <c r="G171" i="22" s="1"/>
  <c r="H134" i="21"/>
  <c r="H133" i="21"/>
  <c r="H136" i="21"/>
  <c r="H135" i="21"/>
  <c r="I163" i="21"/>
  <c r="I137" i="20"/>
  <c r="H132" i="20"/>
  <c r="H137" i="20" s="1"/>
  <c r="H150" i="20" s="1"/>
  <c r="I137" i="23" l="1"/>
  <c r="I167" i="23" s="1"/>
  <c r="G171" i="23" s="1"/>
  <c r="H137" i="23"/>
  <c r="H150" i="23" s="1"/>
  <c r="H166" i="26"/>
  <c r="H167" i="26" s="1"/>
  <c r="I150" i="27"/>
  <c r="I167" i="27"/>
  <c r="G171" i="27" s="1"/>
  <c r="I166" i="27"/>
  <c r="I171" i="26"/>
  <c r="I173" i="26" s="1"/>
  <c r="E9" i="9" s="1"/>
  <c r="H161" i="26"/>
  <c r="H154" i="26"/>
  <c r="H156" i="26"/>
  <c r="H155" i="26"/>
  <c r="H162" i="26"/>
  <c r="H160" i="26"/>
  <c r="I150" i="24"/>
  <c r="I167" i="24"/>
  <c r="G171" i="24" s="1"/>
  <c r="I166" i="24"/>
  <c r="I171" i="22"/>
  <c r="I173" i="22" s="1"/>
  <c r="E6" i="9" s="1"/>
  <c r="H161" i="22"/>
  <c r="H154" i="22"/>
  <c r="H156" i="22"/>
  <c r="H155" i="22"/>
  <c r="H160" i="22"/>
  <c r="H162" i="22"/>
  <c r="H166" i="22"/>
  <c r="H167" i="22" s="1"/>
  <c r="I137" i="21"/>
  <c r="H132" i="21"/>
  <c r="H137" i="21" s="1"/>
  <c r="H150" i="21" s="1"/>
  <c r="I150" i="20"/>
  <c r="I167" i="20"/>
  <c r="G171" i="20" s="1"/>
  <c r="I166" i="20"/>
  <c r="H171" i="16"/>
  <c r="A171" i="16"/>
  <c r="I161" i="16"/>
  <c r="E145" i="16"/>
  <c r="H144" i="16"/>
  <c r="H147" i="16" s="1"/>
  <c r="D144" i="16" s="1"/>
  <c r="E144" i="16" s="1"/>
  <c r="G144" i="16"/>
  <c r="G147" i="16" s="1"/>
  <c r="D143" i="16" s="1"/>
  <c r="E143" i="16" s="1"/>
  <c r="F144" i="16"/>
  <c r="F143" i="16"/>
  <c r="F142" i="16"/>
  <c r="I118" i="16"/>
  <c r="F111" i="16"/>
  <c r="I103" i="16" s="1"/>
  <c r="G96" i="16"/>
  <c r="C96" i="16"/>
  <c r="A96" i="16"/>
  <c r="H95" i="16"/>
  <c r="G92" i="16"/>
  <c r="C92" i="16"/>
  <c r="A92" i="16"/>
  <c r="G88" i="16"/>
  <c r="C88" i="16"/>
  <c r="A88" i="16"/>
  <c r="I83" i="16"/>
  <c r="I82" i="16"/>
  <c r="H70" i="16"/>
  <c r="H63" i="16"/>
  <c r="H51" i="16"/>
  <c r="H73" i="16" s="1"/>
  <c r="H74" i="16" s="1"/>
  <c r="B39" i="16"/>
  <c r="I38" i="16"/>
  <c r="I37" i="16"/>
  <c r="I36" i="16"/>
  <c r="I34" i="16"/>
  <c r="I33" i="16"/>
  <c r="I32" i="16"/>
  <c r="A32" i="16"/>
  <c r="A33" i="16" s="1"/>
  <c r="A34" i="16" s="1"/>
  <c r="A35" i="16" s="1"/>
  <c r="A36" i="16" s="1"/>
  <c r="A37" i="16" s="1"/>
  <c r="A38" i="16" s="1"/>
  <c r="A39" i="16" s="1"/>
  <c r="G11" i="16"/>
  <c r="A6" i="16"/>
  <c r="I5" i="16"/>
  <c r="I31" i="16" s="1"/>
  <c r="G5" i="16"/>
  <c r="E92" i="16" l="1"/>
  <c r="G6" i="9"/>
  <c r="G9" i="9"/>
  <c r="E88" i="16"/>
  <c r="E96" i="16"/>
  <c r="F96" i="16" s="1"/>
  <c r="H96" i="16" s="1"/>
  <c r="I96" i="16" s="1"/>
  <c r="I79" i="16" s="1"/>
  <c r="I166" i="23"/>
  <c r="H166" i="23" s="1"/>
  <c r="H167" i="23" s="1"/>
  <c r="I150" i="23"/>
  <c r="H166" i="20"/>
  <c r="H167" i="20" s="1"/>
  <c r="H166" i="27"/>
  <c r="H167" i="27" s="1"/>
  <c r="I171" i="27"/>
  <c r="I173" i="27" s="1"/>
  <c r="H161" i="27"/>
  <c r="H154" i="27"/>
  <c r="H156" i="27"/>
  <c r="H155" i="27"/>
  <c r="H162" i="27"/>
  <c r="H160" i="27"/>
  <c r="H163" i="26"/>
  <c r="H157" i="26"/>
  <c r="H166" i="24"/>
  <c r="H167" i="24" s="1"/>
  <c r="I171" i="24"/>
  <c r="I173" i="24" s="1"/>
  <c r="E8" i="9" s="1"/>
  <c r="H161" i="24"/>
  <c r="H154" i="24"/>
  <c r="H156" i="24"/>
  <c r="H155" i="24"/>
  <c r="H162" i="24"/>
  <c r="H160" i="24"/>
  <c r="I171" i="23"/>
  <c r="I173" i="23" s="1"/>
  <c r="E7" i="9" s="1"/>
  <c r="H161" i="23"/>
  <c r="H154" i="23"/>
  <c r="H156" i="23"/>
  <c r="H155" i="23"/>
  <c r="H162" i="23"/>
  <c r="H160" i="23"/>
  <c r="H163" i="22"/>
  <c r="H157" i="22"/>
  <c r="I150" i="21"/>
  <c r="I167" i="21"/>
  <c r="G171" i="21" s="1"/>
  <c r="I166" i="21"/>
  <c r="I171" i="20"/>
  <c r="I173" i="20" s="1"/>
  <c r="E4" i="9" s="1"/>
  <c r="H161" i="20"/>
  <c r="H154" i="20"/>
  <c r="H156" i="20"/>
  <c r="H155" i="20"/>
  <c r="H162" i="20"/>
  <c r="H160" i="20"/>
  <c r="H76" i="16"/>
  <c r="I35" i="16"/>
  <c r="I40" i="16" s="1"/>
  <c r="F92" i="16"/>
  <c r="H92" i="16" s="1"/>
  <c r="I92" i="16" s="1"/>
  <c r="I80" i="16" s="1"/>
  <c r="F88" i="16"/>
  <c r="H88" i="16" s="1"/>
  <c r="I88" i="16" s="1"/>
  <c r="I81" i="16" s="1"/>
  <c r="G7" i="9" l="1"/>
  <c r="E10" i="9"/>
  <c r="G10" i="9" s="1"/>
  <c r="G4" i="9"/>
  <c r="G8" i="9"/>
  <c r="H166" i="21"/>
  <c r="H167" i="21" s="1"/>
  <c r="H163" i="27"/>
  <c r="H163" i="24"/>
  <c r="H163" i="20"/>
  <c r="H157" i="27"/>
  <c r="H157" i="24"/>
  <c r="H163" i="23"/>
  <c r="H157" i="23"/>
  <c r="I171" i="21"/>
  <c r="I173" i="21" s="1"/>
  <c r="E5" i="9" s="1"/>
  <c r="G5" i="9" s="1"/>
  <c r="H161" i="21"/>
  <c r="H154" i="21"/>
  <c r="H156" i="21"/>
  <c r="H155" i="21"/>
  <c r="H162" i="21"/>
  <c r="H160" i="21"/>
  <c r="H157" i="20"/>
  <c r="H80" i="16"/>
  <c r="H79" i="16"/>
  <c r="I84" i="16"/>
  <c r="I62" i="16"/>
  <c r="I44" i="16"/>
  <c r="I68" i="16"/>
  <c r="H34" i="16"/>
  <c r="A113" i="16"/>
  <c r="I61" i="16"/>
  <c r="I43" i="16"/>
  <c r="H39" i="16"/>
  <c r="I60" i="16"/>
  <c r="I50" i="16"/>
  <c r="H82" i="16"/>
  <c r="I58" i="16"/>
  <c r="I67" i="16"/>
  <c r="I47" i="16"/>
  <c r="H31" i="16"/>
  <c r="I69" i="16"/>
  <c r="I59" i="16"/>
  <c r="I49" i="16"/>
  <c r="H37" i="16"/>
  <c r="I48" i="16"/>
  <c r="I57" i="16"/>
  <c r="I56" i="16"/>
  <c r="I46" i="16"/>
  <c r="I154" i="16"/>
  <c r="A126" i="16"/>
  <c r="I73" i="16"/>
  <c r="I74" i="16" s="1"/>
  <c r="I55" i="16"/>
  <c r="I45" i="16"/>
  <c r="H33" i="16"/>
  <c r="I124" i="16"/>
  <c r="I111" i="16"/>
  <c r="H81" i="16"/>
  <c r="H35" i="16"/>
  <c r="H83" i="16"/>
  <c r="H32" i="16"/>
  <c r="H38" i="16"/>
  <c r="H36" i="16"/>
  <c r="H163" i="21" l="1"/>
  <c r="H157" i="21"/>
  <c r="H84" i="16"/>
  <c r="I70" i="16"/>
  <c r="E113" i="16" s="1"/>
  <c r="H40" i="16"/>
  <c r="I51" i="16"/>
  <c r="I63" i="16"/>
  <c r="F126" i="16"/>
  <c r="F113" i="16"/>
  <c r="G113" i="16"/>
  <c r="G126" i="16"/>
  <c r="I156" i="16"/>
  <c r="F11" i="9"/>
  <c r="H98" i="16" l="1"/>
  <c r="E126" i="16"/>
  <c r="D126" i="16"/>
  <c r="D113" i="16"/>
  <c r="C113" i="16"/>
  <c r="I155" i="16"/>
  <c r="I76" i="16"/>
  <c r="I98" i="16" s="1"/>
  <c r="A142" i="16" s="1"/>
  <c r="C126" i="16"/>
  <c r="H113" i="16" l="1"/>
  <c r="I113" i="16" s="1"/>
  <c r="H103" i="16" s="1"/>
  <c r="H126" i="16"/>
  <c r="I126" i="16" s="1"/>
  <c r="H116" i="16" s="1"/>
  <c r="I157" i="16"/>
  <c r="H106" i="16" l="1"/>
  <c r="G111" i="16"/>
  <c r="I108" i="16" s="1"/>
  <c r="H104" i="16"/>
  <c r="H102" i="16"/>
  <c r="H107" i="16"/>
  <c r="G124" i="16"/>
  <c r="H121" i="16" s="1"/>
  <c r="H122" i="16" s="1"/>
  <c r="H117" i="16"/>
  <c r="H118" i="16" s="1"/>
  <c r="H105" i="16" l="1"/>
  <c r="H108" i="16" s="1"/>
  <c r="H128" i="16" s="1"/>
  <c r="I122" i="16"/>
  <c r="I162" i="16" s="1"/>
  <c r="I160" i="16"/>
  <c r="I128" i="16" l="1"/>
  <c r="C142" i="16" s="1"/>
  <c r="D142" i="16" s="1"/>
  <c r="H134" i="16" s="1"/>
  <c r="I163" i="16"/>
  <c r="H135" i="16" l="1"/>
  <c r="H136" i="16"/>
  <c r="H133" i="16"/>
  <c r="H132" i="16"/>
  <c r="I137" i="16" l="1"/>
  <c r="I150" i="16" s="1"/>
  <c r="H137" i="16"/>
  <c r="H150" i="16" s="1"/>
  <c r="I166" i="16" l="1"/>
  <c r="I167" i="16"/>
  <c r="G171" i="16" s="1"/>
  <c r="H161" i="16" s="1"/>
  <c r="I171" i="16" l="1"/>
  <c r="I173" i="16" s="1"/>
  <c r="E3" i="9" s="1"/>
  <c r="H154" i="16"/>
  <c r="H160" i="16"/>
  <c r="H166" i="16"/>
  <c r="H167" i="16" s="1"/>
  <c r="H162" i="16"/>
  <c r="H155" i="16"/>
  <c r="H156" i="16"/>
  <c r="H163" i="16" l="1"/>
  <c r="H157" i="16"/>
  <c r="G3" i="9"/>
  <c r="G11" i="9" s="1"/>
</calcChain>
</file>

<file path=xl/sharedStrings.xml><?xml version="1.0" encoding="utf-8"?>
<sst xmlns="http://schemas.openxmlformats.org/spreadsheetml/2006/main" count="2071" uniqueCount="218">
  <si>
    <t>PROCESSO:</t>
  </si>
  <si>
    <r>
      <t xml:space="preserve">REGIME DE TRIBUTAÇÃO: </t>
    </r>
    <r>
      <rPr>
        <b/>
        <sz val="14"/>
        <color rgb="FFFF0000"/>
        <rFont val="Calibri"/>
        <family val="2"/>
        <scheme val="minor"/>
      </rPr>
      <t>LUCRO REAL</t>
    </r>
  </si>
  <si>
    <t>LICITAÇÃO/EDITAL</t>
  </si>
  <si>
    <t>ABERTURA:</t>
  </si>
  <si>
    <t>Alíquota</t>
  </si>
  <si>
    <t>CCT</t>
  </si>
  <si>
    <t>Vr. Unitário</t>
  </si>
  <si>
    <t>Dias</t>
  </si>
  <si>
    <t>Desconto</t>
  </si>
  <si>
    <t>MONTANTE A</t>
  </si>
  <si>
    <t>I</t>
  </si>
  <si>
    <t>Remuneração - Grupo I</t>
  </si>
  <si>
    <t>%</t>
  </si>
  <si>
    <t>Valor Mensal/unidade de serviço (R$)</t>
  </si>
  <si>
    <t>Salário</t>
  </si>
  <si>
    <r>
      <t xml:space="preserve">Adicional Periculosidade 30% </t>
    </r>
    <r>
      <rPr>
        <b/>
        <sz val="5"/>
        <color theme="1"/>
        <rFont val="Calibri"/>
        <family val="2"/>
        <scheme val="minor"/>
      </rPr>
      <t>(Ver súmulas 364, 132 e 191 do TST)</t>
    </r>
  </si>
  <si>
    <t>Total de Remuneração</t>
  </si>
  <si>
    <t>II</t>
  </si>
  <si>
    <t>Encargos Sociais - Grupo II: Obrigações Sociais</t>
  </si>
  <si>
    <r>
      <t xml:space="preserve">INSS </t>
    </r>
    <r>
      <rPr>
        <b/>
        <sz val="5"/>
        <color theme="1"/>
        <rFont val="Calibri"/>
        <family val="2"/>
        <scheme val="minor"/>
      </rPr>
      <t>(art. 22, inc. I, Lei nº 8.212/91)</t>
    </r>
  </si>
  <si>
    <r>
      <t xml:space="preserve">SESI ou SESC </t>
    </r>
    <r>
      <rPr>
        <b/>
        <sz val="5"/>
        <color theme="1"/>
        <rFont val="Calibri"/>
        <family val="2"/>
        <scheme val="minor"/>
      </rPr>
      <t>(art. 30, Lei nº 8.036/90)</t>
    </r>
  </si>
  <si>
    <r>
      <t xml:space="preserve">SENAI ou SENAC </t>
    </r>
    <r>
      <rPr>
        <b/>
        <sz val="5"/>
        <color theme="1"/>
        <rFont val="Calibri"/>
        <family val="2"/>
        <scheme val="minor"/>
      </rPr>
      <t>(Decreto-Lei nº 2.318/86)</t>
    </r>
  </si>
  <si>
    <r>
      <t xml:space="preserve">INCRA </t>
    </r>
    <r>
      <rPr>
        <b/>
        <sz val="5"/>
        <color theme="1"/>
        <rFont val="Calibri"/>
        <family val="2"/>
        <scheme val="minor"/>
      </rPr>
      <t>(art. 15I, Lei Complementar nº 011/71)</t>
    </r>
  </si>
  <si>
    <r>
      <t xml:space="preserve">SALÁRIO EDUCAÇÃO </t>
    </r>
    <r>
      <rPr>
        <b/>
        <sz val="5"/>
        <color theme="1"/>
        <rFont val="Calibri"/>
        <family val="2"/>
        <scheme val="minor"/>
      </rPr>
      <t>(art. , inc. I, Decreto nº 87.043/82)</t>
    </r>
  </si>
  <si>
    <r>
      <t>FGTS</t>
    </r>
    <r>
      <rPr>
        <b/>
        <sz val="5"/>
        <color theme="1"/>
        <rFont val="Calibri"/>
        <family val="2"/>
        <scheme val="minor"/>
      </rPr>
      <t xml:space="preserve"> (art. 15, Lei nº 8.036/90)</t>
    </r>
  </si>
  <si>
    <r>
      <t xml:space="preserve">SEBRAE </t>
    </r>
    <r>
      <rPr>
        <b/>
        <sz val="5"/>
        <color theme="1"/>
        <rFont val="Calibri"/>
        <family val="2"/>
        <scheme val="minor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</si>
  <si>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</si>
  <si>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</si>
  <si>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</si>
  <si>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</si>
  <si>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</si>
  <si>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</si>
  <si>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t>FALTAS ABONADAS</t>
    </r>
    <r>
      <rPr>
        <b/>
        <vertAlign val="superscript"/>
        <sz val="8"/>
        <color theme="1"/>
        <rFont val="Calibri"/>
        <family val="2"/>
        <scheme val="minor"/>
      </rPr>
      <t xml:space="preserve"> (3)</t>
    </r>
  </si>
  <si>
    <r>
      <t xml:space="preserve">FALTAS LEGAIS </t>
    </r>
    <r>
      <rPr>
        <vertAlign val="superscript"/>
        <sz val="8"/>
        <color theme="1"/>
        <rFont val="Calibri"/>
        <family val="2"/>
        <scheme val="minor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</si>
  <si>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</si>
  <si>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</si>
  <si>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</si>
  <si>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</si>
  <si>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</si>
  <si>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</si>
  <si>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</si>
  <si>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</si>
  <si>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</si>
  <si>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</si>
  <si>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</si>
  <si>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</si>
  <si>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</si>
  <si>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</si>
  <si>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</si>
  <si>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</si>
  <si>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</si>
  <si>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</si>
  <si>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</si>
  <si>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</si>
  <si>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</si>
  <si>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</si>
  <si>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Total do Grupo VI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</si>
  <si>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</si>
  <si>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</si>
  <si>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</si>
  <si>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</si>
  <si>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</si>
  <si>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</si>
  <si>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</si>
  <si>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</si>
  <si>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</si>
  <si>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Dias por mês</t>
  </si>
  <si>
    <t>TOTAL DO MONTANTE A (I + II + III+ IV + V +VI)</t>
  </si>
  <si>
    <t>MONTANTE B</t>
  </si>
  <si>
    <t>Despesas Diretas</t>
  </si>
  <si>
    <t>Seguro de vida</t>
  </si>
  <si>
    <t>Materiais/Equipamentos</t>
  </si>
  <si>
    <t>Outros (especificar)</t>
  </si>
  <si>
    <t>Total de Despesas Diretas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</si>
  <si>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</si>
  <si>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</si>
  <si>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</si>
  <si>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</si>
  <si>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</si>
  <si>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</si>
  <si>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</si>
  <si>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</si>
  <si>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</si>
  <si>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</si>
  <si>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</si>
  <si>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</si>
  <si>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</si>
  <si>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</si>
  <si>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</si>
  <si>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</si>
  <si>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</si>
  <si>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</si>
  <si>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</si>
  <si>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</si>
  <si>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Total de Tributos</t>
  </si>
  <si>
    <t>O valor referente a tributos é obtido aplicando-se o percentual sobre o valor do faturamento.</t>
  </si>
  <si>
    <t>(8)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</si>
  <si>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</si>
  <si>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</si>
  <si>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</si>
  <si>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</si>
  <si>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TRIBUTOS</t>
  </si>
  <si>
    <t>LUCRO REAL</t>
  </si>
  <si>
    <t>LUCRO PRESUMIDO</t>
  </si>
  <si>
    <t>Coeficiente L. Real</t>
  </si>
  <si>
    <t>Coeficiente L. Presumido</t>
  </si>
  <si>
    <r>
      <t>Coef SIMPLES</t>
    </r>
    <r>
      <rPr>
        <i/>
        <vertAlign val="superscript"/>
        <sz val="6"/>
        <color theme="1"/>
        <rFont val="Calibri"/>
        <family val="2"/>
        <scheme val="minor"/>
      </rPr>
      <t xml:space="preserve"> (*)</t>
    </r>
  </si>
  <si>
    <t>(*)</t>
  </si>
  <si>
    <t>Segunda faixa: Receita Bruta em 12 meses De 180.000,01 a 360.000,00- Alíquota de 9,00%</t>
  </si>
  <si>
    <t>TOTAL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</si>
  <si>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</si>
  <si>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</si>
  <si>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</si>
  <si>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</si>
  <si>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</si>
  <si>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</si>
  <si>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</si>
  <si>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</si>
  <si>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</si>
  <si>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</si>
  <si>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</si>
  <si>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</si>
  <si>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</si>
  <si>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</si>
  <si>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</si>
  <si>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</si>
  <si>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</si>
  <si>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r>
      <t xml:space="preserve">SEG. ACIDENTE DO TRABALHO 1%, 2% e 3% </t>
    </r>
    <r>
      <rPr>
        <b/>
        <sz val="5"/>
        <color theme="1"/>
        <rFont val="Calibri"/>
        <family val="2"/>
        <scheme val="minor"/>
      </rPr>
      <t>(art. 22, inc. II, alíneas "b" e "c", da Lei nº 8.212/91)</t>
    </r>
  </si>
  <si>
    <t>Quadro Resumo Mensal</t>
  </si>
  <si>
    <t>Função</t>
  </si>
  <si>
    <t>Carga Horária</t>
  </si>
  <si>
    <t>Dias da semana</t>
  </si>
  <si>
    <t>Valor Total</t>
  </si>
  <si>
    <t>Salário Normativo</t>
  </si>
  <si>
    <t>Tarifa Transporte</t>
  </si>
  <si>
    <t>Outros</t>
  </si>
  <si>
    <t>Cidade:</t>
  </si>
  <si>
    <t>Porcentagem</t>
  </si>
  <si>
    <r>
      <t xml:space="preserve">Adicional Insalubridade 20%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</si>
  <si>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Insalubridade 40% </t>
    </r>
    <r>
      <rPr>
        <b/>
        <sz val="5"/>
        <color theme="1"/>
        <rFont val="Calibri"/>
        <family val="2"/>
        <scheme val="minor"/>
      </rPr>
      <t>(Ver súmula 228 e 139 TST)</t>
    </r>
  </si>
  <si>
    <t>MEMÓRIA DE CÁLCULO DO VALE ALIMENTAÇÃO</t>
  </si>
  <si>
    <t>Nº de Postos</t>
  </si>
  <si>
    <t>Valor</t>
  </si>
  <si>
    <r>
      <t xml:space="preserve">Adicional Insalubridade 10% </t>
    </r>
    <r>
      <rPr>
        <b/>
        <sz val="5"/>
        <color theme="1"/>
        <rFont val="Calibri"/>
        <family val="2"/>
        <scheme val="minor"/>
      </rPr>
      <t>(Ver súmula 228 e 139 TST)</t>
    </r>
  </si>
  <si>
    <t>Custo total por empregado</t>
  </si>
  <si>
    <t>Não aplicável</t>
  </si>
  <si>
    <t>Valor mensal</t>
  </si>
  <si>
    <t>Horas por mês</t>
  </si>
  <si>
    <t>Adicional Intervalar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</si>
  <si>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</si>
  <si>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Demais custos relativos à Norma Coletiva ou Disposições Legais - Grupo VI</t>
  </si>
  <si>
    <t>Cidade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</si>
  <si>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</si>
  <si>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Cargo/Função:</t>
  </si>
  <si>
    <t>INSALUBRIDADE (10%, 20%, 40%)</t>
  </si>
  <si>
    <t>PERICULOSIDADE (30%)</t>
  </si>
  <si>
    <t>Auxílio Alimentação</t>
  </si>
  <si>
    <t>Auxílio Lanche</t>
  </si>
  <si>
    <t>MEMÓRIA DE CÁLCULO DO VALE LANCHE</t>
  </si>
  <si>
    <t>ISS</t>
  </si>
  <si>
    <t>Convenção Coletiva de Trabalho:</t>
  </si>
  <si>
    <t>Origem do salário:</t>
  </si>
  <si>
    <t>Vlr. do salário e nº de horas correspondentes</t>
  </si>
  <si>
    <r>
      <t>Vale-Transporte</t>
    </r>
    <r>
      <rPr>
        <sz val="8"/>
        <color theme="1"/>
        <rFont val="Calibri"/>
        <family val="2"/>
      </rPr>
      <t>⁽⁵⁾</t>
    </r>
  </si>
  <si>
    <t>O valor do vale-transporte pode variar de acordo com o modal fornecido pelo empregador.</t>
  </si>
  <si>
    <t>(5)</t>
  </si>
  <si>
    <r>
      <t xml:space="preserve">Transporte </t>
    </r>
    <r>
      <rPr>
        <vertAlign val="superscript"/>
        <sz val="8"/>
        <color theme="1"/>
        <rFont val="Calibri"/>
        <family val="2"/>
        <scheme val="minor"/>
      </rPr>
      <t xml:space="preserve">(6) </t>
    </r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</si>
  <si>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</si>
  <si>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r>
      <t xml:space="preserve">Tributos </t>
    </r>
    <r>
      <rPr>
        <b/>
        <vertAlign val="superscript"/>
        <sz val="10"/>
        <color theme="1"/>
        <rFont val="Calibri"/>
        <family val="2"/>
        <scheme val="minor"/>
      </rPr>
      <t>(8)</t>
    </r>
  </si>
  <si>
    <t>(9)</t>
  </si>
  <si>
    <r>
      <t>Uniformes/EPI</t>
    </r>
    <r>
      <rPr>
        <vertAlign val="superscript"/>
        <sz val="8"/>
        <color indexed="8"/>
        <rFont val="Calibri"/>
        <family val="2"/>
      </rPr>
      <t xml:space="preserve"> (6a) </t>
    </r>
  </si>
  <si>
    <r>
      <t>Mobilização</t>
    </r>
    <r>
      <rPr>
        <vertAlign val="superscript"/>
        <sz val="8"/>
        <color theme="1"/>
        <rFont val="Calibri"/>
        <family val="2"/>
        <scheme val="minor"/>
      </rPr>
      <t xml:space="preserve"> (7)</t>
    </r>
  </si>
  <si>
    <r>
      <t xml:space="preserve">SIMPLES </t>
    </r>
    <r>
      <rPr>
        <vertAlign val="superscript"/>
        <sz val="8"/>
        <color theme="1"/>
        <rFont val="Calibri"/>
        <family val="2"/>
        <scheme val="minor"/>
      </rPr>
      <t>(9)</t>
    </r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</si>
  <si>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scheme val="minor"/>
      </rPr>
      <t>COM DEDICAÇÃO EXCLUSIVA</t>
    </r>
    <r>
      <rPr>
        <b/>
        <sz val="8"/>
        <color theme="1"/>
        <rFont val="Calibri"/>
        <family val="2"/>
        <scheme val="minor"/>
      </rPr>
      <t xml:space="preserve"> DE MÃO DE OBRA (ANEXO III - DECRETO 52.768 de 15.12.2015)</t>
    </r>
  </si>
  <si>
    <t>Acréscimo da hora extra</t>
  </si>
  <si>
    <t>Feriados</t>
  </si>
  <si>
    <t>Quantitativo de horas trabalhadas em feriados no mês (estimado) - Não aplicável para postos 12x36</t>
  </si>
  <si>
    <t>DSR =  número total das horas extras do mês / número de dias úteis X domingos e feriados do mês X valor da hora extra com acréscimo</t>
  </si>
  <si>
    <t>Hora Intervalar (somente para postos 12x36, quando for o caso)</t>
  </si>
  <si>
    <t>SIMPLES</t>
  </si>
  <si>
    <t>Outros (CPRB)</t>
  </si>
  <si>
    <t>As empresas optantes pela desoneração da Folha de Pagamento prevista na Lei Federal nº 12.546/2011 devem preencher a alíquota no campo "Outros (CPRB)"</t>
  </si>
  <si>
    <r>
      <t xml:space="preserve">Outros (CPRB) </t>
    </r>
    <r>
      <rPr>
        <vertAlign val="superscript"/>
        <sz val="8"/>
        <color theme="1"/>
        <rFont val="Calibri"/>
        <family val="2"/>
        <scheme val="minor"/>
      </rPr>
      <t>(1)</t>
    </r>
  </si>
  <si>
    <t>(1)</t>
  </si>
  <si>
    <t>40h semanais</t>
  </si>
  <si>
    <t>segunda à sexta</t>
  </si>
  <si>
    <t>Porto Alegre</t>
  </si>
  <si>
    <t xml:space="preserve">Outros benefícios que refletem na planilha de custos, caso constem na CCT. </t>
  </si>
  <si>
    <t>Mês</t>
  </si>
  <si>
    <t xml:space="preserve">Outros   </t>
  </si>
  <si>
    <t xml:space="preserve">Servente </t>
  </si>
  <si>
    <t>Eletriscista</t>
  </si>
  <si>
    <t>Marceneiro</t>
  </si>
  <si>
    <t>Pedreiro</t>
  </si>
  <si>
    <t>Pintor</t>
  </si>
  <si>
    <t>Serralheiro</t>
  </si>
  <si>
    <t xml:space="preserve">23/2000-0038457-5
</t>
  </si>
  <si>
    <t>RS003085/2023</t>
  </si>
  <si>
    <t>Eletricista</t>
  </si>
  <si>
    <t>Instalador Hidráulico</t>
  </si>
  <si>
    <t>Supervisor (Oficial)</t>
  </si>
  <si>
    <t>Intalador Hidráulico</t>
  </si>
  <si>
    <t>Servente</t>
  </si>
  <si>
    <t>RS003360/2023</t>
  </si>
  <si>
    <t>Base de cálculo da insalubridade: salário mínimo nacional, conforme Cláusula 13ª da CCT.</t>
  </si>
  <si>
    <t>Auxílio Alimentação: Cláusula 14ª da CCT.</t>
  </si>
  <si>
    <t>RS003659/2023</t>
  </si>
  <si>
    <t>Auxílio Alimentação: Claúsula 14ª da CCT.</t>
  </si>
  <si>
    <t>Base de cálculo da insalubridade: salário mínimo nacional, conforme Claúsula 13ª da CCT.</t>
  </si>
  <si>
    <t>Marceneiro Oficial</t>
  </si>
  <si>
    <t>Pedreiro Oficial</t>
  </si>
  <si>
    <t>Pintor Oficial</t>
  </si>
  <si>
    <t>Serralheiro Oficial</t>
  </si>
  <si>
    <t>Supervisor Oficial</t>
  </si>
  <si>
    <t>Adicional de Supervisor</t>
  </si>
  <si>
    <t>Outros - Adicional de Supervisor</t>
  </si>
  <si>
    <t>Base de cálculo da insalubridade:  Art. 1º, II, da Lei Estadual 16.040/2023.</t>
  </si>
  <si>
    <t>Base de cálculo da insalubridade: Art. 1º, II, da Lei Estadual 16.040/2023.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</si>
</sst>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64" formatCode="0.0000%"/>
    <numFmt numFmtId="165" formatCode="0.0%"/>
    <numFmt numFmtId="166" formatCode="&quot;R$&quot;\ #,##0.00"/>
    <numFmt numFmtId="167" formatCode="0.0000"/>
    <numFmt numFmtId="168" formatCode="_-&quot;R$ &quot;* #,##0.00_-;&quot;-R$ &quot;* #,##0.00_-;_-&quot;R$ &quot;* \-??_-;_-@_-"/>
    <numFmt numFmtId="169" formatCode="00&quot;/&quot;0000&quot;-&quot;0000000&quot;-&quot;0"/>
  </numFmts>
  <fonts count="39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7"/>
      <color theme="1"/>
      <name val="Calibri"/>
      <family val="2"/>
      <scheme val="minor"/>
    </font>
    <font>
      <b/>
      <vertAlign val="superscript"/>
      <sz val="8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sz val="8"/>
      <color indexed="8"/>
      <name val="Calibri"/>
      <family val="2"/>
    </font>
    <font>
      <vertAlign val="superscript"/>
      <sz val="8"/>
      <color indexed="8"/>
      <name val="Calibri"/>
      <family val="2"/>
    </font>
    <font>
      <sz val="6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i/>
      <vertAlign val="superscript"/>
      <sz val="6"/>
      <color theme="1"/>
      <name val="Calibri"/>
      <family val="2"/>
      <scheme val="minor"/>
    </font>
    <font>
      <b/>
      <i/>
      <sz val="6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Calibri"/>
      <family val="2"/>
    </font>
    <font>
      <sz val="8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indexed="8"/>
      <name val="Calibri"/>
      <family val="2"/>
      <charset val="1"/>
    </font>
    <font>
      <sz val="7.5"/>
      <color theme="1"/>
      <name val="Calibri"/>
      <family val="2"/>
      <scheme val="minor"/>
    </font>
    <font>
      <b/>
      <i/>
      <sz val="7"/>
      <color theme="1"/>
      <name val="Calibri"/>
      <family val="2"/>
      <scheme val="minor"/>
    </font>
    <font>
      <sz val="8"/>
      <color theme="1"/>
      <name val="Calibri"/>
      <family val="2"/>
    </font>
    <font>
      <sz val="7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6"/>
      <color indexed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5B3D7"/>
        <bgColor rgb="FF9999FF"/>
      </patternFill>
    </fill>
    <fill>
      <patternFill patternType="solid">
        <fgColor rgb="FFC6D9F1"/>
        <bgColor rgb="FFD9D9D9"/>
      </patternFill>
    </fill>
    <fill>
      <patternFill patternType="solid">
        <fgColor rgb="FFD9D9D9"/>
        <bgColor rgb="FFE6E0EC"/>
      </patternFill>
    </fill>
    <fill>
      <patternFill patternType="solid">
        <fgColor rgb="FFFFFFFF"/>
        <bgColor rgb="FFFFFF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6" fillId="0" borderId="0"/>
    <xf numFmtId="0" fontId="4" fillId="0" borderId="0" applyNumberFormat="0" applyFill="0" applyBorder="0" applyAlignment="0" applyProtection="0">
      <alignment vertical="top"/>
      <protection locked="0"/>
    </xf>
    <xf numFmtId="168" fontId="26" fillId="0" borderId="0" applyBorder="0" applyProtection="0"/>
    <xf numFmtId="0" fontId="30" fillId="0" borderId="0"/>
    <xf numFmtId="0" fontId="23" fillId="0" borderId="0"/>
    <xf numFmtId="9" fontId="26" fillId="0" borderId="0" applyBorder="0" applyProtection="0"/>
  </cellStyleXfs>
  <cellXfs count="217">
    <xf numFmtId="0" fontId="0" fillId="0" borderId="0" xfId="0"/>
    <xf numFmtId="164" fontId="3" fillId="0" borderId="0" xfId="0" applyNumberFormat="1" applyFont="1" applyAlignment="1">
      <alignment horizontal="center" vertical="center" wrapText="1"/>
    </xf>
    <xf numFmtId="0" fontId="4" fillId="0" borderId="0" xfId="1" applyFill="1" applyAlignment="1" applyProtection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quotePrefix="1" applyFont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9" fontId="11" fillId="0" borderId="0" xfId="0" applyNumberFormat="1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64" fontId="10" fillId="7" borderId="1" xfId="0" applyNumberFormat="1" applyFont="1" applyFill="1" applyBorder="1" applyAlignment="1">
      <alignment horizontal="center" vertical="center" wrapText="1"/>
    </xf>
    <xf numFmtId="4" fontId="10" fillId="7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164" fontId="10" fillId="2" borderId="0" xfId="0" applyNumberFormat="1" applyFont="1" applyFill="1" applyAlignment="1">
      <alignment horizontal="center" vertical="center" wrapText="1"/>
    </xf>
    <xf numFmtId="4" fontId="10" fillId="2" borderId="0" xfId="0" applyNumberFormat="1" applyFont="1" applyFill="1" applyAlignment="1">
      <alignment horizontal="center" vertical="center" wrapText="1"/>
    </xf>
    <xf numFmtId="2" fontId="3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9" fontId="1" fillId="8" borderId="1" xfId="0" quotePrefix="1" applyNumberFormat="1" applyFont="1" applyFill="1" applyBorder="1" applyAlignment="1">
      <alignment horizontal="center" vertical="center" wrapText="1"/>
    </xf>
    <xf numFmtId="2" fontId="1" fillId="3" borderId="1" xfId="0" quotePrefix="1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2" fontId="17" fillId="2" borderId="1" xfId="0" applyNumberFormat="1" applyFont="1" applyFill="1" applyBorder="1" applyAlignment="1">
      <alignment horizontal="center" vertical="center" wrapText="1"/>
    </xf>
    <xf numFmtId="0" fontId="17" fillId="2" borderId="1" xfId="0" quotePrefix="1" applyFont="1" applyFill="1" applyBorder="1" applyAlignment="1">
      <alignment horizontal="center" vertical="center" wrapText="1"/>
    </xf>
    <xf numFmtId="10" fontId="17" fillId="2" borderId="1" xfId="0" applyNumberFormat="1" applyFont="1" applyFill="1" applyBorder="1" applyAlignment="1">
      <alignment horizontal="center" vertical="center" wrapText="1"/>
    </xf>
    <xf numFmtId="164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167" fontId="3" fillId="2" borderId="1" xfId="0" applyNumberFormat="1" applyFont="1" applyFill="1" applyBorder="1" applyAlignment="1">
      <alignment horizontal="center" vertical="center" wrapText="1"/>
    </xf>
    <xf numFmtId="167" fontId="10" fillId="2" borderId="1" xfId="0" applyNumberFormat="1" applyFont="1" applyFill="1" applyBorder="1" applyAlignment="1">
      <alignment horizontal="center" vertical="center" wrapText="1"/>
    </xf>
    <xf numFmtId="0" fontId="22" fillId="0" borderId="0" xfId="0" quotePrefix="1" applyFont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4" fontId="3" fillId="10" borderId="1" xfId="0" applyNumberFormat="1" applyFont="1" applyFill="1" applyBorder="1" applyAlignment="1">
      <alignment horizontal="center" vertical="center" wrapText="1"/>
    </xf>
    <xf numFmtId="4" fontId="10" fillId="10" borderId="1" xfId="0" applyNumberFormat="1" applyFont="1" applyFill="1" applyBorder="1" applyAlignment="1">
      <alignment horizontal="center" vertical="center" wrapText="1"/>
    </xf>
    <xf numFmtId="164" fontId="24" fillId="0" borderId="1" xfId="0" applyNumberFormat="1" applyFont="1" applyBorder="1" applyAlignment="1">
      <alignment horizontal="center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0" fontId="26" fillId="0" borderId="0" xfId="2"/>
    <xf numFmtId="0" fontId="28" fillId="12" borderId="1" xfId="2" applyFont="1" applyFill="1" applyBorder="1" applyAlignment="1">
      <alignment horizontal="center" vertical="center" wrapText="1"/>
    </xf>
    <xf numFmtId="0" fontId="27" fillId="12" borderId="1" xfId="2" applyFont="1" applyFill="1" applyBorder="1" applyAlignment="1">
      <alignment horizontal="center" vertical="center" wrapText="1"/>
    </xf>
    <xf numFmtId="0" fontId="26" fillId="0" borderId="1" xfId="2" applyBorder="1"/>
    <xf numFmtId="0" fontId="26" fillId="0" borderId="1" xfId="2" applyBorder="1" applyAlignment="1">
      <alignment horizontal="center"/>
    </xf>
    <xf numFmtId="168" fontId="26" fillId="0" borderId="1" xfId="2" applyNumberFormat="1" applyBorder="1"/>
    <xf numFmtId="0" fontId="27" fillId="0" borderId="1" xfId="2" applyFont="1" applyBorder="1" applyAlignment="1">
      <alignment horizontal="center"/>
    </xf>
    <xf numFmtId="168" fontId="27" fillId="0" borderId="1" xfId="2" applyNumberFormat="1" applyFont="1" applyBorder="1"/>
    <xf numFmtId="43" fontId="26" fillId="0" borderId="0" xfId="2" applyNumberFormat="1"/>
    <xf numFmtId="0" fontId="29" fillId="0" borderId="0" xfId="2" applyFont="1"/>
    <xf numFmtId="0" fontId="31" fillId="4" borderId="1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166" fontId="3" fillId="4" borderId="1" xfId="0" applyNumberFormat="1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166" fontId="3" fillId="4" borderId="11" xfId="0" applyNumberFormat="1" applyFont="1" applyFill="1" applyBorder="1" applyAlignment="1">
      <alignment horizontal="center" vertical="center" wrapText="1"/>
    </xf>
    <xf numFmtId="0" fontId="25" fillId="13" borderId="1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 wrapText="1"/>
    </xf>
    <xf numFmtId="9" fontId="3" fillId="0" borderId="0" xfId="0" applyNumberFormat="1" applyFont="1" applyAlignment="1">
      <alignment horizontal="center" vertical="center" wrapText="1"/>
    </xf>
    <xf numFmtId="4" fontId="25" fillId="0" borderId="0" xfId="0" applyNumberFormat="1" applyFont="1" applyAlignment="1">
      <alignment horizontal="center" vertical="center" wrapText="1"/>
    </xf>
    <xf numFmtId="10" fontId="3" fillId="4" borderId="1" xfId="0" applyNumberFormat="1" applyFont="1" applyFill="1" applyBorder="1" applyAlignment="1">
      <alignment horizontal="center" vertical="center" wrapText="1"/>
    </xf>
    <xf numFmtId="0" fontId="34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left" vertical="center" wrapText="1"/>
    </xf>
    <xf numFmtId="0" fontId="3" fillId="10" borderId="6" xfId="0" applyFont="1" applyFill="1" applyBorder="1" applyAlignment="1">
      <alignment horizontal="left" vertical="center" wrapText="1"/>
    </xf>
    <xf numFmtId="0" fontId="3" fillId="10" borderId="7" xfId="0" applyFont="1" applyFill="1" applyBorder="1" applyAlignment="1">
      <alignment horizontal="left" vertical="center" wrapText="1"/>
    </xf>
    <xf numFmtId="0" fontId="10" fillId="10" borderId="5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 vertical="center" wrapText="1"/>
    </xf>
    <xf numFmtId="0" fontId="10" fillId="10" borderId="7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7" fillId="0" borderId="1" xfId="0" quotePrefix="1" applyFont="1" applyBorder="1" applyAlignment="1">
      <alignment horizontal="center" vertical="center" wrapText="1"/>
    </xf>
    <xf numFmtId="0" fontId="21" fillId="2" borderId="11" xfId="0" quotePrefix="1" applyFont="1" applyFill="1" applyBorder="1" applyAlignment="1">
      <alignment horizontal="center" vertical="center" wrapText="1"/>
    </xf>
    <xf numFmtId="0" fontId="21" fillId="2" borderId="2" xfId="0" quotePrefix="1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1" fillId="2" borderId="12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21" fillId="2" borderId="15" xfId="0" applyFont="1" applyFill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0" fontId="10" fillId="3" borderId="1" xfId="0" quotePrefix="1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1" fillId="8" borderId="1" xfId="0" quotePrefix="1" applyFont="1" applyFill="1" applyBorder="1" applyAlignment="1">
      <alignment horizontal="center" vertical="center" wrapText="1"/>
    </xf>
    <xf numFmtId="0" fontId="17" fillId="2" borderId="1" xfId="0" quotePrefix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1" fillId="8" borderId="5" xfId="0" applyFont="1" applyFill="1" applyBorder="1" applyAlignment="1">
      <alignment vertical="top" wrapText="1"/>
    </xf>
    <xf numFmtId="0" fontId="1" fillId="8" borderId="6" xfId="0" quotePrefix="1" applyFont="1" applyFill="1" applyBorder="1" applyAlignment="1">
      <alignment vertical="top" wrapText="1"/>
    </xf>
    <xf numFmtId="0" fontId="1" fillId="8" borderId="7" xfId="0" quotePrefix="1" applyFont="1" applyFill="1" applyBorder="1" applyAlignment="1">
      <alignment vertical="top" wrapText="1"/>
    </xf>
    <xf numFmtId="0" fontId="15" fillId="0" borderId="5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2" fontId="3" fillId="0" borderId="1" xfId="0" applyNumberFormat="1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left" vertical="center" wrapText="1"/>
    </xf>
    <xf numFmtId="0" fontId="32" fillId="0" borderId="6" xfId="0" applyFont="1" applyBorder="1" applyAlignment="1">
      <alignment horizontal="left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justify" vertical="center" wrapText="1"/>
    </xf>
    <xf numFmtId="0" fontId="25" fillId="14" borderId="5" xfId="0" applyFont="1" applyFill="1" applyBorder="1" applyAlignment="1">
      <alignment horizontal="left" vertical="center" wrapText="1"/>
    </xf>
    <xf numFmtId="0" fontId="25" fillId="14" borderId="6" xfId="0" applyFont="1" applyFill="1" applyBorder="1" applyAlignment="1">
      <alignment horizontal="left" vertical="center" wrapText="1"/>
    </xf>
    <xf numFmtId="0" fontId="25" fillId="14" borderId="7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 wrapText="1"/>
    </xf>
    <xf numFmtId="0" fontId="31" fillId="4" borderId="12" xfId="0" applyFont="1" applyFill="1" applyBorder="1" applyAlignment="1">
      <alignment horizontal="center" vertical="center" wrapText="1"/>
    </xf>
    <xf numFmtId="0" fontId="31" fillId="4" borderId="8" xfId="0" applyFont="1" applyFill="1" applyBorder="1" applyAlignment="1">
      <alignment horizontal="center" vertical="center" wrapText="1"/>
    </xf>
    <xf numFmtId="0" fontId="31" fillId="4" borderId="15" xfId="0" applyFont="1" applyFill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9" fontId="3" fillId="4" borderId="2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9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27" fillId="11" borderId="1" xfId="2" applyFont="1" applyFill="1" applyBorder="1" applyAlignment="1">
      <alignment horizontal="center"/>
    </xf>
    <xf numFmtId="0" fontId="27" fillId="0" borderId="5" xfId="2" applyFont="1" applyBorder="1" applyAlignment="1">
      <alignment horizontal="right"/>
    </xf>
    <xf numFmtId="0" fontId="27" fillId="0" borderId="6" xfId="2" applyFont="1" applyBorder="1" applyAlignment="1">
      <alignment horizontal="right"/>
    </xf>
    <xf numFmtId="0" fontId="27" fillId="0" borderId="7" xfId="2" applyFont="1" applyBorder="1" applyAlignment="1">
      <alignment horizontal="right"/>
    </xf>
    <xf numFmtId="10" fontId="1" fillId="3" borderId="1" xfId="0" applyNumberFormat="1" applyFont="1" applyFill="1" applyBorder="1" applyAlignment="1">
      <alignment horizontal="center" vertical="center" wrapText="1"/>
    </xf>
    <xf numFmtId="49" fontId="10" fillId="3" borderId="5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0" fontId="1" fillId="3" borderId="5" xfId="0" applyNumberFormat="1" applyFont="1" applyFill="1" applyBorder="1" applyAlignment="1">
      <alignment horizontal="center" vertical="center" wrapText="1"/>
    </xf>
    <xf numFmtId="10" fontId="1" fillId="3" borderId="7" xfId="0" applyNumberFormat="1" applyFont="1" applyFill="1" applyBorder="1" applyAlignment="1">
      <alignment horizontal="center" vertical="center" wrapText="1"/>
    </xf>
    <xf numFmtId="0" fontId="35" fillId="3" borderId="1" xfId="0" quotePrefix="1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" fontId="36" fillId="3" borderId="1" xfId="0" applyNumberFormat="1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 wrapText="1"/>
    </xf>
    <xf numFmtId="10" fontId="37" fillId="3" borderId="1" xfId="0" applyNumberFormat="1" applyFont="1" applyFill="1" applyBorder="1" applyAlignment="1">
      <alignment horizontal="center" vertical="center" wrapText="1"/>
    </xf>
    <xf numFmtId="10" fontId="37" fillId="3" borderId="5" xfId="0" applyNumberFormat="1" applyFont="1" applyFill="1" applyBorder="1" applyAlignment="1">
      <alignment horizontal="center" vertical="center" wrapText="1"/>
    </xf>
    <xf numFmtId="10" fontId="37" fillId="3" borderId="7" xfId="0" applyNumberFormat="1" applyFont="1" applyFill="1" applyBorder="1" applyAlignment="1">
      <alignment horizontal="center" vertical="center" wrapText="1"/>
    </xf>
    <xf numFmtId="0" fontId="38" fillId="3" borderId="1" xfId="0" quotePrefix="1" applyFont="1" applyFill="1" applyBorder="1" applyAlignment="1">
      <alignment horizontal="left" vertical="center" wrapText="1"/>
    </xf>
    <xf numFmtId="0" fontId="37" fillId="3" borderId="1" xfId="0" applyFont="1" applyFill="1" applyBorder="1" applyAlignment="1">
      <alignment horizontal="center" vertical="center" wrapText="1"/>
    </xf>
    <xf numFmtId="49" fontId="37" fillId="3" borderId="1" xfId="0" applyNumberFormat="1" applyFont="1" applyFill="1" applyBorder="1" applyAlignment="1">
      <alignment horizontal="center" vertical="center" wrapText="1"/>
    </xf>
    <xf numFmtId="49" fontId="36" fillId="3" borderId="5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</cellXfs>
  <cellStyles count="8">
    <cellStyle name="Hiperlink" xfId="1" builtinId="8"/>
    <cellStyle name="Hiperlink 2" xfId="3"/>
    <cellStyle name="Moeda 2" xfId="4"/>
    <cellStyle name="Normal" xfId="0" builtinId="0"/>
    <cellStyle name="Normal 2" xfId="2"/>
    <cellStyle name="Normal 2 2" xfId="5"/>
    <cellStyle name="Normal 3" xfId="6"/>
    <cellStyle name="Porcentagem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 refreshError="1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 refreshError="1"/>
      <sheetData sheetId="2"/>
      <sheetData sheetId="3" refreshError="1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"/>
  <sheetViews>
    <sheetView tabSelected="1" view="pageBreakPreview" topLeftCell="A85" zoomScale="130" zoomScaleNormal="130" zoomScaleSheetLayoutView="130" workbookViewId="0">
      <selection activeCell="I132" sqref="I132:I136"/>
    </sheetView>
  </sheetViews>
  <sheetFormatPr defaultColWidth="9.140625"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9" t="s">
        <v>173</v>
      </c>
      <c r="B1" s="179"/>
      <c r="C1" s="179"/>
      <c r="D1" s="179"/>
      <c r="E1" s="179"/>
      <c r="F1" s="179"/>
      <c r="G1" s="179"/>
      <c r="H1" s="179"/>
      <c r="I1" s="179"/>
      <c r="K1" s="2"/>
    </row>
    <row r="2" spans="1:11" ht="22.5" customHeight="1" x14ac:dyDescent="0.25">
      <c r="A2" s="179" t="s">
        <v>0</v>
      </c>
      <c r="B2" s="179"/>
      <c r="C2" s="180" t="s">
        <v>196</v>
      </c>
      <c r="D2" s="180"/>
      <c r="E2" s="181" t="s">
        <v>1</v>
      </c>
      <c r="F2" s="181"/>
      <c r="G2" s="181"/>
      <c r="H2" s="181"/>
      <c r="I2" s="181"/>
    </row>
    <row r="3" spans="1:11" ht="11.25" customHeight="1" x14ac:dyDescent="0.25">
      <c r="A3" s="179" t="s">
        <v>2</v>
      </c>
      <c r="B3" s="179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5" t="s">
        <v>153</v>
      </c>
      <c r="B5" s="146"/>
      <c r="C5" s="147"/>
      <c r="D5" s="177" t="s">
        <v>213</v>
      </c>
      <c r="E5" s="182"/>
      <c r="F5" s="183"/>
      <c r="G5" s="184" t="str">
        <f>IF(D6="12x36","Regime de trabalho:","Quantidade de HORAS/MÊS")</f>
        <v>Quantidade de HORAS/MÊS</v>
      </c>
      <c r="H5" s="185"/>
      <c r="I5" s="188">
        <f>IF(D6="12x36",D6,5*D6)</f>
        <v>200</v>
      </c>
    </row>
    <row r="6" spans="1:11" ht="18.75" customHeight="1" x14ac:dyDescent="0.25">
      <c r="A6" s="145" t="str">
        <f>IF(D6="12x36","Regime de trabalho:","Regime de trabalho (horas semanais):")</f>
        <v>Regime de trabalho (horas semanais):</v>
      </c>
      <c r="B6" s="146"/>
      <c r="C6" s="147"/>
      <c r="D6" s="145">
        <v>40</v>
      </c>
      <c r="E6" s="146"/>
      <c r="F6" s="147"/>
      <c r="G6" s="186"/>
      <c r="H6" s="187"/>
      <c r="I6" s="189"/>
    </row>
    <row r="7" spans="1:11" ht="22.5" customHeight="1" x14ac:dyDescent="0.25">
      <c r="A7" s="145" t="s">
        <v>160</v>
      </c>
      <c r="B7" s="146"/>
      <c r="C7" s="147"/>
      <c r="D7" s="90" t="s">
        <v>197</v>
      </c>
      <c r="E7" s="86"/>
      <c r="F7" s="87"/>
      <c r="G7" s="171" t="s">
        <v>154</v>
      </c>
      <c r="H7" s="172"/>
      <c r="I7" s="175">
        <v>0.4</v>
      </c>
    </row>
    <row r="8" spans="1:11" ht="22.5" customHeight="1" x14ac:dyDescent="0.25">
      <c r="A8" s="145" t="s">
        <v>161</v>
      </c>
      <c r="B8" s="146"/>
      <c r="C8" s="147"/>
      <c r="D8" s="85" t="s">
        <v>5</v>
      </c>
      <c r="E8" s="86"/>
      <c r="F8" s="87"/>
      <c r="G8" s="173"/>
      <c r="H8" s="174"/>
      <c r="I8" s="176"/>
    </row>
    <row r="9" spans="1:11" ht="24.75" customHeight="1" x14ac:dyDescent="0.25">
      <c r="A9" s="145" t="s">
        <v>136</v>
      </c>
      <c r="B9" s="146"/>
      <c r="C9" s="147"/>
      <c r="D9" s="177" t="s">
        <v>186</v>
      </c>
      <c r="E9" s="146"/>
      <c r="F9" s="147"/>
      <c r="G9" s="178" t="s">
        <v>155</v>
      </c>
      <c r="H9" s="178"/>
      <c r="I9" s="8" t="s">
        <v>145</v>
      </c>
    </row>
    <row r="10" spans="1:11" ht="32.25" customHeight="1" x14ac:dyDescent="0.25">
      <c r="A10" s="166" t="s">
        <v>133</v>
      </c>
      <c r="B10" s="167"/>
      <c r="C10" s="167"/>
      <c r="D10" s="167"/>
      <c r="E10" s="167"/>
      <c r="F10" s="167"/>
      <c r="G10" s="70" t="s">
        <v>162</v>
      </c>
      <c r="H10" s="7">
        <v>220</v>
      </c>
      <c r="I10" s="72">
        <v>2140.6</v>
      </c>
    </row>
    <row r="11" spans="1:11" x14ac:dyDescent="0.25">
      <c r="A11" s="131" t="s">
        <v>159</v>
      </c>
      <c r="B11" s="159"/>
      <c r="C11" s="159"/>
      <c r="D11" s="159"/>
      <c r="E11" s="159"/>
      <c r="F11" s="159"/>
      <c r="G11" s="7" t="str">
        <f>D9</f>
        <v>Porto Alegre</v>
      </c>
      <c r="H11" s="7" t="s">
        <v>4</v>
      </c>
      <c r="I11" s="81">
        <v>0.05</v>
      </c>
    </row>
    <row r="12" spans="1:11" ht="15" customHeight="1" x14ac:dyDescent="0.25">
      <c r="A12" s="163" t="s">
        <v>134</v>
      </c>
      <c r="B12" s="164"/>
      <c r="C12" s="164"/>
      <c r="D12" s="164"/>
      <c r="E12" s="164"/>
      <c r="F12" s="164"/>
      <c r="G12" s="161" t="s">
        <v>5</v>
      </c>
      <c r="H12" s="7" t="s">
        <v>6</v>
      </c>
      <c r="I12" s="72">
        <v>4.8</v>
      </c>
    </row>
    <row r="13" spans="1:11" x14ac:dyDescent="0.25">
      <c r="A13" s="169"/>
      <c r="B13" s="170"/>
      <c r="C13" s="170"/>
      <c r="D13" s="170"/>
      <c r="E13" s="170"/>
      <c r="F13" s="170"/>
      <c r="G13" s="161"/>
      <c r="H13" s="7" t="s">
        <v>7</v>
      </c>
      <c r="I13" s="73">
        <v>22</v>
      </c>
    </row>
    <row r="14" spans="1:11" x14ac:dyDescent="0.25">
      <c r="A14" s="166"/>
      <c r="B14" s="167"/>
      <c r="C14" s="167"/>
      <c r="D14" s="167"/>
      <c r="E14" s="167"/>
      <c r="F14" s="167"/>
      <c r="G14" s="161"/>
      <c r="H14" s="7" t="s">
        <v>8</v>
      </c>
      <c r="I14" s="8">
        <v>0.03</v>
      </c>
    </row>
    <row r="15" spans="1:11" ht="11.25" customHeight="1" x14ac:dyDescent="0.25">
      <c r="A15" s="130" t="s">
        <v>156</v>
      </c>
      <c r="B15" s="130"/>
      <c r="C15" s="130"/>
      <c r="D15" s="130"/>
      <c r="E15" s="130"/>
      <c r="F15" s="131"/>
      <c r="G15" s="161" t="s">
        <v>5</v>
      </c>
      <c r="H15" s="7" t="s">
        <v>6</v>
      </c>
      <c r="I15" s="72">
        <v>329</v>
      </c>
    </row>
    <row r="16" spans="1:11" ht="11.25" customHeight="1" x14ac:dyDescent="0.25">
      <c r="A16" s="130"/>
      <c r="B16" s="130"/>
      <c r="C16" s="130"/>
      <c r="D16" s="130"/>
      <c r="E16" s="130"/>
      <c r="F16" s="131"/>
      <c r="G16" s="161"/>
      <c r="H16" s="7" t="s">
        <v>188</v>
      </c>
      <c r="I16" s="73">
        <v>1</v>
      </c>
    </row>
    <row r="17" spans="1:9" x14ac:dyDescent="0.25">
      <c r="A17" s="130"/>
      <c r="B17" s="130"/>
      <c r="C17" s="130"/>
      <c r="D17" s="130"/>
      <c r="E17" s="130"/>
      <c r="F17" s="131"/>
      <c r="G17" s="161"/>
      <c r="H17" s="7" t="s">
        <v>8</v>
      </c>
      <c r="I17" s="8">
        <v>0.2</v>
      </c>
    </row>
    <row r="18" spans="1:9" x14ac:dyDescent="0.25">
      <c r="A18" s="130" t="s">
        <v>157</v>
      </c>
      <c r="B18" s="130"/>
      <c r="C18" s="130"/>
      <c r="D18" s="130"/>
      <c r="E18" s="130"/>
      <c r="F18" s="131"/>
      <c r="G18" s="161" t="s">
        <v>5</v>
      </c>
      <c r="H18" s="7" t="s">
        <v>6</v>
      </c>
      <c r="I18" s="72">
        <v>0</v>
      </c>
    </row>
    <row r="19" spans="1:9" x14ac:dyDescent="0.25">
      <c r="A19" s="130"/>
      <c r="B19" s="130"/>
      <c r="C19" s="130"/>
      <c r="D19" s="130"/>
      <c r="E19" s="130"/>
      <c r="F19" s="131"/>
      <c r="G19" s="161"/>
      <c r="H19" s="7" t="s">
        <v>7</v>
      </c>
      <c r="I19" s="73">
        <v>0</v>
      </c>
    </row>
    <row r="20" spans="1:9" x14ac:dyDescent="0.25">
      <c r="A20" s="130"/>
      <c r="B20" s="130"/>
      <c r="C20" s="130"/>
      <c r="D20" s="130"/>
      <c r="E20" s="130"/>
      <c r="F20" s="131"/>
      <c r="G20" s="161"/>
      <c r="H20" s="7" t="s">
        <v>8</v>
      </c>
      <c r="I20" s="8">
        <v>0</v>
      </c>
    </row>
    <row r="21" spans="1:9" ht="36" customHeight="1" x14ac:dyDescent="0.25">
      <c r="A21" s="162" t="s">
        <v>187</v>
      </c>
      <c r="B21" s="162"/>
      <c r="C21" s="162"/>
      <c r="D21" s="162"/>
      <c r="E21" s="162"/>
      <c r="F21" s="163"/>
      <c r="G21" s="71" t="s">
        <v>5</v>
      </c>
      <c r="H21" s="71" t="s">
        <v>146</v>
      </c>
      <c r="I21" s="75">
        <v>0</v>
      </c>
    </row>
    <row r="22" spans="1:9" ht="22.5" x14ac:dyDescent="0.25">
      <c r="A22" s="131" t="s">
        <v>214</v>
      </c>
      <c r="B22" s="159"/>
      <c r="C22" s="159"/>
      <c r="D22" s="159"/>
      <c r="E22" s="159"/>
      <c r="F22" s="160"/>
      <c r="G22" s="71"/>
      <c r="H22" s="71" t="s">
        <v>137</v>
      </c>
      <c r="I22" s="74">
        <v>0.37</v>
      </c>
    </row>
    <row r="23" spans="1:9" ht="34.5" customHeight="1" x14ac:dyDescent="0.25">
      <c r="A23" s="130" t="s">
        <v>217</v>
      </c>
      <c r="B23" s="130"/>
      <c r="C23" s="130"/>
      <c r="D23" s="130"/>
      <c r="E23" s="130"/>
      <c r="F23" s="130"/>
      <c r="G23" s="7"/>
      <c r="H23" s="7" t="s">
        <v>142</v>
      </c>
      <c r="I23" s="72">
        <v>1610.13</v>
      </c>
    </row>
    <row r="24" spans="1:9" ht="15" customHeight="1" x14ac:dyDescent="0.25">
      <c r="A24" s="163" t="s">
        <v>176</v>
      </c>
      <c r="B24" s="164"/>
      <c r="C24" s="164"/>
      <c r="D24" s="164"/>
      <c r="E24" s="164"/>
      <c r="F24" s="165"/>
      <c r="G24" s="71"/>
      <c r="H24" s="82" t="s">
        <v>147</v>
      </c>
      <c r="I24" s="77" t="s">
        <v>145</v>
      </c>
    </row>
    <row r="25" spans="1:9" ht="15" customHeight="1" x14ac:dyDescent="0.25">
      <c r="A25" s="166"/>
      <c r="B25" s="167"/>
      <c r="C25" s="167"/>
      <c r="D25" s="167"/>
      <c r="E25" s="167"/>
      <c r="F25" s="168"/>
      <c r="G25" s="71"/>
      <c r="H25" s="83" t="s">
        <v>174</v>
      </c>
      <c r="I25" s="8" t="s">
        <v>145</v>
      </c>
    </row>
    <row r="26" spans="1:9" ht="26.25" customHeight="1" x14ac:dyDescent="0.25">
      <c r="A26" s="131" t="s">
        <v>178</v>
      </c>
      <c r="B26" s="159"/>
      <c r="C26" s="159"/>
      <c r="D26" s="159"/>
      <c r="E26" s="159"/>
      <c r="F26" s="160"/>
      <c r="G26" s="71"/>
      <c r="H26" s="76" t="s">
        <v>147</v>
      </c>
      <c r="I26" s="77" t="s">
        <v>145</v>
      </c>
    </row>
    <row r="27" spans="1:9" ht="35.25" customHeight="1" x14ac:dyDescent="0.25">
      <c r="A27" s="130" t="s">
        <v>152</v>
      </c>
      <c r="B27" s="130"/>
      <c r="C27" s="130"/>
      <c r="D27" s="130"/>
      <c r="E27" s="130"/>
      <c r="F27" s="130"/>
      <c r="G27" s="7"/>
      <c r="H27" s="70" t="s">
        <v>137</v>
      </c>
      <c r="I27" s="8">
        <v>0.2</v>
      </c>
    </row>
    <row r="28" spans="1:9" ht="5.0999999999999996" customHeight="1" x14ac:dyDescent="0.25"/>
    <row r="29" spans="1:9" ht="17.25" customHeight="1" x14ac:dyDescent="0.25">
      <c r="A29" s="104" t="s">
        <v>9</v>
      </c>
      <c r="B29" s="104"/>
      <c r="C29" s="104"/>
      <c r="D29" s="104"/>
      <c r="E29" s="104"/>
      <c r="F29" s="104"/>
      <c r="G29" s="104"/>
      <c r="H29" s="104"/>
      <c r="I29" s="104"/>
    </row>
    <row r="30" spans="1:9" ht="33.75" x14ac:dyDescent="0.25">
      <c r="A30" s="9" t="s">
        <v>10</v>
      </c>
      <c r="B30" s="132" t="s">
        <v>11</v>
      </c>
      <c r="C30" s="133"/>
      <c r="D30" s="133"/>
      <c r="E30" s="133"/>
      <c r="F30" s="133"/>
      <c r="G30" s="134"/>
      <c r="H30" s="9" t="s">
        <v>12</v>
      </c>
      <c r="I30" s="9" t="s">
        <v>13</v>
      </c>
    </row>
    <row r="31" spans="1:9" ht="15" customHeight="1" x14ac:dyDescent="0.25">
      <c r="A31" s="10">
        <v>1</v>
      </c>
      <c r="B31" s="98" t="s">
        <v>14</v>
      </c>
      <c r="C31" s="99"/>
      <c r="D31" s="99"/>
      <c r="E31" s="99"/>
      <c r="F31" s="99"/>
      <c r="G31" s="100"/>
      <c r="H31" s="11">
        <f t="shared" ref="H31:H39" si="0">I31/$I$40</f>
        <v>0.58790261964090207</v>
      </c>
      <c r="I31" s="12">
        <f>IF(D6="12x36",I10,I10/H10*I5)</f>
        <v>1946</v>
      </c>
    </row>
    <row r="32" spans="1:9" ht="15" customHeight="1" x14ac:dyDescent="0.25">
      <c r="A32" s="10">
        <f>A31+1</f>
        <v>2</v>
      </c>
      <c r="B32" s="98" t="s">
        <v>15</v>
      </c>
      <c r="C32" s="99"/>
      <c r="D32" s="99"/>
      <c r="E32" s="99"/>
      <c r="F32" s="99"/>
      <c r="G32" s="100"/>
      <c r="H32" s="11">
        <f t="shared" si="0"/>
        <v>0</v>
      </c>
      <c r="I32" s="12">
        <f>IF(I9=30%,I31*I9,0)</f>
        <v>0</v>
      </c>
    </row>
    <row r="33" spans="1:10" ht="15" customHeight="1" x14ac:dyDescent="0.25">
      <c r="A33" s="10">
        <f t="shared" ref="A33:A39" si="1">A32+1</f>
        <v>3</v>
      </c>
      <c r="B33" s="106" t="s">
        <v>143</v>
      </c>
      <c r="C33" s="106"/>
      <c r="D33" s="106"/>
      <c r="E33" s="106"/>
      <c r="F33" s="106"/>
      <c r="G33" s="106"/>
      <c r="H33" s="11">
        <f t="shared" si="0"/>
        <v>0</v>
      </c>
      <c r="I33" s="12">
        <f>IF(I7=10%,I23*I7,0)</f>
        <v>0</v>
      </c>
    </row>
    <row r="34" spans="1:10" ht="15" customHeight="1" x14ac:dyDescent="0.25">
      <c r="A34" s="10">
        <f t="shared" si="1"/>
        <v>4</v>
      </c>
      <c r="B34" s="106" t="s">
        <v>138</v>
      </c>
      <c r="C34" s="106"/>
      <c r="D34" s="106"/>
      <c r="E34" s="106"/>
      <c r="F34" s="106"/>
      <c r="G34" s="106"/>
      <c r="H34" s="11">
        <f t="shared" si="0"/>
        <v>0</v>
      </c>
      <c r="I34" s="12">
        <f>IF(I7=20%,I23*I7,0)</f>
        <v>0</v>
      </c>
    </row>
    <row r="35" spans="1:10" ht="15" customHeight="1" x14ac:dyDescent="0.25">
      <c r="A35" s="10">
        <f t="shared" si="1"/>
        <v>5</v>
      </c>
      <c r="B35" s="106" t="s">
        <v>139</v>
      </c>
      <c r="C35" s="106"/>
      <c r="D35" s="106"/>
      <c r="E35" s="106"/>
      <c r="F35" s="106"/>
      <c r="G35" s="106"/>
      <c r="H35" s="11">
        <f t="shared" si="0"/>
        <v>0.19457341109196419</v>
      </c>
      <c r="I35" s="12">
        <f>IF(I7=40%,I23*I7,0)</f>
        <v>644.05200000000013</v>
      </c>
    </row>
    <row r="36" spans="1:10" ht="15" customHeight="1" x14ac:dyDescent="0.25">
      <c r="A36" s="10">
        <f t="shared" si="1"/>
        <v>6</v>
      </c>
      <c r="B36" s="98" t="s">
        <v>215</v>
      </c>
      <c r="C36" s="99"/>
      <c r="D36" s="99"/>
      <c r="E36" s="99"/>
      <c r="F36" s="99"/>
      <c r="G36" s="100"/>
      <c r="H36" s="11">
        <f t="shared" si="0"/>
        <v>0.21752396926713374</v>
      </c>
      <c r="I36" s="12">
        <f>IF(I22="Não aplicável",0,I31*I22)</f>
        <v>720.02</v>
      </c>
    </row>
    <row r="37" spans="1:10" ht="15" customHeight="1" x14ac:dyDescent="0.25">
      <c r="A37" s="10">
        <f t="shared" si="1"/>
        <v>7</v>
      </c>
      <c r="B37" s="98" t="s">
        <v>175</v>
      </c>
      <c r="C37" s="99"/>
      <c r="D37" s="99"/>
      <c r="E37" s="99"/>
      <c r="F37" s="99"/>
      <c r="G37" s="100"/>
      <c r="H37" s="11">
        <f t="shared" si="0"/>
        <v>0</v>
      </c>
      <c r="I37" s="12">
        <f>IF(I24="Não aplicável",0,(I31+I32+I33+I34+I35+I36+I39)/I5*I24*(1+I25))</f>
        <v>0</v>
      </c>
    </row>
    <row r="38" spans="1:10" ht="23.25" customHeight="1" x14ac:dyDescent="0.25">
      <c r="A38" s="10">
        <f t="shared" si="1"/>
        <v>8</v>
      </c>
      <c r="B38" s="98" t="s">
        <v>177</v>
      </c>
      <c r="C38" s="99"/>
      <c r="D38" s="99"/>
      <c r="E38" s="99"/>
      <c r="F38" s="99"/>
      <c r="G38" s="100"/>
      <c r="H38" s="11">
        <f t="shared" si="0"/>
        <v>0</v>
      </c>
      <c r="I38" s="12">
        <f>IF(I24="Não aplicável",0,I24/I13*5*(I10/H10*(1+I25)))</f>
        <v>0</v>
      </c>
    </row>
    <row r="39" spans="1:10" ht="15" customHeight="1" x14ac:dyDescent="0.25">
      <c r="A39" s="10">
        <f t="shared" si="1"/>
        <v>9</v>
      </c>
      <c r="B39" s="156" t="str">
        <f>IF(D6="12x36","Para postos 12x36 os feriados são considerados compensados, conforme parágrafo único, Art. 59-A da CLT","Outros")</f>
        <v>Outros</v>
      </c>
      <c r="C39" s="157"/>
      <c r="D39" s="157"/>
      <c r="E39" s="157"/>
      <c r="F39" s="157"/>
      <c r="G39" s="158"/>
      <c r="H39" s="11">
        <f t="shared" si="0"/>
        <v>0</v>
      </c>
      <c r="I39" s="59">
        <v>0</v>
      </c>
    </row>
    <row r="40" spans="1:10" s="16" customFormat="1" ht="15" customHeight="1" x14ac:dyDescent="0.25">
      <c r="A40" s="124" t="s">
        <v>16</v>
      </c>
      <c r="B40" s="125"/>
      <c r="C40" s="125"/>
      <c r="D40" s="125"/>
      <c r="E40" s="125"/>
      <c r="F40" s="125"/>
      <c r="G40" s="126"/>
      <c r="H40" s="14">
        <f>SUM(H31:H39)</f>
        <v>1</v>
      </c>
      <c r="I40" s="48">
        <f>SUM(I31:I39)</f>
        <v>3310.0720000000001</v>
      </c>
      <c r="J40" s="15"/>
    </row>
    <row r="41" spans="1:10" ht="5.0999999999999996" customHeight="1" x14ac:dyDescent="0.25"/>
    <row r="42" spans="1:10" ht="33.75" customHeight="1" x14ac:dyDescent="0.25">
      <c r="A42" s="9" t="s">
        <v>17</v>
      </c>
      <c r="B42" s="132" t="s">
        <v>18</v>
      </c>
      <c r="C42" s="133"/>
      <c r="D42" s="133"/>
      <c r="E42" s="133"/>
      <c r="F42" s="133"/>
      <c r="G42" s="134"/>
      <c r="H42" s="9" t="s">
        <v>12</v>
      </c>
      <c r="I42" s="9" t="s">
        <v>13</v>
      </c>
    </row>
    <row r="43" spans="1:10" ht="15" customHeight="1" x14ac:dyDescent="0.25">
      <c r="A43" s="10">
        <v>1</v>
      </c>
      <c r="B43" s="98" t="s">
        <v>19</v>
      </c>
      <c r="C43" s="99"/>
      <c r="D43" s="99"/>
      <c r="E43" s="99"/>
      <c r="F43" s="99"/>
      <c r="G43" s="100"/>
      <c r="H43" s="11">
        <v>0.2</v>
      </c>
      <c r="I43" s="12">
        <f>$I$40*H43</f>
        <v>662.01440000000002</v>
      </c>
    </row>
    <row r="44" spans="1:10" ht="15" customHeight="1" x14ac:dyDescent="0.25">
      <c r="A44" s="10">
        <v>2</v>
      </c>
      <c r="B44" s="98" t="s">
        <v>20</v>
      </c>
      <c r="C44" s="99"/>
      <c r="D44" s="99"/>
      <c r="E44" s="99"/>
      <c r="F44" s="99"/>
      <c r="G44" s="100"/>
      <c r="H44" s="11">
        <v>1.4999999999999999E-2</v>
      </c>
      <c r="I44" s="12">
        <f t="shared" ref="I44:I50" si="2">$I$40*H44</f>
        <v>49.65108</v>
      </c>
    </row>
    <row r="45" spans="1:10" ht="15" customHeight="1" x14ac:dyDescent="0.25">
      <c r="A45" s="10">
        <v>3</v>
      </c>
      <c r="B45" s="98" t="s">
        <v>21</v>
      </c>
      <c r="C45" s="99"/>
      <c r="D45" s="99"/>
      <c r="E45" s="99"/>
      <c r="F45" s="99"/>
      <c r="G45" s="100"/>
      <c r="H45" s="11">
        <v>0.01</v>
      </c>
      <c r="I45" s="12">
        <f t="shared" si="2"/>
        <v>33.100720000000003</v>
      </c>
    </row>
    <row r="46" spans="1:10" ht="15" customHeight="1" x14ac:dyDescent="0.25">
      <c r="A46" s="10">
        <v>4</v>
      </c>
      <c r="B46" s="98" t="s">
        <v>22</v>
      </c>
      <c r="C46" s="99"/>
      <c r="D46" s="99"/>
      <c r="E46" s="99"/>
      <c r="F46" s="99"/>
      <c r="G46" s="100"/>
      <c r="H46" s="11">
        <v>2E-3</v>
      </c>
      <c r="I46" s="12">
        <f>$I$40*H46</f>
        <v>6.6201440000000007</v>
      </c>
    </row>
    <row r="47" spans="1:10" ht="15" customHeight="1" x14ac:dyDescent="0.25">
      <c r="A47" s="10">
        <v>5</v>
      </c>
      <c r="B47" s="98" t="s">
        <v>23</v>
      </c>
      <c r="C47" s="99"/>
      <c r="D47" s="99"/>
      <c r="E47" s="99"/>
      <c r="F47" s="99"/>
      <c r="G47" s="100"/>
      <c r="H47" s="11">
        <v>2.5000000000000001E-2</v>
      </c>
      <c r="I47" s="12">
        <f t="shared" si="2"/>
        <v>82.751800000000003</v>
      </c>
    </row>
    <row r="48" spans="1:10" ht="15" customHeight="1" x14ac:dyDescent="0.25">
      <c r="A48" s="10">
        <v>6</v>
      </c>
      <c r="B48" s="98" t="s">
        <v>24</v>
      </c>
      <c r="C48" s="99"/>
      <c r="D48" s="99"/>
      <c r="E48" s="99"/>
      <c r="F48" s="99"/>
      <c r="G48" s="100"/>
      <c r="H48" s="11">
        <v>0.08</v>
      </c>
      <c r="I48" s="12">
        <f>$I$40*H48</f>
        <v>264.80576000000002</v>
      </c>
    </row>
    <row r="49" spans="1:16" ht="15" customHeight="1" x14ac:dyDescent="0.25">
      <c r="A49" s="10">
        <v>7</v>
      </c>
      <c r="B49" s="98" t="s">
        <v>127</v>
      </c>
      <c r="C49" s="99"/>
      <c r="D49" s="99"/>
      <c r="E49" s="99"/>
      <c r="F49" s="99"/>
      <c r="G49" s="100"/>
      <c r="H49" s="11">
        <v>0.03</v>
      </c>
      <c r="I49" s="12">
        <f t="shared" si="2"/>
        <v>99.302160000000001</v>
      </c>
    </row>
    <row r="50" spans="1:16" ht="15" customHeight="1" x14ac:dyDescent="0.25">
      <c r="A50" s="10">
        <v>8</v>
      </c>
      <c r="B50" s="98" t="s">
        <v>25</v>
      </c>
      <c r="C50" s="99"/>
      <c r="D50" s="99"/>
      <c r="E50" s="99"/>
      <c r="F50" s="99"/>
      <c r="G50" s="100"/>
      <c r="H50" s="11">
        <v>6.0000000000000001E-3</v>
      </c>
      <c r="I50" s="12">
        <f t="shared" si="2"/>
        <v>19.860431999999999</v>
      </c>
    </row>
    <row r="51" spans="1:16" s="16" customFormat="1" ht="15" customHeight="1" x14ac:dyDescent="0.25">
      <c r="A51" s="124" t="s">
        <v>26</v>
      </c>
      <c r="B51" s="125"/>
      <c r="C51" s="125"/>
      <c r="D51" s="125"/>
      <c r="E51" s="125"/>
      <c r="F51" s="125"/>
      <c r="G51" s="126"/>
      <c r="H51" s="14">
        <f>SUM(H43:H50)</f>
        <v>0.3680000000000001</v>
      </c>
      <c r="I51" s="48">
        <f>SUM(I43:I50)</f>
        <v>1218.1064959999999</v>
      </c>
      <c r="J51" s="15"/>
    </row>
    <row r="52" spans="1:16" ht="15" customHeight="1" x14ac:dyDescent="0.25">
      <c r="A52" s="150" t="s">
        <v>27</v>
      </c>
      <c r="B52" s="150"/>
      <c r="C52" s="150"/>
      <c r="D52" s="150"/>
      <c r="E52" s="150"/>
      <c r="F52" s="150"/>
      <c r="G52" s="150"/>
      <c r="H52" s="150"/>
      <c r="I52" s="150"/>
    </row>
    <row r="53" spans="1:16" ht="30.75" customHeight="1" x14ac:dyDescent="0.25">
      <c r="A53" s="155" t="s">
        <v>28</v>
      </c>
      <c r="B53" s="155"/>
      <c r="C53" s="155"/>
      <c r="D53" s="155"/>
      <c r="E53" s="155"/>
      <c r="F53" s="155"/>
      <c r="G53" s="155"/>
      <c r="H53" s="155"/>
      <c r="I53" s="155"/>
      <c r="J53"/>
      <c r="K53"/>
      <c r="L53"/>
      <c r="M53"/>
      <c r="N53"/>
      <c r="O53"/>
      <c r="P53"/>
    </row>
    <row r="54" spans="1:16" ht="33.75" customHeight="1" x14ac:dyDescent="0.25">
      <c r="A54" s="9" t="s">
        <v>29</v>
      </c>
      <c r="B54" s="132" t="s">
        <v>30</v>
      </c>
      <c r="C54" s="133"/>
      <c r="D54" s="133"/>
      <c r="E54" s="133"/>
      <c r="F54" s="133"/>
      <c r="G54" s="134"/>
      <c r="H54" s="9" t="s">
        <v>12</v>
      </c>
      <c r="I54" s="9" t="s">
        <v>13</v>
      </c>
    </row>
    <row r="55" spans="1:16" ht="15" customHeight="1" x14ac:dyDescent="0.25">
      <c r="A55" s="10">
        <v>1</v>
      </c>
      <c r="B55" s="98" t="s">
        <v>31</v>
      </c>
      <c r="C55" s="99"/>
      <c r="D55" s="99"/>
      <c r="E55" s="99"/>
      <c r="F55" s="99"/>
      <c r="G55" s="100"/>
      <c r="H55" s="58">
        <v>0.119314</v>
      </c>
      <c r="I55" s="12">
        <f>$I$40*H55</f>
        <v>394.93793060800004</v>
      </c>
    </row>
    <row r="56" spans="1:16" ht="15" customHeight="1" x14ac:dyDescent="0.25">
      <c r="A56" s="10">
        <v>2</v>
      </c>
      <c r="B56" s="98" t="s">
        <v>32</v>
      </c>
      <c r="C56" s="99"/>
      <c r="D56" s="99"/>
      <c r="E56" s="99"/>
      <c r="F56" s="99"/>
      <c r="G56" s="100"/>
      <c r="H56" s="58">
        <v>2.0479000000000001E-2</v>
      </c>
      <c r="I56" s="12">
        <f t="shared" ref="I56:I61" si="3">$I$40*H56</f>
        <v>67.78696448800001</v>
      </c>
    </row>
    <row r="57" spans="1:16" ht="15" customHeight="1" x14ac:dyDescent="0.25">
      <c r="A57" s="10">
        <v>3</v>
      </c>
      <c r="B57" s="98" t="s">
        <v>33</v>
      </c>
      <c r="C57" s="99"/>
      <c r="D57" s="99"/>
      <c r="E57" s="99"/>
      <c r="F57" s="99"/>
      <c r="G57" s="100"/>
      <c r="H57" s="11">
        <v>1.2123E-2</v>
      </c>
      <c r="I57" s="12">
        <f t="shared" si="3"/>
        <v>40.128002856000002</v>
      </c>
    </row>
    <row r="58" spans="1:16" ht="15" customHeight="1" x14ac:dyDescent="0.25">
      <c r="A58" s="10">
        <v>4</v>
      </c>
      <c r="B58" s="98" t="s">
        <v>34</v>
      </c>
      <c r="C58" s="99"/>
      <c r="D58" s="99"/>
      <c r="E58" s="99"/>
      <c r="F58" s="99"/>
      <c r="G58" s="100"/>
      <c r="H58" s="11">
        <v>1.1436E-2</v>
      </c>
      <c r="I58" s="12">
        <f>$I$40*H58</f>
        <v>37.853983392000004</v>
      </c>
    </row>
    <row r="59" spans="1:16" ht="15" customHeight="1" x14ac:dyDescent="0.25">
      <c r="A59" s="10">
        <v>5</v>
      </c>
      <c r="B59" s="98" t="s">
        <v>35</v>
      </c>
      <c r="C59" s="99"/>
      <c r="D59" s="99"/>
      <c r="E59" s="99"/>
      <c r="F59" s="99"/>
      <c r="G59" s="100"/>
      <c r="H59" s="11">
        <v>1.74E-4</v>
      </c>
      <c r="I59" s="12">
        <f t="shared" si="3"/>
        <v>0.57595252800000007</v>
      </c>
    </row>
    <row r="60" spans="1:16" ht="15" customHeight="1" x14ac:dyDescent="0.25">
      <c r="A60" s="10">
        <v>6</v>
      </c>
      <c r="B60" s="98" t="s">
        <v>36</v>
      </c>
      <c r="C60" s="99"/>
      <c r="D60" s="99"/>
      <c r="E60" s="99"/>
      <c r="F60" s="99"/>
      <c r="G60" s="100"/>
      <c r="H60" s="11">
        <v>4.4200000000000001E-4</v>
      </c>
      <c r="I60" s="12">
        <f t="shared" si="3"/>
        <v>1.4630518240000001</v>
      </c>
    </row>
    <row r="61" spans="1:16" ht="15" customHeight="1" x14ac:dyDescent="0.25">
      <c r="A61" s="10">
        <v>7</v>
      </c>
      <c r="B61" s="98" t="s">
        <v>37</v>
      </c>
      <c r="C61" s="99"/>
      <c r="D61" s="99"/>
      <c r="E61" s="99"/>
      <c r="F61" s="99"/>
      <c r="G61" s="100"/>
      <c r="H61" s="11">
        <v>1.85E-4</v>
      </c>
      <c r="I61" s="12">
        <f t="shared" si="3"/>
        <v>0.61236332000000004</v>
      </c>
    </row>
    <row r="62" spans="1:16" ht="15" customHeight="1" x14ac:dyDescent="0.25">
      <c r="A62" s="10">
        <v>8</v>
      </c>
      <c r="B62" s="98" t="s">
        <v>38</v>
      </c>
      <c r="C62" s="99"/>
      <c r="D62" s="99"/>
      <c r="E62" s="99"/>
      <c r="F62" s="99"/>
      <c r="G62" s="100"/>
      <c r="H62" s="11">
        <v>9.0789999999999996E-2</v>
      </c>
      <c r="I62" s="12">
        <f>$I$40*H62</f>
        <v>300.52143688000001</v>
      </c>
    </row>
    <row r="63" spans="1:16" s="16" customFormat="1" ht="15" customHeight="1" x14ac:dyDescent="0.25">
      <c r="A63" s="124" t="s">
        <v>39</v>
      </c>
      <c r="B63" s="125"/>
      <c r="C63" s="125"/>
      <c r="D63" s="125"/>
      <c r="E63" s="125"/>
      <c r="F63" s="125"/>
      <c r="G63" s="126"/>
      <c r="H63" s="14">
        <f>SUM(H55:H62)</f>
        <v>0.25494299999999998</v>
      </c>
      <c r="I63" s="48">
        <f>SUM(I55:I62)</f>
        <v>843.87968589600007</v>
      </c>
      <c r="J63" s="15"/>
    </row>
    <row r="64" spans="1:16" ht="11.25" customHeight="1" x14ac:dyDescent="0.25">
      <c r="A64" s="17" t="s">
        <v>40</v>
      </c>
      <c r="B64" s="127" t="s">
        <v>41</v>
      </c>
      <c r="C64" s="127"/>
      <c r="D64" s="127"/>
      <c r="E64" s="127"/>
      <c r="F64" s="127"/>
      <c r="G64" s="127"/>
      <c r="H64" s="127"/>
      <c r="I64" s="127"/>
    </row>
    <row r="65" spans="1:11" ht="15" customHeight="1" x14ac:dyDescent="0.25">
      <c r="A65" s="17" t="s">
        <v>42</v>
      </c>
      <c r="B65" s="154" t="s">
        <v>43</v>
      </c>
      <c r="C65" s="154"/>
      <c r="D65" s="154"/>
      <c r="E65" s="154"/>
      <c r="F65" s="154"/>
      <c r="G65" s="154"/>
      <c r="H65" s="154"/>
      <c r="I65" s="154"/>
    </row>
    <row r="66" spans="1:11" ht="33.75" customHeight="1" x14ac:dyDescent="0.25">
      <c r="A66" s="9" t="s">
        <v>44</v>
      </c>
      <c r="B66" s="132" t="s">
        <v>45</v>
      </c>
      <c r="C66" s="133"/>
      <c r="D66" s="133"/>
      <c r="E66" s="133"/>
      <c r="F66" s="133"/>
      <c r="G66" s="134"/>
      <c r="H66" s="9" t="s">
        <v>12</v>
      </c>
      <c r="I66" s="9" t="s">
        <v>13</v>
      </c>
    </row>
    <row r="67" spans="1:11" ht="15" customHeight="1" x14ac:dyDescent="0.25">
      <c r="A67" s="10">
        <v>1</v>
      </c>
      <c r="B67" s="98" t="s">
        <v>46</v>
      </c>
      <c r="C67" s="99"/>
      <c r="D67" s="99"/>
      <c r="E67" s="99"/>
      <c r="F67" s="99"/>
      <c r="G67" s="100"/>
      <c r="H67" s="11">
        <v>2.3626999999999999E-2</v>
      </c>
      <c r="I67" s="12">
        <f>$I$40*H67</f>
        <v>78.207071143999997</v>
      </c>
    </row>
    <row r="68" spans="1:11" ht="15" customHeight="1" x14ac:dyDescent="0.25">
      <c r="A68" s="10">
        <v>2</v>
      </c>
      <c r="B68" s="98" t="s">
        <v>47</v>
      </c>
      <c r="C68" s="99"/>
      <c r="D68" s="99"/>
      <c r="E68" s="99"/>
      <c r="F68" s="99"/>
      <c r="G68" s="100"/>
      <c r="H68" s="11">
        <v>1.717E-3</v>
      </c>
      <c r="I68" s="12">
        <f t="shared" ref="I68:I69" si="4">$I$40*H68</f>
        <v>5.6833936239999998</v>
      </c>
    </row>
    <row r="69" spans="1:11" ht="15" customHeight="1" x14ac:dyDescent="0.25">
      <c r="A69" s="10">
        <v>3</v>
      </c>
      <c r="B69" s="98" t="s">
        <v>48</v>
      </c>
      <c r="C69" s="99"/>
      <c r="D69" s="99"/>
      <c r="E69" s="99"/>
      <c r="F69" s="99"/>
      <c r="G69" s="100"/>
      <c r="H69" s="11">
        <v>9.4509999999999993E-3</v>
      </c>
      <c r="I69" s="12">
        <f t="shared" si="4"/>
        <v>31.283490472</v>
      </c>
    </row>
    <row r="70" spans="1:11" s="16" customFormat="1" ht="15" customHeight="1" x14ac:dyDescent="0.25">
      <c r="A70" s="124" t="s">
        <v>49</v>
      </c>
      <c r="B70" s="125"/>
      <c r="C70" s="125"/>
      <c r="D70" s="125"/>
      <c r="E70" s="125"/>
      <c r="F70" s="125"/>
      <c r="G70" s="126"/>
      <c r="H70" s="14">
        <f>SUM(H67:H69)</f>
        <v>3.4795E-2</v>
      </c>
      <c r="I70" s="48">
        <f>SUM(I67:I69)</f>
        <v>115.17395524</v>
      </c>
      <c r="J70" s="15"/>
    </row>
    <row r="71" spans="1:11" ht="5.0999999999999996" customHeight="1" x14ac:dyDescent="0.25"/>
    <row r="72" spans="1:11" ht="33.75" x14ac:dyDescent="0.25">
      <c r="A72" s="9" t="s">
        <v>50</v>
      </c>
      <c r="B72" s="132" t="s">
        <v>51</v>
      </c>
      <c r="C72" s="133"/>
      <c r="D72" s="133"/>
      <c r="E72" s="133"/>
      <c r="F72" s="133"/>
      <c r="G72" s="134"/>
      <c r="H72" s="9" t="s">
        <v>12</v>
      </c>
      <c r="I72" s="9" t="s">
        <v>13</v>
      </c>
    </row>
    <row r="73" spans="1:11" ht="15" customHeight="1" x14ac:dyDescent="0.25">
      <c r="A73" s="10">
        <v>1</v>
      </c>
      <c r="B73" s="98" t="s">
        <v>52</v>
      </c>
      <c r="C73" s="99"/>
      <c r="D73" s="99"/>
      <c r="E73" s="99"/>
      <c r="F73" s="99"/>
      <c r="G73" s="100"/>
      <c r="H73" s="11">
        <f>(H51*H63)</f>
        <v>9.3819024000000015E-2</v>
      </c>
      <c r="I73" s="12">
        <f>$I$40*H73</f>
        <v>310.54772440972806</v>
      </c>
    </row>
    <row r="74" spans="1:11" s="16" customFormat="1" ht="15" customHeight="1" x14ac:dyDescent="0.25">
      <c r="A74" s="124" t="s">
        <v>53</v>
      </c>
      <c r="B74" s="125"/>
      <c r="C74" s="125"/>
      <c r="D74" s="125"/>
      <c r="E74" s="125"/>
      <c r="F74" s="125"/>
      <c r="G74" s="126"/>
      <c r="H74" s="14">
        <f>SUM(H73:H73)</f>
        <v>9.3819024000000015E-2</v>
      </c>
      <c r="I74" s="48">
        <f>I73</f>
        <v>310.54772440972806</v>
      </c>
      <c r="J74" s="15"/>
      <c r="K74" s="18"/>
    </row>
    <row r="75" spans="1:11" ht="5.0999999999999996" customHeight="1" x14ac:dyDescent="0.25">
      <c r="J75" s="19"/>
    </row>
    <row r="76" spans="1:11" s="16" customFormat="1" ht="12" x14ac:dyDescent="0.25">
      <c r="A76" s="153" t="s">
        <v>54</v>
      </c>
      <c r="B76" s="153"/>
      <c r="C76" s="153"/>
      <c r="D76" s="153"/>
      <c r="E76" s="153"/>
      <c r="F76" s="153"/>
      <c r="G76" s="153"/>
      <c r="H76" s="20">
        <f>H51+H63+H70+H74</f>
        <v>0.75155702400000002</v>
      </c>
      <c r="I76" s="21">
        <f>I51+I63+I70+I74</f>
        <v>2487.7078615457276</v>
      </c>
      <c r="J76" s="15"/>
    </row>
    <row r="77" spans="1:11" ht="5.0999999999999996" customHeight="1" x14ac:dyDescent="0.25"/>
    <row r="78" spans="1:11" ht="33.75" x14ac:dyDescent="0.25">
      <c r="A78" s="9" t="s">
        <v>55</v>
      </c>
      <c r="B78" s="132" t="s">
        <v>150</v>
      </c>
      <c r="C78" s="133"/>
      <c r="D78" s="133"/>
      <c r="E78" s="133"/>
      <c r="F78" s="133"/>
      <c r="G78" s="134"/>
      <c r="H78" s="9" t="s">
        <v>12</v>
      </c>
      <c r="I78" s="9" t="s">
        <v>13</v>
      </c>
    </row>
    <row r="79" spans="1:11" ht="15" customHeight="1" x14ac:dyDescent="0.25">
      <c r="A79" s="10">
        <v>1</v>
      </c>
      <c r="B79" s="98" t="s">
        <v>156</v>
      </c>
      <c r="C79" s="99"/>
      <c r="D79" s="99"/>
      <c r="E79" s="99"/>
      <c r="F79" s="99"/>
      <c r="G79" s="100"/>
      <c r="H79" s="11">
        <f>I79/$I$40</f>
        <v>7.9514886685244299E-2</v>
      </c>
      <c r="I79" s="12">
        <f>I96</f>
        <v>263.2</v>
      </c>
    </row>
    <row r="80" spans="1:11" ht="15" customHeight="1" x14ac:dyDescent="0.25">
      <c r="A80" s="10">
        <v>2</v>
      </c>
      <c r="B80" s="98" t="s">
        <v>157</v>
      </c>
      <c r="C80" s="99"/>
      <c r="D80" s="99"/>
      <c r="E80" s="99"/>
      <c r="F80" s="99"/>
      <c r="G80" s="100"/>
      <c r="H80" s="11">
        <f>I80/$I$40</f>
        <v>0</v>
      </c>
      <c r="I80" s="12">
        <f>I92</f>
        <v>0</v>
      </c>
    </row>
    <row r="81" spans="1:10" ht="15" customHeight="1" x14ac:dyDescent="0.25">
      <c r="A81" s="10">
        <v>3</v>
      </c>
      <c r="B81" s="98" t="s">
        <v>163</v>
      </c>
      <c r="C81" s="99"/>
      <c r="D81" s="99"/>
      <c r="E81" s="99"/>
      <c r="F81" s="99"/>
      <c r="G81" s="100"/>
      <c r="H81" s="11">
        <f>I81/$I$40</f>
        <v>4.6168180027503933E-2</v>
      </c>
      <c r="I81" s="12">
        <f>I88</f>
        <v>152.82</v>
      </c>
    </row>
    <row r="82" spans="1:10" ht="15" customHeight="1" x14ac:dyDescent="0.25">
      <c r="A82" s="10">
        <v>4</v>
      </c>
      <c r="B82" s="98" t="s">
        <v>148</v>
      </c>
      <c r="C82" s="99"/>
      <c r="D82" s="99"/>
      <c r="E82" s="99"/>
      <c r="F82" s="99"/>
      <c r="G82" s="100"/>
      <c r="H82" s="11">
        <f>I82/$I$40</f>
        <v>0</v>
      </c>
      <c r="I82" s="12">
        <f>IF(I26="Não aplicável",0,((I10/H10)*1.5*I26))</f>
        <v>0</v>
      </c>
    </row>
    <row r="83" spans="1:10" ht="15" customHeight="1" x14ac:dyDescent="0.25">
      <c r="A83" s="10">
        <v>5</v>
      </c>
      <c r="B83" s="98" t="s">
        <v>135</v>
      </c>
      <c r="C83" s="99"/>
      <c r="D83" s="99"/>
      <c r="E83" s="99"/>
      <c r="F83" s="99"/>
      <c r="G83" s="100"/>
      <c r="H83" s="11">
        <f>I83/$I$40</f>
        <v>0</v>
      </c>
      <c r="I83" s="12">
        <f>IF(I21="Não aplicável",0,I21)</f>
        <v>0</v>
      </c>
    </row>
    <row r="84" spans="1:10" ht="15" customHeight="1" x14ac:dyDescent="0.25">
      <c r="A84" s="124" t="s">
        <v>56</v>
      </c>
      <c r="B84" s="125"/>
      <c r="C84" s="125"/>
      <c r="D84" s="125"/>
      <c r="E84" s="125"/>
      <c r="F84" s="125"/>
      <c r="G84" s="126"/>
      <c r="H84" s="14">
        <f>SUM(H79:H83)</f>
        <v>0.12568306671274823</v>
      </c>
      <c r="I84" s="48">
        <f>SUM(I79:I83)</f>
        <v>416.02</v>
      </c>
      <c r="J84" s="13"/>
    </row>
    <row r="85" spans="1:10" ht="18" customHeight="1" x14ac:dyDescent="0.25">
      <c r="A85" s="17" t="s">
        <v>165</v>
      </c>
      <c r="B85" s="150" t="s">
        <v>164</v>
      </c>
      <c r="C85" s="151"/>
      <c r="D85" s="151"/>
      <c r="E85" s="151"/>
      <c r="F85" s="151"/>
      <c r="G85" s="151"/>
      <c r="H85" s="23"/>
      <c r="I85" s="24"/>
    </row>
    <row r="86" spans="1:10" ht="15" customHeight="1" x14ac:dyDescent="0.25">
      <c r="A86" s="149" t="s">
        <v>57</v>
      </c>
      <c r="B86" s="149"/>
      <c r="C86" s="149"/>
      <c r="D86" s="149"/>
      <c r="E86" s="149"/>
      <c r="F86" s="149"/>
      <c r="G86" s="149"/>
      <c r="H86" s="149"/>
      <c r="I86" s="149"/>
    </row>
    <row r="87" spans="1:10" ht="24" customHeight="1" x14ac:dyDescent="0.25">
      <c r="A87" s="130" t="s">
        <v>58</v>
      </c>
      <c r="B87" s="130"/>
      <c r="C87" s="10" t="s">
        <v>59</v>
      </c>
      <c r="D87" s="10" t="s">
        <v>60</v>
      </c>
      <c r="E87" s="10" t="s">
        <v>61</v>
      </c>
      <c r="F87" s="10" t="s">
        <v>62</v>
      </c>
      <c r="G87" s="10" t="s">
        <v>63</v>
      </c>
      <c r="H87" s="11" t="s">
        <v>64</v>
      </c>
      <c r="I87" s="12" t="s">
        <v>65</v>
      </c>
    </row>
    <row r="88" spans="1:10" ht="15" customHeight="1" x14ac:dyDescent="0.25">
      <c r="A88" s="152">
        <f>I12</f>
        <v>4.8</v>
      </c>
      <c r="B88" s="130"/>
      <c r="C88" s="10">
        <f>I13</f>
        <v>22</v>
      </c>
      <c r="D88" s="10">
        <v>2</v>
      </c>
      <c r="E88" s="29">
        <f>A88*C88*D88</f>
        <v>211.2</v>
      </c>
      <c r="F88" s="29">
        <f>I31</f>
        <v>1946</v>
      </c>
      <c r="G88" s="25">
        <f>I14</f>
        <v>0.03</v>
      </c>
      <c r="H88" s="29">
        <f>F88*G88</f>
        <v>58.379999999999995</v>
      </c>
      <c r="I88" s="59">
        <f>IF((E88-H88)&gt;0,E88-H88,0)</f>
        <v>152.82</v>
      </c>
    </row>
    <row r="89" spans="1:10" ht="3.75" customHeight="1" x14ac:dyDescent="0.25">
      <c r="A89" s="78"/>
      <c r="E89" s="13"/>
      <c r="F89" s="13"/>
      <c r="G89" s="79"/>
      <c r="H89" s="13"/>
      <c r="I89" s="80"/>
    </row>
    <row r="90" spans="1:10" ht="15" customHeight="1" x14ac:dyDescent="0.25">
      <c r="A90" s="149" t="s">
        <v>158</v>
      </c>
      <c r="B90" s="149"/>
      <c r="C90" s="149"/>
      <c r="D90" s="149"/>
      <c r="E90" s="149"/>
      <c r="F90" s="149"/>
      <c r="G90" s="149"/>
      <c r="H90" s="149"/>
      <c r="I90" s="149"/>
    </row>
    <row r="91" spans="1:10" ht="23.25" customHeight="1" x14ac:dyDescent="0.25">
      <c r="A91" s="130" t="s">
        <v>58</v>
      </c>
      <c r="B91" s="130"/>
      <c r="C91" s="10" t="s">
        <v>66</v>
      </c>
      <c r="D91" s="10" t="s">
        <v>60</v>
      </c>
      <c r="E91" s="10" t="s">
        <v>61</v>
      </c>
      <c r="F91" s="10" t="s">
        <v>62</v>
      </c>
      <c r="G91" s="10" t="s">
        <v>63</v>
      </c>
      <c r="H91" s="11" t="s">
        <v>64</v>
      </c>
      <c r="I91" s="12" t="s">
        <v>65</v>
      </c>
    </row>
    <row r="92" spans="1:10" ht="15" customHeight="1" x14ac:dyDescent="0.25">
      <c r="A92" s="148">
        <f>I18</f>
        <v>0</v>
      </c>
      <c r="B92" s="148"/>
      <c r="C92" s="30">
        <f>I19</f>
        <v>0</v>
      </c>
      <c r="D92" s="10">
        <v>1</v>
      </c>
      <c r="E92" s="29">
        <f>A92*C92*D92</f>
        <v>0</v>
      </c>
      <c r="F92" s="29">
        <f>E92</f>
        <v>0</v>
      </c>
      <c r="G92" s="49">
        <f>I20</f>
        <v>0</v>
      </c>
      <c r="H92" s="29">
        <f>F92*G92</f>
        <v>0</v>
      </c>
      <c r="I92" s="12">
        <f>E92-H92</f>
        <v>0</v>
      </c>
    </row>
    <row r="93" spans="1:10" ht="5.0999999999999996" customHeight="1" x14ac:dyDescent="0.25">
      <c r="A93" s="26"/>
      <c r="B93" s="26"/>
      <c r="C93" s="26"/>
      <c r="D93" s="26"/>
      <c r="E93" s="15"/>
      <c r="F93" s="15"/>
      <c r="G93" s="27"/>
      <c r="H93" s="15"/>
      <c r="I93" s="28"/>
    </row>
    <row r="94" spans="1:10" ht="15" customHeight="1" x14ac:dyDescent="0.25">
      <c r="A94" s="149" t="s">
        <v>140</v>
      </c>
      <c r="B94" s="149"/>
      <c r="C94" s="149"/>
      <c r="D94" s="149"/>
      <c r="E94" s="149"/>
      <c r="F94" s="149"/>
      <c r="G94" s="149"/>
      <c r="H94" s="149"/>
      <c r="I94" s="149"/>
    </row>
    <row r="95" spans="1:10" ht="23.25" customHeight="1" x14ac:dyDescent="0.25">
      <c r="A95" s="130" t="s">
        <v>58</v>
      </c>
      <c r="B95" s="130"/>
      <c r="C95" s="10" t="s">
        <v>66</v>
      </c>
      <c r="D95" s="10" t="s">
        <v>60</v>
      </c>
      <c r="E95" s="10" t="s">
        <v>61</v>
      </c>
      <c r="F95" s="10" t="s">
        <v>62</v>
      </c>
      <c r="G95" s="10" t="s">
        <v>63</v>
      </c>
      <c r="H95" s="11" t="str">
        <f>H87</f>
        <v>Valor desconto</v>
      </c>
      <c r="I95" s="12" t="s">
        <v>65</v>
      </c>
    </row>
    <row r="96" spans="1:10" ht="15" customHeight="1" x14ac:dyDescent="0.25">
      <c r="A96" s="148">
        <f>I15</f>
        <v>329</v>
      </c>
      <c r="B96" s="148"/>
      <c r="C96" s="30">
        <f>I16</f>
        <v>1</v>
      </c>
      <c r="D96" s="10">
        <v>1</v>
      </c>
      <c r="E96" s="29">
        <f>A96*C96*D96</f>
        <v>329</v>
      </c>
      <c r="F96" s="29">
        <f>E96</f>
        <v>329</v>
      </c>
      <c r="G96" s="49">
        <f>I17</f>
        <v>0.2</v>
      </c>
      <c r="H96" s="29">
        <f>F96*G96</f>
        <v>65.8</v>
      </c>
      <c r="I96" s="12">
        <f>E96-H96</f>
        <v>263.2</v>
      </c>
    </row>
    <row r="97" spans="1:19" ht="5.0999999999999996" customHeight="1" x14ac:dyDescent="0.25"/>
    <row r="98" spans="1:19" ht="12" customHeight="1" x14ac:dyDescent="0.25">
      <c r="A98" s="109" t="s">
        <v>67</v>
      </c>
      <c r="B98" s="109"/>
      <c r="C98" s="109"/>
      <c r="D98" s="109"/>
      <c r="E98" s="109"/>
      <c r="F98" s="109"/>
      <c r="G98" s="109"/>
      <c r="H98" s="31">
        <f>H40+H76+H84</f>
        <v>1.8772400907127482</v>
      </c>
      <c r="I98" s="32">
        <f>I40+I76+I84</f>
        <v>6213.7998615457273</v>
      </c>
      <c r="J98" s="13"/>
      <c r="L98" s="13"/>
    </row>
    <row r="99" spans="1:19" s="37" customFormat="1" ht="5.0999999999999996" customHeight="1" x14ac:dyDescent="0.25">
      <c r="A99" s="33"/>
      <c r="B99" s="33"/>
      <c r="C99" s="33"/>
      <c r="D99" s="33"/>
      <c r="E99" s="33"/>
      <c r="F99" s="33"/>
      <c r="G99" s="33"/>
      <c r="H99" s="34"/>
      <c r="I99" s="35"/>
      <c r="J99" s="36"/>
      <c r="L99" s="36"/>
    </row>
    <row r="100" spans="1:19" x14ac:dyDescent="0.25">
      <c r="A100" s="104" t="s">
        <v>68</v>
      </c>
      <c r="B100" s="104"/>
      <c r="C100" s="104"/>
      <c r="D100" s="104"/>
      <c r="E100" s="104"/>
      <c r="F100" s="104"/>
      <c r="G100" s="104"/>
      <c r="H100" s="104"/>
      <c r="I100" s="104"/>
    </row>
    <row r="101" spans="1:19" ht="33.75" x14ac:dyDescent="0.25">
      <c r="A101" s="9" t="s">
        <v>10</v>
      </c>
      <c r="B101" s="132" t="s">
        <v>69</v>
      </c>
      <c r="C101" s="133"/>
      <c r="D101" s="133"/>
      <c r="E101" s="133"/>
      <c r="F101" s="133"/>
      <c r="G101" s="134"/>
      <c r="H101" s="9" t="s">
        <v>12</v>
      </c>
      <c r="I101" s="9" t="s">
        <v>13</v>
      </c>
    </row>
    <row r="102" spans="1:19" ht="15" customHeight="1" x14ac:dyDescent="0.25">
      <c r="A102" s="10">
        <v>1</v>
      </c>
      <c r="B102" s="98" t="s">
        <v>166</v>
      </c>
      <c r="C102" s="99"/>
      <c r="D102" s="99"/>
      <c r="E102" s="99"/>
      <c r="F102" s="99"/>
      <c r="G102" s="100"/>
      <c r="H102" s="11">
        <f>I102/$I$113</f>
        <v>0</v>
      </c>
      <c r="I102" s="12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0">
        <v>2</v>
      </c>
      <c r="B103" s="142" t="s">
        <v>170</v>
      </c>
      <c r="C103" s="143"/>
      <c r="D103" s="143"/>
      <c r="E103" s="143"/>
      <c r="F103" s="143"/>
      <c r="G103" s="144"/>
      <c r="H103" s="11">
        <f t="shared" ref="H103:H107" si="5">I103/$I$113</f>
        <v>0</v>
      </c>
      <c r="I103" s="12">
        <f>IF(F111=10%,G111,0)</f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0">
        <v>3</v>
      </c>
      <c r="B104" s="98" t="s">
        <v>70</v>
      </c>
      <c r="C104" s="99"/>
      <c r="D104" s="99"/>
      <c r="E104" s="99"/>
      <c r="F104" s="99"/>
      <c r="G104" s="100"/>
      <c r="H104" s="11">
        <f t="shared" si="5"/>
        <v>0</v>
      </c>
      <c r="I104" s="12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0">
        <v>4</v>
      </c>
      <c r="B105" s="145" t="s">
        <v>71</v>
      </c>
      <c r="C105" s="146"/>
      <c r="D105" s="146"/>
      <c r="E105" s="146"/>
      <c r="F105" s="146"/>
      <c r="G105" s="147"/>
      <c r="H105" s="11">
        <f t="shared" si="5"/>
        <v>0</v>
      </c>
      <c r="I105" s="12">
        <v>0</v>
      </c>
      <c r="K105"/>
      <c r="L105"/>
      <c r="M105"/>
      <c r="N105"/>
      <c r="O105"/>
      <c r="P105"/>
      <c r="Q105"/>
      <c r="R105"/>
      <c r="S105"/>
    </row>
    <row r="106" spans="1:19" ht="15" customHeight="1" x14ac:dyDescent="0.25">
      <c r="A106" s="10">
        <v>5</v>
      </c>
      <c r="B106" s="98" t="s">
        <v>171</v>
      </c>
      <c r="C106" s="99"/>
      <c r="D106" s="99"/>
      <c r="E106" s="99"/>
      <c r="F106" s="99"/>
      <c r="G106" s="100"/>
      <c r="H106" s="11">
        <f t="shared" si="5"/>
        <v>0</v>
      </c>
      <c r="I106" s="12">
        <v>0</v>
      </c>
      <c r="K106"/>
      <c r="L106"/>
      <c r="M106"/>
      <c r="N106"/>
      <c r="O106"/>
      <c r="P106"/>
      <c r="Q106"/>
      <c r="R106"/>
      <c r="S106"/>
    </row>
    <row r="107" spans="1:19" ht="15" customHeight="1" x14ac:dyDescent="0.25">
      <c r="A107" s="10">
        <v>6</v>
      </c>
      <c r="B107" s="98" t="s">
        <v>72</v>
      </c>
      <c r="C107" s="99"/>
      <c r="D107" s="99"/>
      <c r="E107" s="99"/>
      <c r="F107" s="99"/>
      <c r="G107" s="100"/>
      <c r="H107" s="11">
        <f t="shared" si="5"/>
        <v>0</v>
      </c>
      <c r="I107" s="12">
        <v>0</v>
      </c>
      <c r="K107"/>
      <c r="L107"/>
      <c r="M107"/>
      <c r="N107"/>
      <c r="O107"/>
      <c r="P107"/>
      <c r="Q107"/>
      <c r="R107"/>
      <c r="S107"/>
    </row>
    <row r="108" spans="1:19" ht="15" customHeight="1" x14ac:dyDescent="0.25">
      <c r="A108" s="124" t="s">
        <v>73</v>
      </c>
      <c r="B108" s="125"/>
      <c r="C108" s="125"/>
      <c r="D108" s="125"/>
      <c r="E108" s="125"/>
      <c r="F108" s="125"/>
      <c r="G108" s="126"/>
      <c r="H108" s="14">
        <f>H102+H103+H104+H105+H106+H107</f>
        <v>0</v>
      </c>
      <c r="I108" s="38">
        <f>SUM(I102:I107)</f>
        <v>0</v>
      </c>
      <c r="J108" s="13"/>
      <c r="K108"/>
      <c r="L108"/>
      <c r="M108"/>
      <c r="N108"/>
      <c r="O108"/>
      <c r="P108"/>
      <c r="Q108"/>
      <c r="R108"/>
      <c r="S108"/>
    </row>
    <row r="109" spans="1:19" ht="30" customHeight="1" x14ac:dyDescent="0.25">
      <c r="A109"/>
      <c r="B109" s="127" t="s">
        <v>167</v>
      </c>
      <c r="C109" s="127"/>
      <c r="D109" s="127"/>
      <c r="E109" s="127"/>
      <c r="F109" s="127"/>
      <c r="G109" s="127"/>
      <c r="H109" s="127"/>
      <c r="I109" s="127"/>
      <c r="K109"/>
      <c r="L109"/>
      <c r="M109"/>
      <c r="N109"/>
      <c r="O109"/>
      <c r="P109"/>
      <c r="Q109"/>
      <c r="R109"/>
      <c r="S109"/>
    </row>
    <row r="110" spans="1:19" ht="5.25" customHeight="1" x14ac:dyDescent="0.25">
      <c r="A110"/>
      <c r="B110"/>
      <c r="C110"/>
      <c r="D110"/>
      <c r="E110"/>
      <c r="F110"/>
      <c r="G110"/>
      <c r="H110"/>
      <c r="I110"/>
    </row>
    <row r="111" spans="1:19" ht="48.75" customHeight="1" x14ac:dyDescent="0.25">
      <c r="A111" s="139" t="s">
        <v>149</v>
      </c>
      <c r="B111" s="140"/>
      <c r="C111" s="140"/>
      <c r="D111" s="140"/>
      <c r="E111" s="141"/>
      <c r="F111" s="39">
        <f>I27</f>
        <v>0.2</v>
      </c>
      <c r="G111" s="40">
        <f>I113*F111</f>
        <v>1212.1959723091459</v>
      </c>
      <c r="H111" s="41" t="s">
        <v>74</v>
      </c>
      <c r="I111" s="42">
        <f>I81</f>
        <v>152.82</v>
      </c>
      <c r="K111"/>
      <c r="L111"/>
      <c r="M111"/>
      <c r="N111"/>
      <c r="O111"/>
      <c r="P111"/>
      <c r="Q111"/>
      <c r="R111"/>
      <c r="S111"/>
    </row>
    <row r="112" spans="1:19" s="46" customFormat="1" ht="16.5" customHeight="1" x14ac:dyDescent="0.25">
      <c r="A112" s="136" t="s">
        <v>75</v>
      </c>
      <c r="B112" s="136"/>
      <c r="C112" s="43" t="s">
        <v>76</v>
      </c>
      <c r="D112" s="43" t="s">
        <v>77</v>
      </c>
      <c r="E112" s="43" t="s">
        <v>78</v>
      </c>
      <c r="F112" s="43" t="s">
        <v>79</v>
      </c>
      <c r="G112" s="43" t="s">
        <v>80</v>
      </c>
      <c r="H112" s="41" t="s">
        <v>81</v>
      </c>
      <c r="I112" s="44" t="s">
        <v>82</v>
      </c>
      <c r="J112" s="45"/>
      <c r="K112"/>
      <c r="L112"/>
      <c r="M112"/>
      <c r="N112"/>
      <c r="O112"/>
      <c r="P112"/>
      <c r="Q112"/>
      <c r="R112"/>
      <c r="S112"/>
    </row>
    <row r="113" spans="1:19" ht="16.5" customHeight="1" x14ac:dyDescent="0.25">
      <c r="A113" s="137">
        <f>I40</f>
        <v>3310.0720000000001</v>
      </c>
      <c r="B113" s="137"/>
      <c r="C113" s="47">
        <f>I51</f>
        <v>1218.1064959999999</v>
      </c>
      <c r="D113" s="47">
        <f>I63</f>
        <v>843.87968589600007</v>
      </c>
      <c r="E113" s="47">
        <f>I70</f>
        <v>115.17395524</v>
      </c>
      <c r="F113" s="47">
        <f>I74</f>
        <v>310.54772440972806</v>
      </c>
      <c r="G113" s="47">
        <f>I84</f>
        <v>416.02</v>
      </c>
      <c r="H113" s="47">
        <f>A113+C113+D113+E113+F113+G113</f>
        <v>6213.7998615457291</v>
      </c>
      <c r="I113" s="47">
        <f>H113-I111</f>
        <v>6060.9798615457294</v>
      </c>
      <c r="J113" s="13"/>
      <c r="K113"/>
      <c r="L113"/>
      <c r="M113"/>
      <c r="N113"/>
      <c r="O113"/>
      <c r="P113"/>
      <c r="Q113"/>
      <c r="R113"/>
      <c r="S113"/>
    </row>
    <row r="114" spans="1:19" ht="5.0999999999999996" customHeight="1" x14ac:dyDescent="0.25">
      <c r="A114" s="17"/>
      <c r="B114" s="138"/>
      <c r="C114" s="138"/>
      <c r="D114" s="138"/>
      <c r="E114" s="138"/>
      <c r="F114" s="138"/>
      <c r="G114" s="138"/>
      <c r="H114" s="138"/>
      <c r="I114" s="138"/>
    </row>
    <row r="115" spans="1:19" ht="33.75" x14ac:dyDescent="0.25">
      <c r="A115" s="9" t="s">
        <v>17</v>
      </c>
      <c r="B115" s="132" t="s">
        <v>83</v>
      </c>
      <c r="C115" s="133"/>
      <c r="D115" s="133"/>
      <c r="E115" s="133"/>
      <c r="F115" s="133"/>
      <c r="G115" s="134"/>
      <c r="H115" s="9" t="s">
        <v>12</v>
      </c>
      <c r="I115" s="9" t="s">
        <v>13</v>
      </c>
    </row>
    <row r="116" spans="1:19" ht="15" customHeight="1" x14ac:dyDescent="0.25">
      <c r="A116" s="10">
        <v>1</v>
      </c>
      <c r="B116" s="98" t="s">
        <v>84</v>
      </c>
      <c r="C116" s="99"/>
      <c r="D116" s="99"/>
      <c r="E116" s="99"/>
      <c r="F116" s="99"/>
      <c r="G116" s="100"/>
      <c r="H116" s="11">
        <f>I116/$I$126</f>
        <v>0</v>
      </c>
      <c r="I116" s="12">
        <v>0</v>
      </c>
    </row>
    <row r="117" spans="1:19" ht="15" customHeight="1" x14ac:dyDescent="0.25">
      <c r="A117" s="10">
        <v>2</v>
      </c>
      <c r="B117" s="98" t="s">
        <v>85</v>
      </c>
      <c r="C117" s="99"/>
      <c r="D117" s="99"/>
      <c r="E117" s="99"/>
      <c r="F117" s="99"/>
      <c r="G117" s="100"/>
      <c r="H117" s="11">
        <f>I117/$I$126</f>
        <v>0</v>
      </c>
      <c r="I117" s="12">
        <v>0</v>
      </c>
    </row>
    <row r="118" spans="1:19" ht="15" customHeight="1" x14ac:dyDescent="0.25">
      <c r="A118" s="124" t="s">
        <v>86</v>
      </c>
      <c r="B118" s="125"/>
      <c r="C118" s="125"/>
      <c r="D118" s="125"/>
      <c r="E118" s="125"/>
      <c r="F118" s="125"/>
      <c r="G118" s="126"/>
      <c r="H118" s="14">
        <f>H116+H117</f>
        <v>0</v>
      </c>
      <c r="I118" s="48">
        <f>SUM(I116:I117)</f>
        <v>0</v>
      </c>
    </row>
    <row r="119" spans="1:19" ht="5.0999999999999996" customHeight="1" x14ac:dyDescent="0.25"/>
    <row r="120" spans="1:19" ht="33.75" x14ac:dyDescent="0.25">
      <c r="A120" s="9" t="s">
        <v>29</v>
      </c>
      <c r="B120" s="132" t="s">
        <v>87</v>
      </c>
      <c r="C120" s="133"/>
      <c r="D120" s="133"/>
      <c r="E120" s="133"/>
      <c r="F120" s="133"/>
      <c r="G120" s="134"/>
      <c r="H120" s="9" t="s">
        <v>12</v>
      </c>
      <c r="I120" s="9" t="s">
        <v>13</v>
      </c>
    </row>
    <row r="121" spans="1:19" ht="15" customHeight="1" x14ac:dyDescent="0.25">
      <c r="A121" s="10">
        <v>1</v>
      </c>
      <c r="B121" s="98" t="s">
        <v>87</v>
      </c>
      <c r="C121" s="99"/>
      <c r="D121" s="99"/>
      <c r="E121" s="99"/>
      <c r="F121" s="99"/>
      <c r="G121" s="100"/>
      <c r="H121" s="11">
        <f>I121/I126</f>
        <v>0</v>
      </c>
      <c r="I121" s="12">
        <v>0</v>
      </c>
    </row>
    <row r="122" spans="1:19" ht="15" customHeight="1" x14ac:dyDescent="0.25">
      <c r="A122" s="124" t="s">
        <v>88</v>
      </c>
      <c r="B122" s="125"/>
      <c r="C122" s="125"/>
      <c r="D122" s="125"/>
      <c r="E122" s="125"/>
      <c r="F122" s="125"/>
      <c r="G122" s="126"/>
      <c r="H122" s="14">
        <f>H121</f>
        <v>0</v>
      </c>
      <c r="I122" s="202">
        <f>I121</f>
        <v>0</v>
      </c>
      <c r="J122" s="13"/>
      <c r="K122" s="13"/>
      <c r="L122" s="1"/>
    </row>
    <row r="123" spans="1:19" ht="5.0999999999999996" customHeight="1" x14ac:dyDescent="0.25">
      <c r="A123" s="16"/>
      <c r="B123" s="16"/>
      <c r="C123" s="16"/>
      <c r="D123" s="16"/>
      <c r="E123" s="16"/>
      <c r="F123" s="16"/>
      <c r="G123" s="16"/>
      <c r="H123" s="23"/>
      <c r="I123" s="24"/>
    </row>
    <row r="124" spans="1:19" ht="39" customHeight="1" x14ac:dyDescent="0.25">
      <c r="A124" s="135" t="s">
        <v>89</v>
      </c>
      <c r="B124" s="135"/>
      <c r="C124" s="135"/>
      <c r="D124" s="135"/>
      <c r="E124" s="135"/>
      <c r="F124" s="39">
        <v>0.18</v>
      </c>
      <c r="G124" s="40">
        <f>I126*F124</f>
        <v>1090.9763750782313</v>
      </c>
      <c r="H124" s="41" t="s">
        <v>74</v>
      </c>
      <c r="I124" s="42">
        <f>I81</f>
        <v>152.82</v>
      </c>
      <c r="L124" s="1"/>
    </row>
    <row r="125" spans="1:19" s="46" customFormat="1" ht="16.5" customHeight="1" x14ac:dyDescent="0.25">
      <c r="A125" s="136" t="s">
        <v>75</v>
      </c>
      <c r="B125" s="136"/>
      <c r="C125" s="43" t="s">
        <v>76</v>
      </c>
      <c r="D125" s="43" t="s">
        <v>77</v>
      </c>
      <c r="E125" s="43" t="s">
        <v>78</v>
      </c>
      <c r="F125" s="43" t="s">
        <v>79</v>
      </c>
      <c r="G125" s="43" t="s">
        <v>80</v>
      </c>
      <c r="H125" s="41" t="s">
        <v>81</v>
      </c>
      <c r="I125" s="44" t="s">
        <v>82</v>
      </c>
      <c r="J125" s="45"/>
      <c r="L125" s="45"/>
    </row>
    <row r="126" spans="1:19" ht="16.5" customHeight="1" x14ac:dyDescent="0.25">
      <c r="A126" s="137">
        <f>I40</f>
        <v>3310.0720000000001</v>
      </c>
      <c r="B126" s="137"/>
      <c r="C126" s="47">
        <f>I51</f>
        <v>1218.1064959999999</v>
      </c>
      <c r="D126" s="47">
        <f>I63</f>
        <v>843.87968589600007</v>
      </c>
      <c r="E126" s="47">
        <f>I70</f>
        <v>115.17395524</v>
      </c>
      <c r="F126" s="47">
        <f>I74</f>
        <v>310.54772440972806</v>
      </c>
      <c r="G126" s="47">
        <f>I84</f>
        <v>416.02</v>
      </c>
      <c r="H126" s="47">
        <f>A126+C126+D126+E126+F126+G126</f>
        <v>6213.7998615457291</v>
      </c>
      <c r="I126" s="47">
        <f>H126-I124</f>
        <v>6060.9798615457294</v>
      </c>
      <c r="J126" s="13"/>
      <c r="L126" s="1"/>
    </row>
    <row r="127" spans="1:19" ht="5.0999999999999996" customHeight="1" x14ac:dyDescent="0.25"/>
    <row r="128" spans="1:19" ht="12" x14ac:dyDescent="0.25">
      <c r="A128" s="109" t="s">
        <v>90</v>
      </c>
      <c r="B128" s="109"/>
      <c r="C128" s="109"/>
      <c r="D128" s="109"/>
      <c r="E128" s="109"/>
      <c r="F128" s="109"/>
      <c r="G128" s="109"/>
      <c r="H128" s="31">
        <f>H108+H118+H122</f>
        <v>0</v>
      </c>
      <c r="I128" s="32">
        <f>I108+I118+I122</f>
        <v>0</v>
      </c>
    </row>
    <row r="129" spans="1:19" ht="5.0999999999999996" customHeight="1" x14ac:dyDescent="0.25"/>
    <row r="130" spans="1:19" x14ac:dyDescent="0.25">
      <c r="A130" s="104" t="s">
        <v>91</v>
      </c>
      <c r="B130" s="104"/>
      <c r="C130" s="104"/>
      <c r="D130" s="104"/>
      <c r="E130" s="104"/>
      <c r="F130" s="104"/>
      <c r="G130" s="104"/>
      <c r="H130" s="104"/>
      <c r="I130" s="104"/>
    </row>
    <row r="131" spans="1:19" ht="33.75" x14ac:dyDescent="0.25">
      <c r="A131" s="9" t="s">
        <v>10</v>
      </c>
      <c r="B131" s="132" t="s">
        <v>168</v>
      </c>
      <c r="C131" s="133"/>
      <c r="D131" s="133"/>
      <c r="E131" s="133"/>
      <c r="F131" s="133"/>
      <c r="G131" s="134"/>
      <c r="H131" s="9" t="s">
        <v>12</v>
      </c>
      <c r="I131" s="9" t="s">
        <v>13</v>
      </c>
      <c r="K131"/>
      <c r="L131"/>
      <c r="M131"/>
      <c r="N131"/>
      <c r="O131"/>
    </row>
    <row r="132" spans="1:19" ht="15" customHeight="1" x14ac:dyDescent="0.25">
      <c r="A132" s="10">
        <v>1</v>
      </c>
      <c r="B132" s="98" t="s">
        <v>92</v>
      </c>
      <c r="C132" s="99"/>
      <c r="D132" s="99"/>
      <c r="E132" s="99"/>
      <c r="F132" s="99"/>
      <c r="G132" s="100"/>
      <c r="H132" s="11">
        <f>I132/$I$98</f>
        <v>7.1154898741105643E-3</v>
      </c>
      <c r="I132" s="12">
        <f>($D$142/$E$144)*H142</f>
        <v>44.214229994578247</v>
      </c>
    </row>
    <row r="133" spans="1:19" ht="15" customHeight="1" x14ac:dyDescent="0.25">
      <c r="A133" s="10">
        <v>2</v>
      </c>
      <c r="B133" s="98" t="s">
        <v>93</v>
      </c>
      <c r="C133" s="99"/>
      <c r="D133" s="99"/>
      <c r="E133" s="99"/>
      <c r="F133" s="99"/>
      <c r="G133" s="100"/>
      <c r="H133" s="11">
        <f t="shared" ref="H133:H136" si="6">I133/$I$98</f>
        <v>3.2840722495894904E-2</v>
      </c>
      <c r="I133" s="12">
        <f t="shared" ref="I133:I136" si="7">($D$142/$E$144)*H143</f>
        <v>204.06567689805343</v>
      </c>
    </row>
    <row r="134" spans="1:19" ht="15" customHeight="1" x14ac:dyDescent="0.25">
      <c r="A134" s="10">
        <v>3</v>
      </c>
      <c r="B134" s="98" t="s">
        <v>159</v>
      </c>
      <c r="C134" s="99"/>
      <c r="D134" s="99"/>
      <c r="E134" s="99"/>
      <c r="F134" s="99"/>
      <c r="G134" s="100"/>
      <c r="H134" s="11">
        <f t="shared" si="6"/>
        <v>5.4734537493158188E-2</v>
      </c>
      <c r="I134" s="12">
        <f t="shared" si="7"/>
        <v>340.10946149675578</v>
      </c>
    </row>
    <row r="135" spans="1:19" ht="15" customHeight="1" x14ac:dyDescent="0.25">
      <c r="A135" s="10">
        <v>4</v>
      </c>
      <c r="B135" s="98" t="s">
        <v>172</v>
      </c>
      <c r="C135" s="99"/>
      <c r="D135" s="99"/>
      <c r="E135" s="99"/>
      <c r="F135" s="99"/>
      <c r="G135" s="100"/>
      <c r="H135" s="11">
        <f t="shared" si="6"/>
        <v>0</v>
      </c>
      <c r="I135" s="12">
        <f t="shared" si="7"/>
        <v>0</v>
      </c>
    </row>
    <row r="136" spans="1:19" ht="15" customHeight="1" x14ac:dyDescent="0.25">
      <c r="A136" s="10">
        <v>5</v>
      </c>
      <c r="B136" s="98" t="s">
        <v>180</v>
      </c>
      <c r="C136" s="99"/>
      <c r="D136" s="99"/>
      <c r="E136" s="99"/>
      <c r="F136" s="99"/>
      <c r="G136" s="100"/>
      <c r="H136" s="11">
        <f t="shared" si="6"/>
        <v>0</v>
      </c>
      <c r="I136" s="12">
        <f t="shared" si="7"/>
        <v>0</v>
      </c>
    </row>
    <row r="137" spans="1:19" ht="15" customHeight="1" x14ac:dyDescent="0.25">
      <c r="A137" s="124" t="s">
        <v>94</v>
      </c>
      <c r="B137" s="125"/>
      <c r="C137" s="125"/>
      <c r="D137" s="125"/>
      <c r="E137" s="125"/>
      <c r="F137" s="125"/>
      <c r="G137" s="126"/>
      <c r="H137" s="14">
        <f>H132+H133+H134+H135+H136</f>
        <v>9.4690749863163656E-2</v>
      </c>
      <c r="I137" s="48">
        <f>SUM(I132:I136)</f>
        <v>588.38936838938753</v>
      </c>
    </row>
    <row r="138" spans="1:19" ht="11.25" customHeight="1" x14ac:dyDescent="0.25">
      <c r="A138" s="17" t="s">
        <v>96</v>
      </c>
      <c r="B138" s="127" t="s">
        <v>95</v>
      </c>
      <c r="C138" s="127"/>
      <c r="D138" s="127"/>
      <c r="E138" s="127"/>
      <c r="F138" s="127"/>
      <c r="G138" s="127"/>
      <c r="H138" s="127"/>
      <c r="I138" s="127"/>
      <c r="K138"/>
      <c r="L138"/>
      <c r="M138"/>
      <c r="N138"/>
      <c r="O138"/>
      <c r="P138"/>
      <c r="Q138"/>
      <c r="R138"/>
      <c r="S138"/>
    </row>
    <row r="139" spans="1:19" ht="18.75" customHeight="1" x14ac:dyDescent="0.25">
      <c r="A139" s="17" t="s">
        <v>169</v>
      </c>
      <c r="B139" s="107" t="s">
        <v>97</v>
      </c>
      <c r="C139" s="107"/>
      <c r="D139" s="107"/>
      <c r="E139" s="107"/>
      <c r="F139" s="107"/>
      <c r="G139" s="107"/>
      <c r="H139" s="107"/>
      <c r="I139" s="107"/>
      <c r="K139"/>
      <c r="L139"/>
      <c r="M139"/>
      <c r="N139"/>
      <c r="O139"/>
      <c r="P139"/>
      <c r="Q139"/>
      <c r="R139"/>
      <c r="S139"/>
    </row>
    <row r="140" spans="1:19" ht="13.5" customHeight="1" x14ac:dyDescent="0.25">
      <c r="A140" s="128" t="s">
        <v>98</v>
      </c>
      <c r="B140" s="128"/>
      <c r="C140" s="128"/>
      <c r="D140" s="128"/>
      <c r="E140" s="128"/>
      <c r="F140" s="128"/>
      <c r="G140" s="128"/>
      <c r="H140" s="128"/>
      <c r="I140" s="128"/>
    </row>
    <row r="141" spans="1:19" ht="13.5" customHeight="1" x14ac:dyDescent="0.25">
      <c r="A141" s="129" t="s">
        <v>99</v>
      </c>
      <c r="B141" s="129"/>
      <c r="C141" s="10" t="s">
        <v>100</v>
      </c>
      <c r="D141" s="130" t="s">
        <v>144</v>
      </c>
      <c r="E141" s="131"/>
      <c r="F141" s="10" t="s">
        <v>101</v>
      </c>
      <c r="G141" s="211" t="s">
        <v>102</v>
      </c>
      <c r="H141" s="203" t="s">
        <v>103</v>
      </c>
      <c r="I141" s="203"/>
    </row>
    <row r="142" spans="1:19" ht="13.5" customHeight="1" x14ac:dyDescent="0.25">
      <c r="A142" s="120">
        <f>I98</f>
        <v>6213.7998615457273</v>
      </c>
      <c r="B142" s="121"/>
      <c r="C142" s="12">
        <f>I128</f>
        <v>0</v>
      </c>
      <c r="D142" s="122">
        <f>A142+C142</f>
        <v>6213.7998615457273</v>
      </c>
      <c r="E142" s="123"/>
      <c r="F142" s="10" t="str">
        <f>B132</f>
        <v>PIS</v>
      </c>
      <c r="G142" s="212">
        <v>1.6500000000000001E-2</v>
      </c>
      <c r="H142" s="204">
        <v>6.4999999999999997E-3</v>
      </c>
      <c r="I142" s="204"/>
      <c r="J142" s="13"/>
    </row>
    <row r="143" spans="1:19" ht="13.5" customHeight="1" x14ac:dyDescent="0.25">
      <c r="A143" s="214" t="s">
        <v>104</v>
      </c>
      <c r="B143" s="214"/>
      <c r="C143" s="211">
        <v>1</v>
      </c>
      <c r="D143" s="215">
        <f>G147/1</f>
        <v>0.14250000000000002</v>
      </c>
      <c r="E143" s="216">
        <f>C143-D143</f>
        <v>0.85749999999999993</v>
      </c>
      <c r="F143" s="10" t="str">
        <f>B133</f>
        <v>COFINS</v>
      </c>
      <c r="G143" s="212">
        <v>7.5999999999999998E-2</v>
      </c>
      <c r="H143" s="204">
        <v>0.03</v>
      </c>
      <c r="I143" s="204"/>
    </row>
    <row r="144" spans="1:19" ht="13.5" customHeight="1" x14ac:dyDescent="0.25">
      <c r="A144" s="207" t="s">
        <v>105</v>
      </c>
      <c r="B144" s="207"/>
      <c r="C144" s="208">
        <v>1</v>
      </c>
      <c r="D144" s="209">
        <f>H147</f>
        <v>8.6499999999999994E-2</v>
      </c>
      <c r="E144" s="210">
        <f>C144-D144</f>
        <v>0.91349999999999998</v>
      </c>
      <c r="F144" s="10" t="str">
        <f>B134</f>
        <v>ISS</v>
      </c>
      <c r="G144" s="212">
        <f>I11</f>
        <v>0.05</v>
      </c>
      <c r="H144" s="204">
        <f>I11</f>
        <v>0.05</v>
      </c>
      <c r="I144" s="204"/>
    </row>
    <row r="145" spans="1:10" ht="13.5" customHeight="1" x14ac:dyDescent="0.25">
      <c r="A145" s="111" t="s">
        <v>106</v>
      </c>
      <c r="B145" s="111"/>
      <c r="C145" s="10">
        <v>1</v>
      </c>
      <c r="D145" s="50">
        <v>0.09</v>
      </c>
      <c r="E145" s="51">
        <f>C145-D145</f>
        <v>0.91</v>
      </c>
      <c r="F145" s="10" t="s">
        <v>179</v>
      </c>
      <c r="G145" s="212">
        <v>0</v>
      </c>
      <c r="H145" s="205">
        <v>0</v>
      </c>
      <c r="I145" s="206"/>
    </row>
    <row r="146" spans="1:10" ht="13.5" customHeight="1" x14ac:dyDescent="0.25">
      <c r="A146" s="112" t="s">
        <v>107</v>
      </c>
      <c r="B146" s="114" t="s">
        <v>108</v>
      </c>
      <c r="C146" s="115"/>
      <c r="D146" s="115"/>
      <c r="E146" s="116"/>
      <c r="F146" s="84" t="s">
        <v>182</v>
      </c>
      <c r="G146" s="212">
        <v>0</v>
      </c>
      <c r="H146" s="204">
        <v>0</v>
      </c>
      <c r="I146" s="204"/>
    </row>
    <row r="147" spans="1:10" ht="18" customHeight="1" x14ac:dyDescent="0.25">
      <c r="A147" s="113"/>
      <c r="B147" s="117"/>
      <c r="C147" s="118"/>
      <c r="D147" s="118"/>
      <c r="E147" s="119"/>
      <c r="F147" s="22" t="s">
        <v>109</v>
      </c>
      <c r="G147" s="213">
        <f>SUM(G142:G146)</f>
        <v>0.14250000000000002</v>
      </c>
      <c r="H147" s="204">
        <f>SUM(H142:I146)</f>
        <v>8.6499999999999994E-2</v>
      </c>
      <c r="I147" s="204"/>
    </row>
    <row r="148" spans="1:10" ht="18" customHeight="1" x14ac:dyDescent="0.25">
      <c r="A148" s="17" t="s">
        <v>183</v>
      </c>
      <c r="B148" s="107" t="s">
        <v>181</v>
      </c>
      <c r="C148" s="107"/>
      <c r="D148" s="107"/>
      <c r="E148" s="107"/>
      <c r="F148" s="107"/>
      <c r="G148" s="107"/>
      <c r="H148" s="107"/>
      <c r="I148" s="107"/>
    </row>
    <row r="149" spans="1:10" ht="5.0999999999999996" customHeight="1" x14ac:dyDescent="0.25">
      <c r="A149" s="52"/>
      <c r="B149" s="108"/>
      <c r="C149" s="108"/>
      <c r="D149" s="108"/>
      <c r="E149" s="108"/>
      <c r="F149" s="108"/>
      <c r="G149" s="108"/>
      <c r="H149" s="108"/>
      <c r="I149" s="108"/>
    </row>
    <row r="150" spans="1:10" ht="12" x14ac:dyDescent="0.25">
      <c r="A150" s="109" t="s">
        <v>110</v>
      </c>
      <c r="B150" s="109"/>
      <c r="C150" s="109"/>
      <c r="D150" s="109"/>
      <c r="E150" s="109"/>
      <c r="F150" s="109"/>
      <c r="G150" s="109"/>
      <c r="H150" s="31">
        <f>H137</f>
        <v>9.4690749863163656E-2</v>
      </c>
      <c r="I150" s="32">
        <f>I137</f>
        <v>588.38936838938753</v>
      </c>
    </row>
    <row r="151" spans="1:10" ht="5.0999999999999996" customHeight="1" x14ac:dyDescent="0.25"/>
    <row r="152" spans="1:10" x14ac:dyDescent="0.25">
      <c r="A152" s="110" t="s">
        <v>111</v>
      </c>
      <c r="B152" s="110"/>
      <c r="C152" s="110"/>
      <c r="D152" s="110"/>
      <c r="E152" s="110"/>
      <c r="F152" s="110"/>
      <c r="G152" s="110"/>
      <c r="H152" s="110"/>
      <c r="I152" s="110"/>
    </row>
    <row r="153" spans="1:10" x14ac:dyDescent="0.25">
      <c r="A153" s="104" t="s">
        <v>9</v>
      </c>
      <c r="B153" s="104"/>
      <c r="C153" s="104"/>
      <c r="D153" s="104"/>
      <c r="E153" s="104"/>
      <c r="F153" s="104"/>
      <c r="G153" s="104"/>
      <c r="H153" s="104"/>
      <c r="I153" s="104"/>
    </row>
    <row r="154" spans="1:10" ht="15" customHeight="1" x14ac:dyDescent="0.25">
      <c r="A154" s="10">
        <v>1</v>
      </c>
      <c r="B154" s="98" t="s">
        <v>112</v>
      </c>
      <c r="C154" s="99"/>
      <c r="D154" s="99"/>
      <c r="E154" s="99"/>
      <c r="F154" s="99"/>
      <c r="G154" s="100"/>
      <c r="H154" s="11">
        <f>I154/$G$171</f>
        <v>0.48661862940140149</v>
      </c>
      <c r="I154" s="53">
        <f>I40</f>
        <v>3310.0720000000001</v>
      </c>
    </row>
    <row r="155" spans="1:10" ht="15" customHeight="1" x14ac:dyDescent="0.25">
      <c r="A155" s="10">
        <v>2</v>
      </c>
      <c r="B155" s="98" t="s">
        <v>113</v>
      </c>
      <c r="C155" s="99"/>
      <c r="D155" s="99"/>
      <c r="E155" s="99"/>
      <c r="F155" s="99"/>
      <c r="G155" s="100"/>
      <c r="H155" s="11">
        <f t="shared" ref="H155:H156" si="8">I155/$G$171</f>
        <v>0.36572164893587611</v>
      </c>
      <c r="I155" s="53">
        <f>I51+I63+I70+I74</f>
        <v>2487.7078615457276</v>
      </c>
    </row>
    <row r="156" spans="1:10" ht="15" customHeight="1" x14ac:dyDescent="0.25">
      <c r="A156" s="10">
        <v>3</v>
      </c>
      <c r="B156" s="106" t="s">
        <v>114</v>
      </c>
      <c r="C156" s="106"/>
      <c r="D156" s="106"/>
      <c r="E156" s="106"/>
      <c r="F156" s="106"/>
      <c r="G156" s="106"/>
      <c r="H156" s="11">
        <f t="shared" si="8"/>
        <v>6.1159721662722454E-2</v>
      </c>
      <c r="I156" s="53">
        <f>I84</f>
        <v>416.02</v>
      </c>
    </row>
    <row r="157" spans="1:10" s="16" customFormat="1" ht="15" customHeight="1" x14ac:dyDescent="0.25">
      <c r="A157" s="101" t="s">
        <v>115</v>
      </c>
      <c r="B157" s="102"/>
      <c r="C157" s="102"/>
      <c r="D157" s="102"/>
      <c r="E157" s="102"/>
      <c r="F157" s="102"/>
      <c r="G157" s="103"/>
      <c r="H157" s="31">
        <f>H154+H155+H156</f>
        <v>0.91349999999999998</v>
      </c>
      <c r="I157" s="32">
        <f>SUM(I154:I156)</f>
        <v>6213.7998615457273</v>
      </c>
      <c r="J157" s="23"/>
    </row>
    <row r="158" spans="1:10" ht="5.0999999999999996" customHeight="1" x14ac:dyDescent="0.25"/>
    <row r="159" spans="1:10" x14ac:dyDescent="0.25">
      <c r="A159" s="104" t="s">
        <v>68</v>
      </c>
      <c r="B159" s="104"/>
      <c r="C159" s="104"/>
      <c r="D159" s="104"/>
      <c r="E159" s="104"/>
      <c r="F159" s="104"/>
      <c r="G159" s="104"/>
      <c r="H159" s="104"/>
      <c r="I159" s="104"/>
    </row>
    <row r="160" spans="1:10" ht="15" customHeight="1" x14ac:dyDescent="0.25">
      <c r="A160" s="10">
        <v>1</v>
      </c>
      <c r="B160" s="98" t="s">
        <v>116</v>
      </c>
      <c r="C160" s="99"/>
      <c r="D160" s="99"/>
      <c r="E160" s="99"/>
      <c r="F160" s="99"/>
      <c r="G160" s="100"/>
      <c r="H160" s="11">
        <f>I160/$G$171</f>
        <v>0</v>
      </c>
      <c r="I160" s="12">
        <f>I108</f>
        <v>0</v>
      </c>
    </row>
    <row r="161" spans="1:11" ht="15" customHeight="1" x14ac:dyDescent="0.25">
      <c r="A161" s="10">
        <v>2</v>
      </c>
      <c r="B161" s="98" t="s">
        <v>117</v>
      </c>
      <c r="C161" s="99"/>
      <c r="D161" s="99"/>
      <c r="E161" s="99"/>
      <c r="F161" s="99"/>
      <c r="G161" s="100"/>
      <c r="H161" s="11">
        <f t="shared" ref="H161:H162" si="9">I161/$G$171</f>
        <v>0</v>
      </c>
      <c r="I161" s="12">
        <f>I118</f>
        <v>0</v>
      </c>
    </row>
    <row r="162" spans="1:11" ht="15" customHeight="1" x14ac:dyDescent="0.25">
      <c r="A162" s="10">
        <v>3</v>
      </c>
      <c r="B162" s="98" t="s">
        <v>118</v>
      </c>
      <c r="C162" s="99"/>
      <c r="D162" s="99"/>
      <c r="E162" s="99"/>
      <c r="F162" s="99"/>
      <c r="G162" s="100"/>
      <c r="H162" s="11">
        <f t="shared" si="9"/>
        <v>0</v>
      </c>
      <c r="I162" s="12">
        <f>I122</f>
        <v>0</v>
      </c>
    </row>
    <row r="163" spans="1:11" ht="15" customHeight="1" x14ac:dyDescent="0.25">
      <c r="A163" s="101" t="s">
        <v>119</v>
      </c>
      <c r="B163" s="102"/>
      <c r="C163" s="102"/>
      <c r="D163" s="102"/>
      <c r="E163" s="102"/>
      <c r="F163" s="102"/>
      <c r="G163" s="103"/>
      <c r="H163" s="31">
        <f>H160+H161+H162</f>
        <v>0</v>
      </c>
      <c r="I163" s="32">
        <f>I160+I161+I162</f>
        <v>0</v>
      </c>
    </row>
    <row r="164" spans="1:11" ht="5.0999999999999996" customHeight="1" x14ac:dyDescent="0.25"/>
    <row r="165" spans="1:11" x14ac:dyDescent="0.25">
      <c r="A165" s="104" t="s">
        <v>91</v>
      </c>
      <c r="B165" s="104"/>
      <c r="C165" s="104"/>
      <c r="D165" s="104"/>
      <c r="E165" s="104"/>
      <c r="F165" s="104"/>
      <c r="G165" s="104"/>
      <c r="H165" s="104"/>
      <c r="I165" s="104"/>
    </row>
    <row r="166" spans="1:11" ht="15" customHeight="1" x14ac:dyDescent="0.25">
      <c r="A166" s="10">
        <v>1</v>
      </c>
      <c r="B166" s="98" t="s">
        <v>120</v>
      </c>
      <c r="C166" s="99"/>
      <c r="D166" s="99"/>
      <c r="E166" s="99"/>
      <c r="F166" s="99"/>
      <c r="G166" s="100"/>
      <c r="H166" s="11">
        <f>I166/$G$171</f>
        <v>8.6500000000000021E-2</v>
      </c>
      <c r="I166" s="12">
        <f>I137</f>
        <v>588.38936838938753</v>
      </c>
    </row>
    <row r="167" spans="1:11" ht="15" customHeight="1" x14ac:dyDescent="0.25">
      <c r="A167" s="101" t="s">
        <v>121</v>
      </c>
      <c r="B167" s="102"/>
      <c r="C167" s="102"/>
      <c r="D167" s="102"/>
      <c r="E167" s="102"/>
      <c r="F167" s="102"/>
      <c r="G167" s="103"/>
      <c r="H167" s="31">
        <f>H166</f>
        <v>8.6500000000000021E-2</v>
      </c>
      <c r="I167" s="32">
        <f>I137</f>
        <v>588.38936838938753</v>
      </c>
      <c r="K167" s="54"/>
    </row>
    <row r="168" spans="1:11" ht="5.0999999999999996" customHeight="1" x14ac:dyDescent="0.25"/>
    <row r="169" spans="1:11" x14ac:dyDescent="0.25">
      <c r="A169" s="105" t="s">
        <v>111</v>
      </c>
      <c r="B169" s="105"/>
      <c r="C169" s="105"/>
      <c r="D169" s="105"/>
      <c r="E169" s="105"/>
      <c r="F169" s="105"/>
      <c r="G169" s="105"/>
      <c r="H169" s="105"/>
      <c r="I169" s="105"/>
    </row>
    <row r="170" spans="1:11" ht="45" x14ac:dyDescent="0.25">
      <c r="A170" s="91" t="s">
        <v>122</v>
      </c>
      <c r="B170" s="91"/>
      <c r="C170" s="91"/>
      <c r="D170" s="91"/>
      <c r="E170" s="91"/>
      <c r="F170" s="91"/>
      <c r="G170" s="55" t="s">
        <v>123</v>
      </c>
      <c r="H170" s="55" t="s">
        <v>124</v>
      </c>
      <c r="I170" s="55" t="s">
        <v>125</v>
      </c>
    </row>
    <row r="171" spans="1:11" ht="11.25" customHeight="1" x14ac:dyDescent="0.25">
      <c r="A171" s="92" t="str">
        <f>D5</f>
        <v>Supervisor Oficial</v>
      </c>
      <c r="B171" s="93"/>
      <c r="C171" s="93"/>
      <c r="D171" s="93"/>
      <c r="E171" s="93"/>
      <c r="F171" s="94"/>
      <c r="G171" s="56">
        <f>I157+I163+I167</f>
        <v>6802.1892299351148</v>
      </c>
      <c r="H171" s="55">
        <f>IF(D6="12x36",2,1)</f>
        <v>1</v>
      </c>
      <c r="I171" s="56">
        <f>G171*H171</f>
        <v>6802.1892299351148</v>
      </c>
    </row>
    <row r="172" spans="1:11" x14ac:dyDescent="0.25">
      <c r="A172" s="92"/>
      <c r="B172" s="93"/>
      <c r="C172" s="93"/>
      <c r="D172" s="93"/>
      <c r="E172" s="93"/>
      <c r="F172" s="94"/>
      <c r="G172" s="55"/>
      <c r="H172" s="55"/>
      <c r="I172" s="56"/>
    </row>
    <row r="173" spans="1:11" s="16" customFormat="1" ht="12" x14ac:dyDescent="0.25">
      <c r="A173" s="95" t="s">
        <v>126</v>
      </c>
      <c r="B173" s="96"/>
      <c r="C173" s="96"/>
      <c r="D173" s="96"/>
      <c r="E173" s="96"/>
      <c r="F173" s="96"/>
      <c r="G173" s="96"/>
      <c r="H173" s="97"/>
      <c r="I173" s="57">
        <f>I171</f>
        <v>6802.1892299351148</v>
      </c>
      <c r="J173" s="23"/>
    </row>
  </sheetData>
  <mergeCells count="169">
    <mergeCell ref="I7:I8"/>
    <mergeCell ref="A8:C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0:F10"/>
    <mergeCell ref="A11:F11"/>
    <mergeCell ref="A12:F14"/>
    <mergeCell ref="G12:G14"/>
    <mergeCell ref="A15:F17"/>
    <mergeCell ref="G15:G17"/>
    <mergeCell ref="D6:F6"/>
    <mergeCell ref="A7:C7"/>
    <mergeCell ref="G7:H8"/>
    <mergeCell ref="A26:F26"/>
    <mergeCell ref="A27:F27"/>
    <mergeCell ref="A29:I29"/>
    <mergeCell ref="B30:G30"/>
    <mergeCell ref="B31:G31"/>
    <mergeCell ref="B32:G32"/>
    <mergeCell ref="A18:F20"/>
    <mergeCell ref="G18:G20"/>
    <mergeCell ref="A21:F21"/>
    <mergeCell ref="A22:F22"/>
    <mergeCell ref="A23:F23"/>
    <mergeCell ref="A24:F25"/>
    <mergeCell ref="B39:G39"/>
    <mergeCell ref="A40:G40"/>
    <mergeCell ref="B42:G42"/>
    <mergeCell ref="B43:G43"/>
    <mergeCell ref="B44:G44"/>
    <mergeCell ref="B45:G45"/>
    <mergeCell ref="B33:G33"/>
    <mergeCell ref="B34:G34"/>
    <mergeCell ref="B35:G35"/>
    <mergeCell ref="B36:G36"/>
    <mergeCell ref="B37:G37"/>
    <mergeCell ref="B38:G38"/>
    <mergeCell ref="A52:I52"/>
    <mergeCell ref="A53:I53"/>
    <mergeCell ref="B54:G54"/>
    <mergeCell ref="B55:G55"/>
    <mergeCell ref="B56:G56"/>
    <mergeCell ref="B57:G57"/>
    <mergeCell ref="B46:G46"/>
    <mergeCell ref="B47:G47"/>
    <mergeCell ref="B48:G48"/>
    <mergeCell ref="B49:G49"/>
    <mergeCell ref="B50:G50"/>
    <mergeCell ref="A51:G51"/>
    <mergeCell ref="B64:I64"/>
    <mergeCell ref="B65:I65"/>
    <mergeCell ref="B66:G66"/>
    <mergeCell ref="B67:G67"/>
    <mergeCell ref="B68:G68"/>
    <mergeCell ref="B69:G69"/>
    <mergeCell ref="B58:G58"/>
    <mergeCell ref="B59:G59"/>
    <mergeCell ref="B60:G60"/>
    <mergeCell ref="B61:G61"/>
    <mergeCell ref="B62:G62"/>
    <mergeCell ref="A63:G63"/>
    <mergeCell ref="B79:G79"/>
    <mergeCell ref="B80:G80"/>
    <mergeCell ref="B81:G81"/>
    <mergeCell ref="B82:G82"/>
    <mergeCell ref="B83:G83"/>
    <mergeCell ref="A84:G84"/>
    <mergeCell ref="A70:G70"/>
    <mergeCell ref="B72:G72"/>
    <mergeCell ref="B73:G73"/>
    <mergeCell ref="A74:G74"/>
    <mergeCell ref="A76:G76"/>
    <mergeCell ref="B78:G78"/>
    <mergeCell ref="A92:B92"/>
    <mergeCell ref="A94:I94"/>
    <mergeCell ref="A95:B95"/>
    <mergeCell ref="A96:B96"/>
    <mergeCell ref="A98:G98"/>
    <mergeCell ref="A100:I100"/>
    <mergeCell ref="B85:G85"/>
    <mergeCell ref="A86:I86"/>
    <mergeCell ref="A87:B87"/>
    <mergeCell ref="A88:B88"/>
    <mergeCell ref="A90:I90"/>
    <mergeCell ref="A91:B91"/>
    <mergeCell ref="B107:G107"/>
    <mergeCell ref="A108:G108"/>
    <mergeCell ref="B109:I109"/>
    <mergeCell ref="A111:E111"/>
    <mergeCell ref="A112:B112"/>
    <mergeCell ref="A113:B113"/>
    <mergeCell ref="B101:G101"/>
    <mergeCell ref="B102:G102"/>
    <mergeCell ref="B103:G103"/>
    <mergeCell ref="B104:G104"/>
    <mergeCell ref="B105:G105"/>
    <mergeCell ref="B106:G106"/>
    <mergeCell ref="B121:G121"/>
    <mergeCell ref="A122:G122"/>
    <mergeCell ref="A124:E124"/>
    <mergeCell ref="A125:B125"/>
    <mergeCell ref="A126:B126"/>
    <mergeCell ref="A128:G128"/>
    <mergeCell ref="B114:I114"/>
    <mergeCell ref="B115:G115"/>
    <mergeCell ref="B116:G116"/>
    <mergeCell ref="B117:G117"/>
    <mergeCell ref="A118:G118"/>
    <mergeCell ref="B120:G120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30:I130"/>
    <mergeCell ref="B131:G131"/>
    <mergeCell ref="B132:G132"/>
    <mergeCell ref="B133:G133"/>
    <mergeCell ref="B134:G134"/>
    <mergeCell ref="B135:G135"/>
    <mergeCell ref="A145:B145"/>
    <mergeCell ref="H145:I145"/>
    <mergeCell ref="A146:A147"/>
    <mergeCell ref="B146:E147"/>
    <mergeCell ref="H146:I146"/>
    <mergeCell ref="H147:I147"/>
    <mergeCell ref="A142:B142"/>
    <mergeCell ref="D142:E142"/>
    <mergeCell ref="H142:I142"/>
    <mergeCell ref="A143:B143"/>
    <mergeCell ref="H143:I143"/>
    <mergeCell ref="A144:B144"/>
    <mergeCell ref="H144:I144"/>
    <mergeCell ref="B155:G155"/>
    <mergeCell ref="B156:G156"/>
    <mergeCell ref="A157:G157"/>
    <mergeCell ref="A159:I159"/>
    <mergeCell ref="B160:G160"/>
    <mergeCell ref="B161:G161"/>
    <mergeCell ref="B148:I148"/>
    <mergeCell ref="B149:I149"/>
    <mergeCell ref="A150:G150"/>
    <mergeCell ref="A152:I152"/>
    <mergeCell ref="A153:I153"/>
    <mergeCell ref="B154:G154"/>
    <mergeCell ref="A170:F170"/>
    <mergeCell ref="A171:F171"/>
    <mergeCell ref="A172:F172"/>
    <mergeCell ref="A173:H173"/>
    <mergeCell ref="B162:G162"/>
    <mergeCell ref="A163:G163"/>
    <mergeCell ref="A165:I165"/>
    <mergeCell ref="B166:G166"/>
    <mergeCell ref="A167:G167"/>
    <mergeCell ref="A169:I169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"/>
  <sheetViews>
    <sheetView tabSelected="1" view="pageBreakPreview" topLeftCell="A86" zoomScale="130" zoomScaleNormal="130" zoomScaleSheetLayoutView="130" workbookViewId="0">
      <selection activeCell="I132" sqref="I132:I136"/>
    </sheetView>
  </sheetViews>
  <sheetFormatPr defaultColWidth="9.140625"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9" t="s">
        <v>173</v>
      </c>
      <c r="B1" s="179"/>
      <c r="C1" s="179"/>
      <c r="D1" s="179"/>
      <c r="E1" s="179"/>
      <c r="F1" s="179"/>
      <c r="G1" s="179"/>
      <c r="H1" s="179"/>
      <c r="I1" s="179"/>
      <c r="K1" s="2"/>
    </row>
    <row r="2" spans="1:11" ht="22.5" customHeight="1" x14ac:dyDescent="0.25">
      <c r="A2" s="179" t="s">
        <v>0</v>
      </c>
      <c r="B2" s="179"/>
      <c r="C2" s="180" t="s">
        <v>196</v>
      </c>
      <c r="D2" s="180"/>
      <c r="E2" s="181" t="s">
        <v>1</v>
      </c>
      <c r="F2" s="181"/>
      <c r="G2" s="181"/>
      <c r="H2" s="181"/>
      <c r="I2" s="181"/>
    </row>
    <row r="3" spans="1:11" ht="11.25" customHeight="1" x14ac:dyDescent="0.25">
      <c r="A3" s="179" t="s">
        <v>2</v>
      </c>
      <c r="B3" s="179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5" t="s">
        <v>153</v>
      </c>
      <c r="B5" s="146"/>
      <c r="C5" s="147"/>
      <c r="D5" s="177" t="s">
        <v>212</v>
      </c>
      <c r="E5" s="182"/>
      <c r="F5" s="183"/>
      <c r="G5" s="184" t="str">
        <f>IF(D6="12x36","Regime de trabalho:","Quantidade de HORAS/MÊS")</f>
        <v>Quantidade de HORAS/MÊS</v>
      </c>
      <c r="H5" s="185"/>
      <c r="I5" s="188">
        <f>IF(D6="12x36",D6,5*D6)</f>
        <v>200</v>
      </c>
    </row>
    <row r="6" spans="1:11" ht="18.75" customHeight="1" x14ac:dyDescent="0.25">
      <c r="A6" s="145" t="str">
        <f>IF(D6="12x36","Regime de trabalho:","Regime de trabalho (horas semanais):")</f>
        <v>Regime de trabalho (horas semanais):</v>
      </c>
      <c r="B6" s="146"/>
      <c r="C6" s="147"/>
      <c r="D6" s="145">
        <v>40</v>
      </c>
      <c r="E6" s="146"/>
      <c r="F6" s="147"/>
      <c r="G6" s="186"/>
      <c r="H6" s="187"/>
      <c r="I6" s="189"/>
    </row>
    <row r="7" spans="1:11" ht="22.5" customHeight="1" x14ac:dyDescent="0.25">
      <c r="A7" s="145" t="s">
        <v>160</v>
      </c>
      <c r="B7" s="146"/>
      <c r="C7" s="147"/>
      <c r="D7" s="90" t="s">
        <v>197</v>
      </c>
      <c r="E7" s="86"/>
      <c r="F7" s="87"/>
      <c r="G7" s="171" t="s">
        <v>154</v>
      </c>
      <c r="H7" s="172"/>
      <c r="I7" s="175">
        <v>0.4</v>
      </c>
    </row>
    <row r="8" spans="1:11" ht="22.5" customHeight="1" x14ac:dyDescent="0.25">
      <c r="A8" s="145" t="s">
        <v>161</v>
      </c>
      <c r="B8" s="146"/>
      <c r="C8" s="147"/>
      <c r="D8" s="85" t="s">
        <v>5</v>
      </c>
      <c r="E8" s="86"/>
      <c r="F8" s="87"/>
      <c r="G8" s="173"/>
      <c r="H8" s="174"/>
      <c r="I8" s="176"/>
    </row>
    <row r="9" spans="1:11" ht="24.75" customHeight="1" x14ac:dyDescent="0.25">
      <c r="A9" s="145" t="s">
        <v>136</v>
      </c>
      <c r="B9" s="146"/>
      <c r="C9" s="147"/>
      <c r="D9" s="177" t="s">
        <v>186</v>
      </c>
      <c r="E9" s="146"/>
      <c r="F9" s="147"/>
      <c r="G9" s="178" t="s">
        <v>155</v>
      </c>
      <c r="H9" s="178"/>
      <c r="I9" s="8" t="s">
        <v>145</v>
      </c>
    </row>
    <row r="10" spans="1:11" ht="32.25" customHeight="1" x14ac:dyDescent="0.25">
      <c r="A10" s="166" t="s">
        <v>133</v>
      </c>
      <c r="B10" s="167"/>
      <c r="C10" s="167"/>
      <c r="D10" s="167"/>
      <c r="E10" s="167"/>
      <c r="F10" s="167"/>
      <c r="G10" s="70" t="s">
        <v>162</v>
      </c>
      <c r="H10" s="7">
        <v>220</v>
      </c>
      <c r="I10" s="72">
        <v>2140.6</v>
      </c>
    </row>
    <row r="11" spans="1:11" x14ac:dyDescent="0.25">
      <c r="A11" s="131" t="s">
        <v>159</v>
      </c>
      <c r="B11" s="159"/>
      <c r="C11" s="159"/>
      <c r="D11" s="159"/>
      <c r="E11" s="159"/>
      <c r="F11" s="159"/>
      <c r="G11" s="7" t="str">
        <f>D9</f>
        <v>Porto Alegre</v>
      </c>
      <c r="H11" s="7" t="s">
        <v>4</v>
      </c>
      <c r="I11" s="81">
        <v>0.05</v>
      </c>
    </row>
    <row r="12" spans="1:11" ht="15" customHeight="1" x14ac:dyDescent="0.25">
      <c r="A12" s="163" t="s">
        <v>134</v>
      </c>
      <c r="B12" s="164"/>
      <c r="C12" s="164"/>
      <c r="D12" s="164"/>
      <c r="E12" s="164"/>
      <c r="F12" s="164"/>
      <c r="G12" s="161" t="s">
        <v>5</v>
      </c>
      <c r="H12" s="7" t="s">
        <v>6</v>
      </c>
      <c r="I12" s="72">
        <v>4.8</v>
      </c>
    </row>
    <row r="13" spans="1:11" x14ac:dyDescent="0.25">
      <c r="A13" s="169"/>
      <c r="B13" s="170"/>
      <c r="C13" s="170"/>
      <c r="D13" s="170"/>
      <c r="E13" s="170"/>
      <c r="F13" s="170"/>
      <c r="G13" s="161"/>
      <c r="H13" s="7" t="s">
        <v>7</v>
      </c>
      <c r="I13" s="73">
        <v>22</v>
      </c>
    </row>
    <row r="14" spans="1:11" x14ac:dyDescent="0.25">
      <c r="A14" s="166"/>
      <c r="B14" s="167"/>
      <c r="C14" s="167"/>
      <c r="D14" s="167"/>
      <c r="E14" s="167"/>
      <c r="F14" s="167"/>
      <c r="G14" s="161"/>
      <c r="H14" s="7" t="s">
        <v>8</v>
      </c>
      <c r="I14" s="8">
        <v>0.03</v>
      </c>
    </row>
    <row r="15" spans="1:11" ht="11.25" customHeight="1" x14ac:dyDescent="0.25">
      <c r="A15" s="130" t="s">
        <v>156</v>
      </c>
      <c r="B15" s="130"/>
      <c r="C15" s="130"/>
      <c r="D15" s="130"/>
      <c r="E15" s="130"/>
      <c r="F15" s="131"/>
      <c r="G15" s="161" t="s">
        <v>5</v>
      </c>
      <c r="H15" s="7" t="s">
        <v>6</v>
      </c>
      <c r="I15" s="72">
        <v>329</v>
      </c>
    </row>
    <row r="16" spans="1:11" ht="11.25" customHeight="1" x14ac:dyDescent="0.25">
      <c r="A16" s="130"/>
      <c r="B16" s="130"/>
      <c r="C16" s="130"/>
      <c r="D16" s="130"/>
      <c r="E16" s="130"/>
      <c r="F16" s="131"/>
      <c r="G16" s="161"/>
      <c r="H16" s="7" t="s">
        <v>188</v>
      </c>
      <c r="I16" s="73">
        <v>1</v>
      </c>
    </row>
    <row r="17" spans="1:9" x14ac:dyDescent="0.25">
      <c r="A17" s="130"/>
      <c r="B17" s="130"/>
      <c r="C17" s="130"/>
      <c r="D17" s="130"/>
      <c r="E17" s="130"/>
      <c r="F17" s="131"/>
      <c r="G17" s="161"/>
      <c r="H17" s="7" t="s">
        <v>8</v>
      </c>
      <c r="I17" s="8">
        <v>0.2</v>
      </c>
    </row>
    <row r="18" spans="1:9" x14ac:dyDescent="0.25">
      <c r="A18" s="130" t="s">
        <v>157</v>
      </c>
      <c r="B18" s="130"/>
      <c r="C18" s="130"/>
      <c r="D18" s="130"/>
      <c r="E18" s="130"/>
      <c r="F18" s="131"/>
      <c r="G18" s="161" t="s">
        <v>5</v>
      </c>
      <c r="H18" s="7" t="s">
        <v>6</v>
      </c>
      <c r="I18" s="72">
        <v>0</v>
      </c>
    </row>
    <row r="19" spans="1:9" x14ac:dyDescent="0.25">
      <c r="A19" s="130"/>
      <c r="B19" s="130"/>
      <c r="C19" s="130"/>
      <c r="D19" s="130"/>
      <c r="E19" s="130"/>
      <c r="F19" s="131"/>
      <c r="G19" s="161"/>
      <c r="H19" s="7" t="s">
        <v>7</v>
      </c>
      <c r="I19" s="73">
        <v>0</v>
      </c>
    </row>
    <row r="20" spans="1:9" x14ac:dyDescent="0.25">
      <c r="A20" s="130"/>
      <c r="B20" s="130"/>
      <c r="C20" s="130"/>
      <c r="D20" s="130"/>
      <c r="E20" s="130"/>
      <c r="F20" s="131"/>
      <c r="G20" s="161"/>
      <c r="H20" s="7" t="s">
        <v>8</v>
      </c>
      <c r="I20" s="8">
        <v>0</v>
      </c>
    </row>
    <row r="21" spans="1:9" ht="36" customHeight="1" x14ac:dyDescent="0.25">
      <c r="A21" s="162" t="s">
        <v>187</v>
      </c>
      <c r="B21" s="162"/>
      <c r="C21" s="162"/>
      <c r="D21" s="162"/>
      <c r="E21" s="162"/>
      <c r="F21" s="163"/>
      <c r="G21" s="71" t="s">
        <v>5</v>
      </c>
      <c r="H21" s="71" t="s">
        <v>146</v>
      </c>
      <c r="I21" s="75">
        <v>0</v>
      </c>
    </row>
    <row r="22" spans="1:9" ht="22.5" x14ac:dyDescent="0.25">
      <c r="A22" s="131" t="s">
        <v>189</v>
      </c>
      <c r="B22" s="159"/>
      <c r="C22" s="159"/>
      <c r="D22" s="159"/>
      <c r="E22" s="159"/>
      <c r="F22" s="160"/>
      <c r="G22" s="71"/>
      <c r="H22" s="71" t="s">
        <v>137</v>
      </c>
      <c r="I22" s="74" t="s">
        <v>145</v>
      </c>
    </row>
    <row r="23" spans="1:9" ht="34.5" customHeight="1" x14ac:dyDescent="0.25">
      <c r="A23" s="130" t="s">
        <v>217</v>
      </c>
      <c r="B23" s="130"/>
      <c r="C23" s="130"/>
      <c r="D23" s="130"/>
      <c r="E23" s="130"/>
      <c r="F23" s="130"/>
      <c r="G23" s="7"/>
      <c r="H23" s="7" t="s">
        <v>142</v>
      </c>
      <c r="I23" s="72">
        <v>1610.13</v>
      </c>
    </row>
    <row r="24" spans="1:9" ht="15" customHeight="1" x14ac:dyDescent="0.25">
      <c r="A24" s="163" t="s">
        <v>176</v>
      </c>
      <c r="B24" s="164"/>
      <c r="C24" s="164"/>
      <c r="D24" s="164"/>
      <c r="E24" s="164"/>
      <c r="F24" s="165"/>
      <c r="G24" s="71"/>
      <c r="H24" s="82" t="s">
        <v>147</v>
      </c>
      <c r="I24" s="77" t="s">
        <v>145</v>
      </c>
    </row>
    <row r="25" spans="1:9" ht="15" customHeight="1" x14ac:dyDescent="0.25">
      <c r="A25" s="166"/>
      <c r="B25" s="167"/>
      <c r="C25" s="167"/>
      <c r="D25" s="167"/>
      <c r="E25" s="167"/>
      <c r="F25" s="168"/>
      <c r="G25" s="71"/>
      <c r="H25" s="83" t="s">
        <v>174</v>
      </c>
      <c r="I25" s="8" t="s">
        <v>145</v>
      </c>
    </row>
    <row r="26" spans="1:9" ht="26.25" customHeight="1" x14ac:dyDescent="0.25">
      <c r="A26" s="131" t="s">
        <v>178</v>
      </c>
      <c r="B26" s="159"/>
      <c r="C26" s="159"/>
      <c r="D26" s="159"/>
      <c r="E26" s="159"/>
      <c r="F26" s="160"/>
      <c r="G26" s="71"/>
      <c r="H26" s="76" t="s">
        <v>147</v>
      </c>
      <c r="I26" s="77" t="s">
        <v>145</v>
      </c>
    </row>
    <row r="27" spans="1:9" ht="35.25" customHeight="1" x14ac:dyDescent="0.25">
      <c r="A27" s="130" t="s">
        <v>152</v>
      </c>
      <c r="B27" s="130"/>
      <c r="C27" s="130"/>
      <c r="D27" s="130"/>
      <c r="E27" s="130"/>
      <c r="F27" s="130"/>
      <c r="G27" s="7"/>
      <c r="H27" s="70" t="s">
        <v>137</v>
      </c>
      <c r="I27" s="8">
        <v>0.2</v>
      </c>
    </row>
    <row r="28" spans="1:9" ht="5.0999999999999996" customHeight="1" x14ac:dyDescent="0.25"/>
    <row r="29" spans="1:9" ht="17.25" customHeight="1" x14ac:dyDescent="0.25">
      <c r="A29" s="104" t="s">
        <v>9</v>
      </c>
      <c r="B29" s="104"/>
      <c r="C29" s="104"/>
      <c r="D29" s="104"/>
      <c r="E29" s="104"/>
      <c r="F29" s="104"/>
      <c r="G29" s="104"/>
      <c r="H29" s="104"/>
      <c r="I29" s="104"/>
    </row>
    <row r="30" spans="1:9" ht="33.75" x14ac:dyDescent="0.25">
      <c r="A30" s="9" t="s">
        <v>10</v>
      </c>
      <c r="B30" s="132" t="s">
        <v>11</v>
      </c>
      <c r="C30" s="133"/>
      <c r="D30" s="133"/>
      <c r="E30" s="133"/>
      <c r="F30" s="133"/>
      <c r="G30" s="134"/>
      <c r="H30" s="9" t="s">
        <v>12</v>
      </c>
      <c r="I30" s="9" t="s">
        <v>13</v>
      </c>
    </row>
    <row r="31" spans="1:9" ht="15" customHeight="1" x14ac:dyDescent="0.25">
      <c r="A31" s="10">
        <v>1</v>
      </c>
      <c r="B31" s="98" t="s">
        <v>14</v>
      </c>
      <c r="C31" s="99"/>
      <c r="D31" s="99"/>
      <c r="E31" s="99"/>
      <c r="F31" s="99"/>
      <c r="G31" s="100"/>
      <c r="H31" s="11">
        <f t="shared" ref="H31:H39" si="0">I31/$I$40</f>
        <v>0.75133626660777464</v>
      </c>
      <c r="I31" s="12">
        <f>IF(D6="12x36",I10,I10/H10*I5)</f>
        <v>1946</v>
      </c>
    </row>
    <row r="32" spans="1:9" ht="15" customHeight="1" x14ac:dyDescent="0.25">
      <c r="A32" s="10">
        <f>A31+1</f>
        <v>2</v>
      </c>
      <c r="B32" s="98" t="s">
        <v>15</v>
      </c>
      <c r="C32" s="99"/>
      <c r="D32" s="99"/>
      <c r="E32" s="99"/>
      <c r="F32" s="99"/>
      <c r="G32" s="100"/>
      <c r="H32" s="11">
        <f t="shared" si="0"/>
        <v>0</v>
      </c>
      <c r="I32" s="12">
        <f>IF(I9=30%,I31*I9,0)</f>
        <v>0</v>
      </c>
    </row>
    <row r="33" spans="1:10" ht="15" customHeight="1" x14ac:dyDescent="0.25">
      <c r="A33" s="10">
        <f t="shared" ref="A33:A39" si="1">A32+1</f>
        <v>3</v>
      </c>
      <c r="B33" s="106" t="s">
        <v>143</v>
      </c>
      <c r="C33" s="106"/>
      <c r="D33" s="106"/>
      <c r="E33" s="106"/>
      <c r="F33" s="106"/>
      <c r="G33" s="106"/>
      <c r="H33" s="11">
        <f t="shared" si="0"/>
        <v>0</v>
      </c>
      <c r="I33" s="12">
        <f>IF(I7=10%,I23*I7,0)</f>
        <v>0</v>
      </c>
    </row>
    <row r="34" spans="1:10" ht="15" customHeight="1" x14ac:dyDescent="0.25">
      <c r="A34" s="10">
        <f t="shared" si="1"/>
        <v>4</v>
      </c>
      <c r="B34" s="106" t="s">
        <v>138</v>
      </c>
      <c r="C34" s="106"/>
      <c r="D34" s="106"/>
      <c r="E34" s="106"/>
      <c r="F34" s="106"/>
      <c r="G34" s="106"/>
      <c r="H34" s="11">
        <f t="shared" si="0"/>
        <v>0</v>
      </c>
      <c r="I34" s="12">
        <f>IF(I7=20%,I23*I7,0)</f>
        <v>0</v>
      </c>
    </row>
    <row r="35" spans="1:10" ht="15" customHeight="1" x14ac:dyDescent="0.25">
      <c r="A35" s="10">
        <f t="shared" si="1"/>
        <v>5</v>
      </c>
      <c r="B35" s="106" t="s">
        <v>139</v>
      </c>
      <c r="C35" s="106"/>
      <c r="D35" s="106"/>
      <c r="E35" s="106"/>
      <c r="F35" s="106"/>
      <c r="G35" s="106"/>
      <c r="H35" s="11">
        <f t="shared" si="0"/>
        <v>0.24866373339222536</v>
      </c>
      <c r="I35" s="12">
        <f>IF(I7=40%,I23*I7,0)</f>
        <v>644.05200000000013</v>
      </c>
    </row>
    <row r="36" spans="1:10" ht="15" customHeight="1" x14ac:dyDescent="0.25">
      <c r="A36" s="10">
        <f t="shared" si="1"/>
        <v>6</v>
      </c>
      <c r="B36" s="98" t="s">
        <v>135</v>
      </c>
      <c r="C36" s="99"/>
      <c r="D36" s="99"/>
      <c r="E36" s="99"/>
      <c r="F36" s="99"/>
      <c r="G36" s="100"/>
      <c r="H36" s="11">
        <f t="shared" si="0"/>
        <v>0</v>
      </c>
      <c r="I36" s="12">
        <f>IF(I22="Não aplicável",0,I31*I22)</f>
        <v>0</v>
      </c>
    </row>
    <row r="37" spans="1:10" ht="15" customHeight="1" x14ac:dyDescent="0.25">
      <c r="A37" s="10">
        <f t="shared" si="1"/>
        <v>7</v>
      </c>
      <c r="B37" s="98" t="s">
        <v>175</v>
      </c>
      <c r="C37" s="99"/>
      <c r="D37" s="99"/>
      <c r="E37" s="99"/>
      <c r="F37" s="99"/>
      <c r="G37" s="100"/>
      <c r="H37" s="11">
        <f t="shared" si="0"/>
        <v>0</v>
      </c>
      <c r="I37" s="12">
        <f>IF(I24="Não aplicável",0,(I31+I32+I33+I34+I35+I36+I39)/I5*I24*(1+I25))</f>
        <v>0</v>
      </c>
    </row>
    <row r="38" spans="1:10" ht="23.25" customHeight="1" x14ac:dyDescent="0.25">
      <c r="A38" s="10">
        <f t="shared" si="1"/>
        <v>8</v>
      </c>
      <c r="B38" s="98" t="s">
        <v>177</v>
      </c>
      <c r="C38" s="99"/>
      <c r="D38" s="99"/>
      <c r="E38" s="99"/>
      <c r="F38" s="99"/>
      <c r="G38" s="100"/>
      <c r="H38" s="11">
        <f t="shared" si="0"/>
        <v>0</v>
      </c>
      <c r="I38" s="12">
        <f>IF(I24="Não aplicável",0,I24/I13*5*(I10/H10*(1+I25)))</f>
        <v>0</v>
      </c>
    </row>
    <row r="39" spans="1:10" ht="15" customHeight="1" x14ac:dyDescent="0.25">
      <c r="A39" s="10">
        <f t="shared" si="1"/>
        <v>9</v>
      </c>
      <c r="B39" s="156" t="str">
        <f>IF(D6="12x36","Para postos 12x36 os feriados são considerados compensados, conforme parágrafo único, Art. 59-A da CLT","Outros")</f>
        <v>Outros</v>
      </c>
      <c r="C39" s="157"/>
      <c r="D39" s="157"/>
      <c r="E39" s="157"/>
      <c r="F39" s="157"/>
      <c r="G39" s="158"/>
      <c r="H39" s="11">
        <f t="shared" si="0"/>
        <v>0</v>
      </c>
      <c r="I39" s="59">
        <v>0</v>
      </c>
    </row>
    <row r="40" spans="1:10" s="16" customFormat="1" ht="15" customHeight="1" x14ac:dyDescent="0.25">
      <c r="A40" s="124" t="s">
        <v>16</v>
      </c>
      <c r="B40" s="125"/>
      <c r="C40" s="125"/>
      <c r="D40" s="125"/>
      <c r="E40" s="125"/>
      <c r="F40" s="125"/>
      <c r="G40" s="126"/>
      <c r="H40" s="14">
        <f>SUM(H31:H39)</f>
        <v>1</v>
      </c>
      <c r="I40" s="48">
        <f>SUM(I31:I39)</f>
        <v>2590.0520000000001</v>
      </c>
      <c r="J40" s="15"/>
    </row>
    <row r="41" spans="1:10" ht="5.0999999999999996" customHeight="1" x14ac:dyDescent="0.25"/>
    <row r="42" spans="1:10" ht="33.75" customHeight="1" x14ac:dyDescent="0.25">
      <c r="A42" s="9" t="s">
        <v>17</v>
      </c>
      <c r="B42" s="132" t="s">
        <v>18</v>
      </c>
      <c r="C42" s="133"/>
      <c r="D42" s="133"/>
      <c r="E42" s="133"/>
      <c r="F42" s="133"/>
      <c r="G42" s="134"/>
      <c r="H42" s="9" t="s">
        <v>12</v>
      </c>
      <c r="I42" s="9" t="s">
        <v>13</v>
      </c>
    </row>
    <row r="43" spans="1:10" ht="15" customHeight="1" x14ac:dyDescent="0.25">
      <c r="A43" s="10">
        <v>1</v>
      </c>
      <c r="B43" s="98" t="s">
        <v>19</v>
      </c>
      <c r="C43" s="99"/>
      <c r="D43" s="99"/>
      <c r="E43" s="99"/>
      <c r="F43" s="99"/>
      <c r="G43" s="100"/>
      <c r="H43" s="11">
        <v>0.2</v>
      </c>
      <c r="I43" s="12">
        <f>$I$40*H43</f>
        <v>518.0104</v>
      </c>
    </row>
    <row r="44" spans="1:10" ht="15" customHeight="1" x14ac:dyDescent="0.25">
      <c r="A44" s="10">
        <v>2</v>
      </c>
      <c r="B44" s="98" t="s">
        <v>20</v>
      </c>
      <c r="C44" s="99"/>
      <c r="D44" s="99"/>
      <c r="E44" s="99"/>
      <c r="F44" s="99"/>
      <c r="G44" s="100"/>
      <c r="H44" s="11">
        <v>1.4999999999999999E-2</v>
      </c>
      <c r="I44" s="12">
        <f t="shared" ref="I44:I50" si="2">$I$40*H44</f>
        <v>38.85078</v>
      </c>
    </row>
    <row r="45" spans="1:10" ht="15" customHeight="1" x14ac:dyDescent="0.25">
      <c r="A45" s="10">
        <v>3</v>
      </c>
      <c r="B45" s="98" t="s">
        <v>21</v>
      </c>
      <c r="C45" s="99"/>
      <c r="D45" s="99"/>
      <c r="E45" s="99"/>
      <c r="F45" s="99"/>
      <c r="G45" s="100"/>
      <c r="H45" s="11">
        <v>0.01</v>
      </c>
      <c r="I45" s="12">
        <f t="shared" si="2"/>
        <v>25.90052</v>
      </c>
    </row>
    <row r="46" spans="1:10" ht="15" customHeight="1" x14ac:dyDescent="0.25">
      <c r="A46" s="10">
        <v>4</v>
      </c>
      <c r="B46" s="98" t="s">
        <v>22</v>
      </c>
      <c r="C46" s="99"/>
      <c r="D46" s="99"/>
      <c r="E46" s="99"/>
      <c r="F46" s="99"/>
      <c r="G46" s="100"/>
      <c r="H46" s="11">
        <v>2E-3</v>
      </c>
      <c r="I46" s="12">
        <f>$I$40*H46</f>
        <v>5.180104</v>
      </c>
    </row>
    <row r="47" spans="1:10" ht="15" customHeight="1" x14ac:dyDescent="0.25">
      <c r="A47" s="10">
        <v>5</v>
      </c>
      <c r="B47" s="98" t="s">
        <v>23</v>
      </c>
      <c r="C47" s="99"/>
      <c r="D47" s="99"/>
      <c r="E47" s="99"/>
      <c r="F47" s="99"/>
      <c r="G47" s="100"/>
      <c r="H47" s="11">
        <v>2.5000000000000001E-2</v>
      </c>
      <c r="I47" s="12">
        <f t="shared" si="2"/>
        <v>64.751300000000001</v>
      </c>
    </row>
    <row r="48" spans="1:10" ht="15" customHeight="1" x14ac:dyDescent="0.25">
      <c r="A48" s="10">
        <v>6</v>
      </c>
      <c r="B48" s="98" t="s">
        <v>24</v>
      </c>
      <c r="C48" s="99"/>
      <c r="D48" s="99"/>
      <c r="E48" s="99"/>
      <c r="F48" s="99"/>
      <c r="G48" s="100"/>
      <c r="H48" s="11">
        <v>0.08</v>
      </c>
      <c r="I48" s="12">
        <f>$I$40*H48</f>
        <v>207.20416</v>
      </c>
    </row>
    <row r="49" spans="1:16" ht="15" customHeight="1" x14ac:dyDescent="0.25">
      <c r="A49" s="10">
        <v>7</v>
      </c>
      <c r="B49" s="98" t="s">
        <v>127</v>
      </c>
      <c r="C49" s="99"/>
      <c r="D49" s="99"/>
      <c r="E49" s="99"/>
      <c r="F49" s="99"/>
      <c r="G49" s="100"/>
      <c r="H49" s="11">
        <v>0.03</v>
      </c>
      <c r="I49" s="12">
        <f t="shared" si="2"/>
        <v>77.701560000000001</v>
      </c>
    </row>
    <row r="50" spans="1:16" ht="15" customHeight="1" x14ac:dyDescent="0.25">
      <c r="A50" s="10">
        <v>8</v>
      </c>
      <c r="B50" s="98" t="s">
        <v>25</v>
      </c>
      <c r="C50" s="99"/>
      <c r="D50" s="99"/>
      <c r="E50" s="99"/>
      <c r="F50" s="99"/>
      <c r="G50" s="100"/>
      <c r="H50" s="11">
        <v>6.0000000000000001E-3</v>
      </c>
      <c r="I50" s="12">
        <f t="shared" si="2"/>
        <v>15.540312000000002</v>
      </c>
    </row>
    <row r="51" spans="1:16" s="16" customFormat="1" ht="15" customHeight="1" x14ac:dyDescent="0.25">
      <c r="A51" s="124" t="s">
        <v>26</v>
      </c>
      <c r="B51" s="125"/>
      <c r="C51" s="125"/>
      <c r="D51" s="125"/>
      <c r="E51" s="125"/>
      <c r="F51" s="125"/>
      <c r="G51" s="126"/>
      <c r="H51" s="14">
        <f>SUM(H43:H50)</f>
        <v>0.3680000000000001</v>
      </c>
      <c r="I51" s="48">
        <f>SUM(I43:I50)</f>
        <v>953.13913600000001</v>
      </c>
      <c r="J51" s="15"/>
    </row>
    <row r="52" spans="1:16" ht="15" customHeight="1" x14ac:dyDescent="0.25">
      <c r="A52" s="150" t="s">
        <v>27</v>
      </c>
      <c r="B52" s="150"/>
      <c r="C52" s="150"/>
      <c r="D52" s="150"/>
      <c r="E52" s="150"/>
      <c r="F52" s="150"/>
      <c r="G52" s="150"/>
      <c r="H52" s="150"/>
      <c r="I52" s="150"/>
    </row>
    <row r="53" spans="1:16" ht="30.75" customHeight="1" x14ac:dyDescent="0.25">
      <c r="A53" s="155" t="s">
        <v>28</v>
      </c>
      <c r="B53" s="155"/>
      <c r="C53" s="155"/>
      <c r="D53" s="155"/>
      <c r="E53" s="155"/>
      <c r="F53" s="155"/>
      <c r="G53" s="155"/>
      <c r="H53" s="155"/>
      <c r="I53" s="155"/>
      <c r="J53"/>
      <c r="K53"/>
      <c r="L53"/>
      <c r="M53"/>
      <c r="N53"/>
      <c r="O53"/>
      <c r="P53"/>
    </row>
    <row r="54" spans="1:16" ht="33.75" customHeight="1" x14ac:dyDescent="0.25">
      <c r="A54" s="9" t="s">
        <v>29</v>
      </c>
      <c r="B54" s="132" t="s">
        <v>30</v>
      </c>
      <c r="C54" s="133"/>
      <c r="D54" s="133"/>
      <c r="E54" s="133"/>
      <c r="F54" s="133"/>
      <c r="G54" s="134"/>
      <c r="H54" s="9" t="s">
        <v>12</v>
      </c>
      <c r="I54" s="9" t="s">
        <v>13</v>
      </c>
    </row>
    <row r="55" spans="1:16" ht="15" customHeight="1" x14ac:dyDescent="0.25">
      <c r="A55" s="10">
        <v>1</v>
      </c>
      <c r="B55" s="98" t="s">
        <v>31</v>
      </c>
      <c r="C55" s="99"/>
      <c r="D55" s="99"/>
      <c r="E55" s="99"/>
      <c r="F55" s="99"/>
      <c r="G55" s="100"/>
      <c r="H55" s="58">
        <v>0.119314</v>
      </c>
      <c r="I55" s="12">
        <f>$I$40*H55</f>
        <v>309.02946432800002</v>
      </c>
    </row>
    <row r="56" spans="1:16" ht="15" customHeight="1" x14ac:dyDescent="0.25">
      <c r="A56" s="10">
        <v>2</v>
      </c>
      <c r="B56" s="98" t="s">
        <v>32</v>
      </c>
      <c r="C56" s="99"/>
      <c r="D56" s="99"/>
      <c r="E56" s="99"/>
      <c r="F56" s="99"/>
      <c r="G56" s="100"/>
      <c r="H56" s="58">
        <v>2.0479000000000001E-2</v>
      </c>
      <c r="I56" s="12">
        <f t="shared" ref="I56:I61" si="3">$I$40*H56</f>
        <v>53.041674908000005</v>
      </c>
    </row>
    <row r="57" spans="1:16" ht="15" customHeight="1" x14ac:dyDescent="0.25">
      <c r="A57" s="10">
        <v>3</v>
      </c>
      <c r="B57" s="98" t="s">
        <v>33</v>
      </c>
      <c r="C57" s="99"/>
      <c r="D57" s="99"/>
      <c r="E57" s="99"/>
      <c r="F57" s="99"/>
      <c r="G57" s="100"/>
      <c r="H57" s="11">
        <v>1.2123E-2</v>
      </c>
      <c r="I57" s="12">
        <f t="shared" si="3"/>
        <v>31.399200396000001</v>
      </c>
    </row>
    <row r="58" spans="1:16" ht="15" customHeight="1" x14ac:dyDescent="0.25">
      <c r="A58" s="10">
        <v>4</v>
      </c>
      <c r="B58" s="98" t="s">
        <v>34</v>
      </c>
      <c r="C58" s="99"/>
      <c r="D58" s="99"/>
      <c r="E58" s="99"/>
      <c r="F58" s="99"/>
      <c r="G58" s="100"/>
      <c r="H58" s="11">
        <v>1.1436E-2</v>
      </c>
      <c r="I58" s="12">
        <f>$I$40*H58</f>
        <v>29.619834672000003</v>
      </c>
    </row>
    <row r="59" spans="1:16" ht="15" customHeight="1" x14ac:dyDescent="0.25">
      <c r="A59" s="10">
        <v>5</v>
      </c>
      <c r="B59" s="98" t="s">
        <v>35</v>
      </c>
      <c r="C59" s="99"/>
      <c r="D59" s="99"/>
      <c r="E59" s="99"/>
      <c r="F59" s="99"/>
      <c r="G59" s="100"/>
      <c r="H59" s="11">
        <v>1.74E-4</v>
      </c>
      <c r="I59" s="12">
        <f t="shared" si="3"/>
        <v>0.45066904800000002</v>
      </c>
    </row>
    <row r="60" spans="1:16" ht="15" customHeight="1" x14ac:dyDescent="0.25">
      <c r="A60" s="10">
        <v>6</v>
      </c>
      <c r="B60" s="98" t="s">
        <v>36</v>
      </c>
      <c r="C60" s="99"/>
      <c r="D60" s="99"/>
      <c r="E60" s="99"/>
      <c r="F60" s="99"/>
      <c r="G60" s="100"/>
      <c r="H60" s="11">
        <v>4.4200000000000001E-4</v>
      </c>
      <c r="I60" s="12">
        <f t="shared" si="3"/>
        <v>1.144802984</v>
      </c>
    </row>
    <row r="61" spans="1:16" ht="15" customHeight="1" x14ac:dyDescent="0.25">
      <c r="A61" s="10">
        <v>7</v>
      </c>
      <c r="B61" s="98" t="s">
        <v>37</v>
      </c>
      <c r="C61" s="99"/>
      <c r="D61" s="99"/>
      <c r="E61" s="99"/>
      <c r="F61" s="99"/>
      <c r="G61" s="100"/>
      <c r="H61" s="11">
        <v>1.85E-4</v>
      </c>
      <c r="I61" s="12">
        <f t="shared" si="3"/>
        <v>0.47915962000000001</v>
      </c>
    </row>
    <row r="62" spans="1:16" ht="15" customHeight="1" x14ac:dyDescent="0.25">
      <c r="A62" s="10">
        <v>8</v>
      </c>
      <c r="B62" s="98" t="s">
        <v>38</v>
      </c>
      <c r="C62" s="99"/>
      <c r="D62" s="99"/>
      <c r="E62" s="99"/>
      <c r="F62" s="99"/>
      <c r="G62" s="100"/>
      <c r="H62" s="11">
        <v>9.0789999999999996E-2</v>
      </c>
      <c r="I62" s="12">
        <f>$I$40*H62</f>
        <v>235.15082108000001</v>
      </c>
    </row>
    <row r="63" spans="1:16" s="16" customFormat="1" ht="15" customHeight="1" x14ac:dyDescent="0.25">
      <c r="A63" s="124" t="s">
        <v>39</v>
      </c>
      <c r="B63" s="125"/>
      <c r="C63" s="125"/>
      <c r="D63" s="125"/>
      <c r="E63" s="125"/>
      <c r="F63" s="125"/>
      <c r="G63" s="126"/>
      <c r="H63" s="14">
        <f>SUM(H55:H62)</f>
        <v>0.25494299999999998</v>
      </c>
      <c r="I63" s="48">
        <f>SUM(I55:I62)</f>
        <v>660.31562703600014</v>
      </c>
      <c r="J63" s="15"/>
    </row>
    <row r="64" spans="1:16" ht="11.25" customHeight="1" x14ac:dyDescent="0.25">
      <c r="A64" s="17" t="s">
        <v>40</v>
      </c>
      <c r="B64" s="127" t="s">
        <v>41</v>
      </c>
      <c r="C64" s="127"/>
      <c r="D64" s="127"/>
      <c r="E64" s="127"/>
      <c r="F64" s="127"/>
      <c r="G64" s="127"/>
      <c r="H64" s="127"/>
      <c r="I64" s="127"/>
    </row>
    <row r="65" spans="1:11" ht="15" customHeight="1" x14ac:dyDescent="0.25">
      <c r="A65" s="17" t="s">
        <v>42</v>
      </c>
      <c r="B65" s="154" t="s">
        <v>43</v>
      </c>
      <c r="C65" s="154"/>
      <c r="D65" s="154"/>
      <c r="E65" s="154"/>
      <c r="F65" s="154"/>
      <c r="G65" s="154"/>
      <c r="H65" s="154"/>
      <c r="I65" s="154"/>
    </row>
    <row r="66" spans="1:11" ht="33.75" customHeight="1" x14ac:dyDescent="0.25">
      <c r="A66" s="9" t="s">
        <v>44</v>
      </c>
      <c r="B66" s="132" t="s">
        <v>45</v>
      </c>
      <c r="C66" s="133"/>
      <c r="D66" s="133"/>
      <c r="E66" s="133"/>
      <c r="F66" s="133"/>
      <c r="G66" s="134"/>
      <c r="H66" s="9" t="s">
        <v>12</v>
      </c>
      <c r="I66" s="9" t="s">
        <v>13</v>
      </c>
    </row>
    <row r="67" spans="1:11" ht="15" customHeight="1" x14ac:dyDescent="0.25">
      <c r="A67" s="10">
        <v>1</v>
      </c>
      <c r="B67" s="98" t="s">
        <v>46</v>
      </c>
      <c r="C67" s="99"/>
      <c r="D67" s="99"/>
      <c r="E67" s="99"/>
      <c r="F67" s="99"/>
      <c r="G67" s="100"/>
      <c r="H67" s="11">
        <v>2.3626999999999999E-2</v>
      </c>
      <c r="I67" s="12">
        <f>$I$40*H67</f>
        <v>61.195158604</v>
      </c>
    </row>
    <row r="68" spans="1:11" ht="15" customHeight="1" x14ac:dyDescent="0.25">
      <c r="A68" s="10">
        <v>2</v>
      </c>
      <c r="B68" s="98" t="s">
        <v>47</v>
      </c>
      <c r="C68" s="99"/>
      <c r="D68" s="99"/>
      <c r="E68" s="99"/>
      <c r="F68" s="99"/>
      <c r="G68" s="100"/>
      <c r="H68" s="11">
        <v>1.717E-3</v>
      </c>
      <c r="I68" s="12">
        <f t="shared" ref="I68:I69" si="4">$I$40*H68</f>
        <v>4.4471192840000002</v>
      </c>
    </row>
    <row r="69" spans="1:11" ht="15" customHeight="1" x14ac:dyDescent="0.25">
      <c r="A69" s="10">
        <v>3</v>
      </c>
      <c r="B69" s="98" t="s">
        <v>48</v>
      </c>
      <c r="C69" s="99"/>
      <c r="D69" s="99"/>
      <c r="E69" s="99"/>
      <c r="F69" s="99"/>
      <c r="G69" s="100"/>
      <c r="H69" s="11">
        <v>9.4509999999999993E-3</v>
      </c>
      <c r="I69" s="12">
        <f t="shared" si="4"/>
        <v>24.478581452</v>
      </c>
    </row>
    <row r="70" spans="1:11" s="16" customFormat="1" ht="15" customHeight="1" x14ac:dyDescent="0.25">
      <c r="A70" s="124" t="s">
        <v>49</v>
      </c>
      <c r="B70" s="125"/>
      <c r="C70" s="125"/>
      <c r="D70" s="125"/>
      <c r="E70" s="125"/>
      <c r="F70" s="125"/>
      <c r="G70" s="126"/>
      <c r="H70" s="14">
        <f>SUM(H67:H69)</f>
        <v>3.4795E-2</v>
      </c>
      <c r="I70" s="48">
        <f>SUM(I67:I69)</f>
        <v>90.120859339999996</v>
      </c>
      <c r="J70" s="15"/>
    </row>
    <row r="71" spans="1:11" ht="5.0999999999999996" customHeight="1" x14ac:dyDescent="0.25"/>
    <row r="72" spans="1:11" ht="33.75" x14ac:dyDescent="0.25">
      <c r="A72" s="9" t="s">
        <v>50</v>
      </c>
      <c r="B72" s="132" t="s">
        <v>51</v>
      </c>
      <c r="C72" s="133"/>
      <c r="D72" s="133"/>
      <c r="E72" s="133"/>
      <c r="F72" s="133"/>
      <c r="G72" s="134"/>
      <c r="H72" s="9" t="s">
        <v>12</v>
      </c>
      <c r="I72" s="9" t="s">
        <v>13</v>
      </c>
    </row>
    <row r="73" spans="1:11" ht="15" customHeight="1" x14ac:dyDescent="0.25">
      <c r="A73" s="10">
        <v>1</v>
      </c>
      <c r="B73" s="98" t="s">
        <v>52</v>
      </c>
      <c r="C73" s="99"/>
      <c r="D73" s="99"/>
      <c r="E73" s="99"/>
      <c r="F73" s="99"/>
      <c r="G73" s="100"/>
      <c r="H73" s="11">
        <f>(H51*H63)</f>
        <v>9.3819024000000015E-2</v>
      </c>
      <c r="I73" s="12">
        <f>$I$40*H73</f>
        <v>242.99615074924805</v>
      </c>
    </row>
    <row r="74" spans="1:11" s="16" customFormat="1" ht="15" customHeight="1" x14ac:dyDescent="0.25">
      <c r="A74" s="124" t="s">
        <v>53</v>
      </c>
      <c r="B74" s="125"/>
      <c r="C74" s="125"/>
      <c r="D74" s="125"/>
      <c r="E74" s="125"/>
      <c r="F74" s="125"/>
      <c r="G74" s="126"/>
      <c r="H74" s="14">
        <f>SUM(H73:H73)</f>
        <v>9.3819024000000015E-2</v>
      </c>
      <c r="I74" s="48">
        <f>I73</f>
        <v>242.99615074924805</v>
      </c>
      <c r="J74" s="15"/>
      <c r="K74" s="18"/>
    </row>
    <row r="75" spans="1:11" ht="5.0999999999999996" customHeight="1" x14ac:dyDescent="0.25">
      <c r="J75" s="19"/>
    </row>
    <row r="76" spans="1:11" s="16" customFormat="1" ht="12" x14ac:dyDescent="0.25">
      <c r="A76" s="153" t="s">
        <v>54</v>
      </c>
      <c r="B76" s="153"/>
      <c r="C76" s="153"/>
      <c r="D76" s="153"/>
      <c r="E76" s="153"/>
      <c r="F76" s="153"/>
      <c r="G76" s="153"/>
      <c r="H76" s="20">
        <f>H51+H63+H70+H74</f>
        <v>0.75155702400000002</v>
      </c>
      <c r="I76" s="21">
        <f>I51+I63+I70+I74</f>
        <v>1946.5717731252482</v>
      </c>
      <c r="J76" s="15"/>
    </row>
    <row r="77" spans="1:11" ht="5.0999999999999996" customHeight="1" x14ac:dyDescent="0.25"/>
    <row r="78" spans="1:11" ht="33.75" x14ac:dyDescent="0.25">
      <c r="A78" s="9" t="s">
        <v>55</v>
      </c>
      <c r="B78" s="132" t="s">
        <v>150</v>
      </c>
      <c r="C78" s="133"/>
      <c r="D78" s="133"/>
      <c r="E78" s="133"/>
      <c r="F78" s="133"/>
      <c r="G78" s="134"/>
      <c r="H78" s="9" t="s">
        <v>12</v>
      </c>
      <c r="I78" s="9" t="s">
        <v>13</v>
      </c>
    </row>
    <row r="79" spans="1:11" ht="15" customHeight="1" x14ac:dyDescent="0.25">
      <c r="A79" s="10">
        <v>1</v>
      </c>
      <c r="B79" s="98" t="s">
        <v>156</v>
      </c>
      <c r="C79" s="99"/>
      <c r="D79" s="99"/>
      <c r="E79" s="99"/>
      <c r="F79" s="99"/>
      <c r="G79" s="100"/>
      <c r="H79" s="11">
        <f>I79/$I$40</f>
        <v>0.10161958138292203</v>
      </c>
      <c r="I79" s="12">
        <f>I96</f>
        <v>263.2</v>
      </c>
    </row>
    <row r="80" spans="1:11" ht="15" customHeight="1" x14ac:dyDescent="0.25">
      <c r="A80" s="10">
        <v>2</v>
      </c>
      <c r="B80" s="98" t="s">
        <v>157</v>
      </c>
      <c r="C80" s="99"/>
      <c r="D80" s="99"/>
      <c r="E80" s="99"/>
      <c r="F80" s="99"/>
      <c r="G80" s="100"/>
      <c r="H80" s="11">
        <f>I80/$I$40</f>
        <v>0</v>
      </c>
      <c r="I80" s="12">
        <f>I92</f>
        <v>0</v>
      </c>
    </row>
    <row r="81" spans="1:10" ht="15" customHeight="1" x14ac:dyDescent="0.25">
      <c r="A81" s="10">
        <v>3</v>
      </c>
      <c r="B81" s="98" t="s">
        <v>163</v>
      </c>
      <c r="C81" s="99"/>
      <c r="D81" s="99"/>
      <c r="E81" s="99"/>
      <c r="F81" s="99"/>
      <c r="G81" s="100"/>
      <c r="H81" s="11">
        <f>I81/$I$40</f>
        <v>5.900267639414189E-2</v>
      </c>
      <c r="I81" s="12">
        <f>I88</f>
        <v>152.82</v>
      </c>
    </row>
    <row r="82" spans="1:10" ht="15" customHeight="1" x14ac:dyDescent="0.25">
      <c r="A82" s="10">
        <v>4</v>
      </c>
      <c r="B82" s="98" t="s">
        <v>148</v>
      </c>
      <c r="C82" s="99"/>
      <c r="D82" s="99"/>
      <c r="E82" s="99"/>
      <c r="F82" s="99"/>
      <c r="G82" s="100"/>
      <c r="H82" s="11">
        <f>I82/$I$40</f>
        <v>0</v>
      </c>
      <c r="I82" s="12">
        <f>IF(I26="Não aplicável",0,((I10/H10)*1.5*I26))</f>
        <v>0</v>
      </c>
    </row>
    <row r="83" spans="1:10" ht="15" customHeight="1" x14ac:dyDescent="0.25">
      <c r="A83" s="10">
        <v>5</v>
      </c>
      <c r="B83" s="98" t="s">
        <v>135</v>
      </c>
      <c r="C83" s="99"/>
      <c r="D83" s="99"/>
      <c r="E83" s="99"/>
      <c r="F83" s="99"/>
      <c r="G83" s="100"/>
      <c r="H83" s="11">
        <f>I83/$I$40</f>
        <v>0</v>
      </c>
      <c r="I83" s="12">
        <f>IF(I21="Não aplicável",0,I21)</f>
        <v>0</v>
      </c>
    </row>
    <row r="84" spans="1:10" ht="15" customHeight="1" x14ac:dyDescent="0.25">
      <c r="A84" s="124" t="s">
        <v>56</v>
      </c>
      <c r="B84" s="125"/>
      <c r="C84" s="125"/>
      <c r="D84" s="125"/>
      <c r="E84" s="125"/>
      <c r="F84" s="125"/>
      <c r="G84" s="126"/>
      <c r="H84" s="14">
        <f>SUM(H79:H83)</f>
        <v>0.1606222577770639</v>
      </c>
      <c r="I84" s="48">
        <f>SUM(I79:I83)</f>
        <v>416.02</v>
      </c>
      <c r="J84" s="13"/>
    </row>
    <row r="85" spans="1:10" ht="18" customHeight="1" x14ac:dyDescent="0.25">
      <c r="A85" s="17" t="s">
        <v>165</v>
      </c>
      <c r="B85" s="150" t="s">
        <v>164</v>
      </c>
      <c r="C85" s="151"/>
      <c r="D85" s="151"/>
      <c r="E85" s="151"/>
      <c r="F85" s="151"/>
      <c r="G85" s="151"/>
      <c r="H85" s="23"/>
      <c r="I85" s="24"/>
    </row>
    <row r="86" spans="1:10" ht="15" customHeight="1" x14ac:dyDescent="0.25">
      <c r="A86" s="149" t="s">
        <v>57</v>
      </c>
      <c r="B86" s="149"/>
      <c r="C86" s="149"/>
      <c r="D86" s="149"/>
      <c r="E86" s="149"/>
      <c r="F86" s="149"/>
      <c r="G86" s="149"/>
      <c r="H86" s="149"/>
      <c r="I86" s="149"/>
    </row>
    <row r="87" spans="1:10" ht="24" customHeight="1" x14ac:dyDescent="0.25">
      <c r="A87" s="130" t="s">
        <v>58</v>
      </c>
      <c r="B87" s="130"/>
      <c r="C87" s="10" t="s">
        <v>59</v>
      </c>
      <c r="D87" s="10" t="s">
        <v>60</v>
      </c>
      <c r="E87" s="10" t="s">
        <v>61</v>
      </c>
      <c r="F87" s="10" t="s">
        <v>62</v>
      </c>
      <c r="G87" s="10" t="s">
        <v>63</v>
      </c>
      <c r="H87" s="11" t="s">
        <v>64</v>
      </c>
      <c r="I87" s="12" t="s">
        <v>65</v>
      </c>
    </row>
    <row r="88" spans="1:10" ht="15" customHeight="1" x14ac:dyDescent="0.25">
      <c r="A88" s="152">
        <f>I12</f>
        <v>4.8</v>
      </c>
      <c r="B88" s="130"/>
      <c r="C88" s="10">
        <f>I13</f>
        <v>22</v>
      </c>
      <c r="D88" s="10">
        <v>2</v>
      </c>
      <c r="E88" s="29">
        <f>A88*C88*D88</f>
        <v>211.2</v>
      </c>
      <c r="F88" s="29">
        <f>I31</f>
        <v>1946</v>
      </c>
      <c r="G88" s="25">
        <f>I14</f>
        <v>0.03</v>
      </c>
      <c r="H88" s="29">
        <f>F88*G88</f>
        <v>58.379999999999995</v>
      </c>
      <c r="I88" s="59">
        <f>IF((E88-H88)&gt;0,E88-H88,0)</f>
        <v>152.82</v>
      </c>
    </row>
    <row r="89" spans="1:10" ht="3.75" customHeight="1" x14ac:dyDescent="0.25">
      <c r="A89" s="78"/>
      <c r="E89" s="13"/>
      <c r="F89" s="13"/>
      <c r="G89" s="79"/>
      <c r="H89" s="13"/>
      <c r="I89" s="80"/>
    </row>
    <row r="90" spans="1:10" ht="15" customHeight="1" x14ac:dyDescent="0.25">
      <c r="A90" s="149" t="s">
        <v>158</v>
      </c>
      <c r="B90" s="149"/>
      <c r="C90" s="149"/>
      <c r="D90" s="149"/>
      <c r="E90" s="149"/>
      <c r="F90" s="149"/>
      <c r="G90" s="149"/>
      <c r="H90" s="149"/>
      <c r="I90" s="149"/>
    </row>
    <row r="91" spans="1:10" ht="23.25" customHeight="1" x14ac:dyDescent="0.25">
      <c r="A91" s="130" t="s">
        <v>58</v>
      </c>
      <c r="B91" s="130"/>
      <c r="C91" s="10" t="s">
        <v>66</v>
      </c>
      <c r="D91" s="10" t="s">
        <v>60</v>
      </c>
      <c r="E91" s="10" t="s">
        <v>61</v>
      </c>
      <c r="F91" s="10" t="s">
        <v>62</v>
      </c>
      <c r="G91" s="10" t="s">
        <v>63</v>
      </c>
      <c r="H91" s="11" t="s">
        <v>64</v>
      </c>
      <c r="I91" s="12" t="s">
        <v>65</v>
      </c>
    </row>
    <row r="92" spans="1:10" ht="15" customHeight="1" x14ac:dyDescent="0.25">
      <c r="A92" s="148">
        <f>I18</f>
        <v>0</v>
      </c>
      <c r="B92" s="148"/>
      <c r="C92" s="30">
        <f>I19</f>
        <v>0</v>
      </c>
      <c r="D92" s="10">
        <v>1</v>
      </c>
      <c r="E92" s="29">
        <f>A92*C92*D92</f>
        <v>0</v>
      </c>
      <c r="F92" s="29">
        <f>E92</f>
        <v>0</v>
      </c>
      <c r="G92" s="49">
        <f>I20</f>
        <v>0</v>
      </c>
      <c r="H92" s="29">
        <f>F92*G92</f>
        <v>0</v>
      </c>
      <c r="I92" s="12">
        <f>E92-H92</f>
        <v>0</v>
      </c>
    </row>
    <row r="93" spans="1:10" ht="5.0999999999999996" customHeight="1" x14ac:dyDescent="0.25">
      <c r="A93" s="26"/>
      <c r="B93" s="26"/>
      <c r="C93" s="26"/>
      <c r="D93" s="26"/>
      <c r="E93" s="15"/>
      <c r="F93" s="15"/>
      <c r="G93" s="27"/>
      <c r="H93" s="15"/>
      <c r="I93" s="28"/>
    </row>
    <row r="94" spans="1:10" ht="15" customHeight="1" x14ac:dyDescent="0.25">
      <c r="A94" s="149" t="s">
        <v>140</v>
      </c>
      <c r="B94" s="149"/>
      <c r="C94" s="149"/>
      <c r="D94" s="149"/>
      <c r="E94" s="149"/>
      <c r="F94" s="149"/>
      <c r="G94" s="149"/>
      <c r="H94" s="149"/>
      <c r="I94" s="149"/>
    </row>
    <row r="95" spans="1:10" ht="23.25" customHeight="1" x14ac:dyDescent="0.25">
      <c r="A95" s="130" t="s">
        <v>58</v>
      </c>
      <c r="B95" s="130"/>
      <c r="C95" s="10" t="s">
        <v>66</v>
      </c>
      <c r="D95" s="10" t="s">
        <v>60</v>
      </c>
      <c r="E95" s="10" t="s">
        <v>61</v>
      </c>
      <c r="F95" s="10" t="s">
        <v>62</v>
      </c>
      <c r="G95" s="10" t="s">
        <v>63</v>
      </c>
      <c r="H95" s="11" t="str">
        <f>H87</f>
        <v>Valor desconto</v>
      </c>
      <c r="I95" s="12" t="s">
        <v>65</v>
      </c>
    </row>
    <row r="96" spans="1:10" ht="15" customHeight="1" x14ac:dyDescent="0.25">
      <c r="A96" s="148">
        <f>I15</f>
        <v>329</v>
      </c>
      <c r="B96" s="148"/>
      <c r="C96" s="30">
        <f>I16</f>
        <v>1</v>
      </c>
      <c r="D96" s="10">
        <v>1</v>
      </c>
      <c r="E96" s="29">
        <f>A96*C96*D96</f>
        <v>329</v>
      </c>
      <c r="F96" s="29">
        <f>E96</f>
        <v>329</v>
      </c>
      <c r="G96" s="49">
        <f>I17</f>
        <v>0.2</v>
      </c>
      <c r="H96" s="29">
        <f>F96*G96</f>
        <v>65.8</v>
      </c>
      <c r="I96" s="12">
        <f>E96-H96</f>
        <v>263.2</v>
      </c>
    </row>
    <row r="97" spans="1:19" ht="5.0999999999999996" customHeight="1" x14ac:dyDescent="0.25"/>
    <row r="98" spans="1:19" ht="12" customHeight="1" x14ac:dyDescent="0.25">
      <c r="A98" s="109" t="s">
        <v>67</v>
      </c>
      <c r="B98" s="109"/>
      <c r="C98" s="109"/>
      <c r="D98" s="109"/>
      <c r="E98" s="109"/>
      <c r="F98" s="109"/>
      <c r="G98" s="109"/>
      <c r="H98" s="31">
        <f>H40+H76+H84</f>
        <v>1.912179281777064</v>
      </c>
      <c r="I98" s="32">
        <f>I40+I76+I84</f>
        <v>4952.6437731252481</v>
      </c>
      <c r="J98" s="13"/>
      <c r="L98" s="13"/>
    </row>
    <row r="99" spans="1:19" s="37" customFormat="1" ht="5.0999999999999996" customHeight="1" x14ac:dyDescent="0.25">
      <c r="A99" s="33"/>
      <c r="B99" s="33"/>
      <c r="C99" s="33"/>
      <c r="D99" s="33"/>
      <c r="E99" s="33"/>
      <c r="F99" s="33"/>
      <c r="G99" s="33"/>
      <c r="H99" s="34"/>
      <c r="I99" s="35"/>
      <c r="J99" s="36"/>
      <c r="L99" s="36"/>
    </row>
    <row r="100" spans="1:19" x14ac:dyDescent="0.25">
      <c r="A100" s="104" t="s">
        <v>68</v>
      </c>
      <c r="B100" s="104"/>
      <c r="C100" s="104"/>
      <c r="D100" s="104"/>
      <c r="E100" s="104"/>
      <c r="F100" s="104"/>
      <c r="G100" s="104"/>
      <c r="H100" s="104"/>
      <c r="I100" s="104"/>
    </row>
    <row r="101" spans="1:19" ht="33.75" x14ac:dyDescent="0.25">
      <c r="A101" s="9" t="s">
        <v>10</v>
      </c>
      <c r="B101" s="132" t="s">
        <v>69</v>
      </c>
      <c r="C101" s="133"/>
      <c r="D101" s="133"/>
      <c r="E101" s="133"/>
      <c r="F101" s="133"/>
      <c r="G101" s="134"/>
      <c r="H101" s="9" t="s">
        <v>12</v>
      </c>
      <c r="I101" s="9" t="s">
        <v>13</v>
      </c>
    </row>
    <row r="102" spans="1:19" ht="15" customHeight="1" x14ac:dyDescent="0.25">
      <c r="A102" s="10">
        <v>1</v>
      </c>
      <c r="B102" s="98" t="s">
        <v>166</v>
      </c>
      <c r="C102" s="99"/>
      <c r="D102" s="99"/>
      <c r="E102" s="99"/>
      <c r="F102" s="99"/>
      <c r="G102" s="100"/>
      <c r="H102" s="11">
        <f>I102/$I$113</f>
        <v>0</v>
      </c>
      <c r="I102" s="12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0">
        <v>2</v>
      </c>
      <c r="B103" s="142" t="s">
        <v>170</v>
      </c>
      <c r="C103" s="143"/>
      <c r="D103" s="143"/>
      <c r="E103" s="143"/>
      <c r="F103" s="143"/>
      <c r="G103" s="144"/>
      <c r="H103" s="11">
        <f t="shared" ref="H103:H107" si="5">I103/$I$113</f>
        <v>0</v>
      </c>
      <c r="I103" s="12">
        <f>IF(F111=10%,G111,0)</f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0">
        <v>3</v>
      </c>
      <c r="B104" s="98" t="s">
        <v>70</v>
      </c>
      <c r="C104" s="99"/>
      <c r="D104" s="99"/>
      <c r="E104" s="99"/>
      <c r="F104" s="99"/>
      <c r="G104" s="100"/>
      <c r="H104" s="11">
        <f t="shared" si="5"/>
        <v>0</v>
      </c>
      <c r="I104" s="12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0">
        <v>4</v>
      </c>
      <c r="B105" s="145" t="s">
        <v>71</v>
      </c>
      <c r="C105" s="146"/>
      <c r="D105" s="146"/>
      <c r="E105" s="146"/>
      <c r="F105" s="146"/>
      <c r="G105" s="147"/>
      <c r="H105" s="11">
        <f t="shared" si="5"/>
        <v>0</v>
      </c>
      <c r="I105" s="12">
        <v>0</v>
      </c>
      <c r="K105"/>
      <c r="L105"/>
      <c r="M105"/>
      <c r="N105"/>
      <c r="O105"/>
      <c r="P105"/>
      <c r="Q105"/>
      <c r="R105"/>
      <c r="S105"/>
    </row>
    <row r="106" spans="1:19" ht="15" customHeight="1" x14ac:dyDescent="0.25">
      <c r="A106" s="10">
        <v>5</v>
      </c>
      <c r="B106" s="98" t="s">
        <v>171</v>
      </c>
      <c r="C106" s="99"/>
      <c r="D106" s="99"/>
      <c r="E106" s="99"/>
      <c r="F106" s="99"/>
      <c r="G106" s="100"/>
      <c r="H106" s="11">
        <f t="shared" si="5"/>
        <v>0</v>
      </c>
      <c r="I106" s="12">
        <v>0</v>
      </c>
      <c r="K106"/>
      <c r="L106"/>
      <c r="M106"/>
      <c r="N106"/>
      <c r="O106"/>
      <c r="P106"/>
      <c r="Q106"/>
      <c r="R106"/>
      <c r="S106"/>
    </row>
    <row r="107" spans="1:19" ht="15" customHeight="1" x14ac:dyDescent="0.25">
      <c r="A107" s="10">
        <v>6</v>
      </c>
      <c r="B107" s="98" t="s">
        <v>72</v>
      </c>
      <c r="C107" s="99"/>
      <c r="D107" s="99"/>
      <c r="E107" s="99"/>
      <c r="F107" s="99"/>
      <c r="G107" s="100"/>
      <c r="H107" s="11">
        <f t="shared" si="5"/>
        <v>0</v>
      </c>
      <c r="I107" s="12">
        <v>0</v>
      </c>
      <c r="K107"/>
      <c r="L107"/>
      <c r="M107"/>
      <c r="N107"/>
      <c r="O107"/>
      <c r="P107"/>
      <c r="Q107"/>
      <c r="R107"/>
      <c r="S107"/>
    </row>
    <row r="108" spans="1:19" ht="15" customHeight="1" x14ac:dyDescent="0.25">
      <c r="A108" s="124" t="s">
        <v>73</v>
      </c>
      <c r="B108" s="125"/>
      <c r="C108" s="125"/>
      <c r="D108" s="125"/>
      <c r="E108" s="125"/>
      <c r="F108" s="125"/>
      <c r="G108" s="126"/>
      <c r="H108" s="14">
        <f>H102+H103+H104+H105+H106+H107</f>
        <v>0</v>
      </c>
      <c r="I108" s="38">
        <f>SUM(I102:I107)</f>
        <v>0</v>
      </c>
      <c r="J108" s="13"/>
      <c r="K108"/>
      <c r="L108"/>
      <c r="M108"/>
      <c r="N108"/>
      <c r="O108"/>
      <c r="P108"/>
      <c r="Q108"/>
      <c r="R108"/>
      <c r="S108"/>
    </row>
    <row r="109" spans="1:19" ht="30" customHeight="1" x14ac:dyDescent="0.25">
      <c r="A109"/>
      <c r="B109" s="127" t="s">
        <v>167</v>
      </c>
      <c r="C109" s="127"/>
      <c r="D109" s="127"/>
      <c r="E109" s="127"/>
      <c r="F109" s="127"/>
      <c r="G109" s="127"/>
      <c r="H109" s="127"/>
      <c r="I109" s="127"/>
      <c r="K109"/>
      <c r="L109"/>
      <c r="M109"/>
      <c r="N109"/>
      <c r="O109"/>
      <c r="P109"/>
      <c r="Q109"/>
      <c r="R109"/>
      <c r="S109"/>
    </row>
    <row r="110" spans="1:19" ht="5.25" customHeight="1" x14ac:dyDescent="0.25">
      <c r="A110"/>
      <c r="B110"/>
      <c r="C110"/>
      <c r="D110"/>
      <c r="E110"/>
      <c r="F110"/>
      <c r="G110"/>
      <c r="H110"/>
      <c r="I110"/>
    </row>
    <row r="111" spans="1:19" ht="48.75" customHeight="1" x14ac:dyDescent="0.25">
      <c r="A111" s="139" t="s">
        <v>149</v>
      </c>
      <c r="B111" s="140"/>
      <c r="C111" s="140"/>
      <c r="D111" s="140"/>
      <c r="E111" s="141"/>
      <c r="F111" s="39">
        <f>I27</f>
        <v>0.2</v>
      </c>
      <c r="G111" s="40">
        <f>I113*F111</f>
        <v>959.96475462504975</v>
      </c>
      <c r="H111" s="41" t="s">
        <v>74</v>
      </c>
      <c r="I111" s="42">
        <f>I81</f>
        <v>152.82</v>
      </c>
      <c r="K111"/>
      <c r="L111"/>
      <c r="M111"/>
      <c r="N111"/>
      <c r="O111"/>
      <c r="P111"/>
      <c r="Q111"/>
      <c r="R111"/>
      <c r="S111"/>
    </row>
    <row r="112" spans="1:19" s="46" customFormat="1" ht="16.5" customHeight="1" x14ac:dyDescent="0.25">
      <c r="A112" s="136" t="s">
        <v>75</v>
      </c>
      <c r="B112" s="136"/>
      <c r="C112" s="43" t="s">
        <v>76</v>
      </c>
      <c r="D112" s="43" t="s">
        <v>77</v>
      </c>
      <c r="E112" s="43" t="s">
        <v>78</v>
      </c>
      <c r="F112" s="43" t="s">
        <v>79</v>
      </c>
      <c r="G112" s="43" t="s">
        <v>80</v>
      </c>
      <c r="H112" s="41" t="s">
        <v>81</v>
      </c>
      <c r="I112" s="44" t="s">
        <v>82</v>
      </c>
      <c r="J112" s="45"/>
      <c r="K112"/>
      <c r="L112"/>
      <c r="M112"/>
      <c r="N112"/>
      <c r="O112"/>
      <c r="P112"/>
      <c r="Q112"/>
      <c r="R112"/>
      <c r="S112"/>
    </row>
    <row r="113" spans="1:19" ht="16.5" customHeight="1" x14ac:dyDescent="0.25">
      <c r="A113" s="137">
        <f>I40</f>
        <v>2590.0520000000001</v>
      </c>
      <c r="B113" s="137"/>
      <c r="C113" s="47">
        <f>I51</f>
        <v>953.13913600000001</v>
      </c>
      <c r="D113" s="47">
        <f>I63</f>
        <v>660.31562703600014</v>
      </c>
      <c r="E113" s="47">
        <f>I70</f>
        <v>90.120859339999996</v>
      </c>
      <c r="F113" s="47">
        <f>I74</f>
        <v>242.99615074924805</v>
      </c>
      <c r="G113" s="47">
        <f>I84</f>
        <v>416.02</v>
      </c>
      <c r="H113" s="47">
        <f>A113+C113+D113+E113+F113+G113</f>
        <v>4952.6437731252481</v>
      </c>
      <c r="I113" s="47">
        <f>H113-I111</f>
        <v>4799.8237731252484</v>
      </c>
      <c r="J113" s="13"/>
      <c r="K113"/>
      <c r="L113"/>
      <c r="M113"/>
      <c r="N113"/>
      <c r="O113"/>
      <c r="P113"/>
      <c r="Q113"/>
      <c r="R113"/>
      <c r="S113"/>
    </row>
    <row r="114" spans="1:19" ht="5.0999999999999996" customHeight="1" x14ac:dyDescent="0.25">
      <c r="A114" s="17"/>
      <c r="B114" s="138"/>
      <c r="C114" s="138"/>
      <c r="D114" s="138"/>
      <c r="E114" s="138"/>
      <c r="F114" s="138"/>
      <c r="G114" s="138"/>
      <c r="H114" s="138"/>
      <c r="I114" s="138"/>
    </row>
    <row r="115" spans="1:19" ht="33.75" x14ac:dyDescent="0.25">
      <c r="A115" s="9" t="s">
        <v>17</v>
      </c>
      <c r="B115" s="132" t="s">
        <v>83</v>
      </c>
      <c r="C115" s="133"/>
      <c r="D115" s="133"/>
      <c r="E115" s="133"/>
      <c r="F115" s="133"/>
      <c r="G115" s="134"/>
      <c r="H115" s="9" t="s">
        <v>12</v>
      </c>
      <c r="I115" s="9" t="s">
        <v>13</v>
      </c>
    </row>
    <row r="116" spans="1:19" ht="15" customHeight="1" x14ac:dyDescent="0.25">
      <c r="A116" s="10">
        <v>1</v>
      </c>
      <c r="B116" s="98" t="s">
        <v>84</v>
      </c>
      <c r="C116" s="99"/>
      <c r="D116" s="99"/>
      <c r="E116" s="99"/>
      <c r="F116" s="99"/>
      <c r="G116" s="100"/>
      <c r="H116" s="11">
        <f>I116/$I$126</f>
        <v>0</v>
      </c>
      <c r="I116" s="12">
        <v>0</v>
      </c>
    </row>
    <row r="117" spans="1:19" ht="15" customHeight="1" x14ac:dyDescent="0.25">
      <c r="A117" s="10">
        <v>2</v>
      </c>
      <c r="B117" s="98" t="s">
        <v>85</v>
      </c>
      <c r="C117" s="99"/>
      <c r="D117" s="99"/>
      <c r="E117" s="99"/>
      <c r="F117" s="99"/>
      <c r="G117" s="100"/>
      <c r="H117" s="11">
        <f>I117/$I$126</f>
        <v>0</v>
      </c>
      <c r="I117" s="12">
        <v>0</v>
      </c>
    </row>
    <row r="118" spans="1:19" ht="15" customHeight="1" x14ac:dyDescent="0.25">
      <c r="A118" s="124" t="s">
        <v>86</v>
      </c>
      <c r="B118" s="125"/>
      <c r="C118" s="125"/>
      <c r="D118" s="125"/>
      <c r="E118" s="125"/>
      <c r="F118" s="125"/>
      <c r="G118" s="126"/>
      <c r="H118" s="14">
        <f>H116+H117</f>
        <v>0</v>
      </c>
      <c r="I118" s="48">
        <f>SUM(I116:I117)</f>
        <v>0</v>
      </c>
    </row>
    <row r="119" spans="1:19" ht="5.0999999999999996" customHeight="1" x14ac:dyDescent="0.25"/>
    <row r="120" spans="1:19" ht="33.75" x14ac:dyDescent="0.25">
      <c r="A120" s="9" t="s">
        <v>29</v>
      </c>
      <c r="B120" s="132" t="s">
        <v>87</v>
      </c>
      <c r="C120" s="133"/>
      <c r="D120" s="133"/>
      <c r="E120" s="133"/>
      <c r="F120" s="133"/>
      <c r="G120" s="134"/>
      <c r="H120" s="9" t="s">
        <v>12</v>
      </c>
      <c r="I120" s="9" t="s">
        <v>13</v>
      </c>
    </row>
    <row r="121" spans="1:19" ht="15" customHeight="1" x14ac:dyDescent="0.25">
      <c r="A121" s="10">
        <v>1</v>
      </c>
      <c r="B121" s="98" t="s">
        <v>87</v>
      </c>
      <c r="C121" s="99"/>
      <c r="D121" s="99"/>
      <c r="E121" s="99"/>
      <c r="F121" s="99"/>
      <c r="G121" s="100"/>
      <c r="H121" s="11">
        <f>I121/I126</f>
        <v>0</v>
      </c>
      <c r="I121" s="12">
        <v>0</v>
      </c>
    </row>
    <row r="122" spans="1:19" ht="15" customHeight="1" x14ac:dyDescent="0.25">
      <c r="A122" s="124" t="s">
        <v>88</v>
      </c>
      <c r="B122" s="125"/>
      <c r="C122" s="125"/>
      <c r="D122" s="125"/>
      <c r="E122" s="125"/>
      <c r="F122" s="125"/>
      <c r="G122" s="126"/>
      <c r="H122" s="14">
        <f>H121</f>
        <v>0</v>
      </c>
      <c r="I122" s="202">
        <f>I121</f>
        <v>0</v>
      </c>
      <c r="J122" s="13"/>
      <c r="K122" s="13"/>
      <c r="L122" s="1"/>
    </row>
    <row r="123" spans="1:19" ht="5.0999999999999996" customHeight="1" x14ac:dyDescent="0.25">
      <c r="A123" s="16"/>
      <c r="B123" s="16"/>
      <c r="C123" s="16"/>
      <c r="D123" s="16"/>
      <c r="E123" s="16"/>
      <c r="F123" s="16"/>
      <c r="G123" s="16"/>
      <c r="H123" s="23"/>
      <c r="I123" s="24"/>
    </row>
    <row r="124" spans="1:19" ht="39" customHeight="1" x14ac:dyDescent="0.25">
      <c r="A124" s="135" t="s">
        <v>89</v>
      </c>
      <c r="B124" s="135"/>
      <c r="C124" s="135"/>
      <c r="D124" s="135"/>
      <c r="E124" s="135"/>
      <c r="F124" s="39">
        <v>0.18</v>
      </c>
      <c r="G124" s="40">
        <f>I126*F124</f>
        <v>863.96827916254472</v>
      </c>
      <c r="H124" s="41" t="s">
        <v>74</v>
      </c>
      <c r="I124" s="42">
        <f>I81</f>
        <v>152.82</v>
      </c>
      <c r="L124" s="1"/>
    </row>
    <row r="125" spans="1:19" s="46" customFormat="1" ht="16.5" customHeight="1" x14ac:dyDescent="0.25">
      <c r="A125" s="136" t="s">
        <v>75</v>
      </c>
      <c r="B125" s="136"/>
      <c r="C125" s="43" t="s">
        <v>76</v>
      </c>
      <c r="D125" s="43" t="s">
        <v>77</v>
      </c>
      <c r="E125" s="43" t="s">
        <v>78</v>
      </c>
      <c r="F125" s="43" t="s">
        <v>79</v>
      </c>
      <c r="G125" s="43" t="s">
        <v>80</v>
      </c>
      <c r="H125" s="41" t="s">
        <v>81</v>
      </c>
      <c r="I125" s="44" t="s">
        <v>82</v>
      </c>
      <c r="J125" s="45"/>
      <c r="L125" s="45"/>
    </row>
    <row r="126" spans="1:19" ht="16.5" customHeight="1" x14ac:dyDescent="0.25">
      <c r="A126" s="137">
        <f>I40</f>
        <v>2590.0520000000001</v>
      </c>
      <c r="B126" s="137"/>
      <c r="C126" s="47">
        <f>I51</f>
        <v>953.13913600000001</v>
      </c>
      <c r="D126" s="47">
        <f>I63</f>
        <v>660.31562703600014</v>
      </c>
      <c r="E126" s="47">
        <f>I70</f>
        <v>90.120859339999996</v>
      </c>
      <c r="F126" s="47">
        <f>I74</f>
        <v>242.99615074924805</v>
      </c>
      <c r="G126" s="47">
        <f>I84</f>
        <v>416.02</v>
      </c>
      <c r="H126" s="47">
        <f>A126+C126+D126+E126+F126+G126</f>
        <v>4952.6437731252481</v>
      </c>
      <c r="I126" s="47">
        <f>H126-I124</f>
        <v>4799.8237731252484</v>
      </c>
      <c r="J126" s="13"/>
      <c r="L126" s="1"/>
    </row>
    <row r="127" spans="1:19" ht="5.0999999999999996" customHeight="1" x14ac:dyDescent="0.25"/>
    <row r="128" spans="1:19" ht="12" x14ac:dyDescent="0.25">
      <c r="A128" s="109" t="s">
        <v>90</v>
      </c>
      <c r="B128" s="109"/>
      <c r="C128" s="109"/>
      <c r="D128" s="109"/>
      <c r="E128" s="109"/>
      <c r="F128" s="109"/>
      <c r="G128" s="109"/>
      <c r="H128" s="31">
        <f>H108+H118+H122</f>
        <v>0</v>
      </c>
      <c r="I128" s="32">
        <f>I108+I118+I122</f>
        <v>0</v>
      </c>
    </row>
    <row r="129" spans="1:19" ht="5.0999999999999996" customHeight="1" x14ac:dyDescent="0.25"/>
    <row r="130" spans="1:19" x14ac:dyDescent="0.25">
      <c r="A130" s="104" t="s">
        <v>91</v>
      </c>
      <c r="B130" s="104"/>
      <c r="C130" s="104"/>
      <c r="D130" s="104"/>
      <c r="E130" s="104"/>
      <c r="F130" s="104"/>
      <c r="G130" s="104"/>
      <c r="H130" s="104"/>
      <c r="I130" s="104"/>
    </row>
    <row r="131" spans="1:19" ht="33.75" x14ac:dyDescent="0.25">
      <c r="A131" s="9" t="s">
        <v>10</v>
      </c>
      <c r="B131" s="132" t="s">
        <v>168</v>
      </c>
      <c r="C131" s="133"/>
      <c r="D131" s="133"/>
      <c r="E131" s="133"/>
      <c r="F131" s="133"/>
      <c r="G131" s="134"/>
      <c r="H131" s="9" t="s">
        <v>12</v>
      </c>
      <c r="I131" s="9" t="s">
        <v>13</v>
      </c>
      <c r="K131"/>
      <c r="L131"/>
      <c r="M131"/>
      <c r="N131"/>
      <c r="O131"/>
    </row>
    <row r="132" spans="1:19" ht="15" customHeight="1" x14ac:dyDescent="0.25">
      <c r="A132" s="10">
        <v>1</v>
      </c>
      <c r="B132" s="98" t="s">
        <v>92</v>
      </c>
      <c r="C132" s="99"/>
      <c r="D132" s="99"/>
      <c r="E132" s="99"/>
      <c r="F132" s="99"/>
      <c r="G132" s="100"/>
      <c r="H132" s="11">
        <f>I132/$I$98</f>
        <v>7.1154898741105635E-3</v>
      </c>
      <c r="I132" s="12">
        <f>($D$142/$E$144)*H142</f>
        <v>35.24048661774944</v>
      </c>
    </row>
    <row r="133" spans="1:19" ht="15" customHeight="1" x14ac:dyDescent="0.25">
      <c r="A133" s="10">
        <v>2</v>
      </c>
      <c r="B133" s="98" t="s">
        <v>93</v>
      </c>
      <c r="C133" s="99"/>
      <c r="D133" s="99"/>
      <c r="E133" s="99"/>
      <c r="F133" s="99"/>
      <c r="G133" s="100"/>
      <c r="H133" s="11">
        <f t="shared" ref="H133:H136" si="6">I133/$I$98</f>
        <v>3.2840722495894911E-2</v>
      </c>
      <c r="I133" s="12">
        <f t="shared" ref="I133:I136" si="7">($D$142/$E$144)*H143</f>
        <v>162.64839977422818</v>
      </c>
    </row>
    <row r="134" spans="1:19" ht="15" customHeight="1" x14ac:dyDescent="0.25">
      <c r="A134" s="10">
        <v>3</v>
      </c>
      <c r="B134" s="98" t="s">
        <v>159</v>
      </c>
      <c r="C134" s="99"/>
      <c r="D134" s="99"/>
      <c r="E134" s="99"/>
      <c r="F134" s="99"/>
      <c r="G134" s="100"/>
      <c r="H134" s="11">
        <f t="shared" si="6"/>
        <v>5.4734537493158181E-2</v>
      </c>
      <c r="I134" s="12">
        <f t="shared" si="7"/>
        <v>271.08066629038029</v>
      </c>
    </row>
    <row r="135" spans="1:19" ht="15" customHeight="1" x14ac:dyDescent="0.25">
      <c r="A135" s="10">
        <v>4</v>
      </c>
      <c r="B135" s="98" t="s">
        <v>172</v>
      </c>
      <c r="C135" s="99"/>
      <c r="D135" s="99"/>
      <c r="E135" s="99"/>
      <c r="F135" s="99"/>
      <c r="G135" s="100"/>
      <c r="H135" s="11">
        <f t="shared" si="6"/>
        <v>0</v>
      </c>
      <c r="I135" s="12">
        <f t="shared" si="7"/>
        <v>0</v>
      </c>
    </row>
    <row r="136" spans="1:19" ht="15" customHeight="1" x14ac:dyDescent="0.25">
      <c r="A136" s="10">
        <v>5</v>
      </c>
      <c r="B136" s="98" t="s">
        <v>180</v>
      </c>
      <c r="C136" s="99"/>
      <c r="D136" s="99"/>
      <c r="E136" s="99"/>
      <c r="F136" s="99"/>
      <c r="G136" s="100"/>
      <c r="H136" s="11">
        <f t="shared" si="6"/>
        <v>0</v>
      </c>
      <c r="I136" s="12">
        <f t="shared" si="7"/>
        <v>0</v>
      </c>
    </row>
    <row r="137" spans="1:19" ht="15" customHeight="1" x14ac:dyDescent="0.25">
      <c r="A137" s="124" t="s">
        <v>94</v>
      </c>
      <c r="B137" s="125"/>
      <c r="C137" s="125"/>
      <c r="D137" s="125"/>
      <c r="E137" s="125"/>
      <c r="F137" s="125"/>
      <c r="G137" s="126"/>
      <c r="H137" s="14">
        <f>H132+H133+H134+H135+H136</f>
        <v>9.4690749863163656E-2</v>
      </c>
      <c r="I137" s="48">
        <f>SUM(I132:I136)</f>
        <v>468.96955268235791</v>
      </c>
    </row>
    <row r="138" spans="1:19" ht="11.25" customHeight="1" x14ac:dyDescent="0.25">
      <c r="A138" s="17" t="s">
        <v>96</v>
      </c>
      <c r="B138" s="127" t="s">
        <v>95</v>
      </c>
      <c r="C138" s="127"/>
      <c r="D138" s="127"/>
      <c r="E138" s="127"/>
      <c r="F138" s="127"/>
      <c r="G138" s="127"/>
      <c r="H138" s="127"/>
      <c r="I138" s="127"/>
      <c r="K138"/>
      <c r="L138"/>
      <c r="M138"/>
      <c r="N138"/>
      <c r="O138"/>
      <c r="P138"/>
      <c r="Q138"/>
      <c r="R138"/>
      <c r="S138"/>
    </row>
    <row r="139" spans="1:19" ht="18.75" customHeight="1" x14ac:dyDescent="0.25">
      <c r="A139" s="17" t="s">
        <v>169</v>
      </c>
      <c r="B139" s="107" t="s">
        <v>97</v>
      </c>
      <c r="C139" s="107"/>
      <c r="D139" s="107"/>
      <c r="E139" s="107"/>
      <c r="F139" s="107"/>
      <c r="G139" s="107"/>
      <c r="H139" s="107"/>
      <c r="I139" s="107"/>
      <c r="K139"/>
      <c r="L139"/>
      <c r="M139"/>
      <c r="N139"/>
      <c r="O139"/>
      <c r="P139"/>
      <c r="Q139"/>
      <c r="R139"/>
      <c r="S139"/>
    </row>
    <row r="140" spans="1:19" ht="13.5" customHeight="1" x14ac:dyDescent="0.25">
      <c r="A140" s="128" t="s">
        <v>98</v>
      </c>
      <c r="B140" s="128"/>
      <c r="C140" s="128"/>
      <c r="D140" s="128"/>
      <c r="E140" s="128"/>
      <c r="F140" s="128"/>
      <c r="G140" s="128"/>
      <c r="H140" s="128"/>
      <c r="I140" s="128"/>
    </row>
    <row r="141" spans="1:19" ht="13.5" customHeight="1" x14ac:dyDescent="0.25">
      <c r="A141" s="129" t="s">
        <v>99</v>
      </c>
      <c r="B141" s="129"/>
      <c r="C141" s="10" t="s">
        <v>100</v>
      </c>
      <c r="D141" s="130" t="s">
        <v>144</v>
      </c>
      <c r="E141" s="131"/>
      <c r="F141" s="10" t="s">
        <v>101</v>
      </c>
      <c r="G141" s="211" t="s">
        <v>102</v>
      </c>
      <c r="H141" s="203" t="s">
        <v>103</v>
      </c>
      <c r="I141" s="203"/>
    </row>
    <row r="142" spans="1:19" ht="13.5" customHeight="1" x14ac:dyDescent="0.25">
      <c r="A142" s="120">
        <f>I98</f>
        <v>4952.6437731252481</v>
      </c>
      <c r="B142" s="121"/>
      <c r="C142" s="12">
        <f>I128</f>
        <v>0</v>
      </c>
      <c r="D142" s="122">
        <f>A142+C142</f>
        <v>4952.6437731252481</v>
      </c>
      <c r="E142" s="123"/>
      <c r="F142" s="10" t="str">
        <f>B132</f>
        <v>PIS</v>
      </c>
      <c r="G142" s="212">
        <v>1.6500000000000001E-2</v>
      </c>
      <c r="H142" s="204">
        <v>6.4999999999999997E-3</v>
      </c>
      <c r="I142" s="204"/>
      <c r="J142" s="13"/>
    </row>
    <row r="143" spans="1:19" ht="13.5" customHeight="1" x14ac:dyDescent="0.25">
      <c r="A143" s="214" t="s">
        <v>104</v>
      </c>
      <c r="B143" s="214"/>
      <c r="C143" s="211">
        <v>1</v>
      </c>
      <c r="D143" s="215">
        <f>G147/1</f>
        <v>0.14250000000000002</v>
      </c>
      <c r="E143" s="216">
        <f>C143-D143</f>
        <v>0.85749999999999993</v>
      </c>
      <c r="F143" s="10" t="str">
        <f>B133</f>
        <v>COFINS</v>
      </c>
      <c r="G143" s="212">
        <v>7.5999999999999998E-2</v>
      </c>
      <c r="H143" s="204">
        <v>0.03</v>
      </c>
      <c r="I143" s="204"/>
    </row>
    <row r="144" spans="1:19" ht="13.5" customHeight="1" x14ac:dyDescent="0.25">
      <c r="A144" s="207" t="s">
        <v>105</v>
      </c>
      <c r="B144" s="207"/>
      <c r="C144" s="208">
        <v>1</v>
      </c>
      <c r="D144" s="209">
        <f>H147</f>
        <v>8.6499999999999994E-2</v>
      </c>
      <c r="E144" s="210">
        <f>C144-D144</f>
        <v>0.91349999999999998</v>
      </c>
      <c r="F144" s="10" t="str">
        <f>B134</f>
        <v>ISS</v>
      </c>
      <c r="G144" s="212">
        <f>I11</f>
        <v>0.05</v>
      </c>
      <c r="H144" s="204">
        <f>I11</f>
        <v>0.05</v>
      </c>
      <c r="I144" s="204"/>
    </row>
    <row r="145" spans="1:10" ht="13.5" customHeight="1" x14ac:dyDescent="0.25">
      <c r="A145" s="111" t="s">
        <v>106</v>
      </c>
      <c r="B145" s="111"/>
      <c r="C145" s="10">
        <v>1</v>
      </c>
      <c r="D145" s="50">
        <v>0.09</v>
      </c>
      <c r="E145" s="51">
        <f>C145-D145</f>
        <v>0.91</v>
      </c>
      <c r="F145" s="10" t="s">
        <v>179</v>
      </c>
      <c r="G145" s="212">
        <v>0</v>
      </c>
      <c r="H145" s="205">
        <v>0</v>
      </c>
      <c r="I145" s="206"/>
    </row>
    <row r="146" spans="1:10" ht="13.5" customHeight="1" x14ac:dyDescent="0.25">
      <c r="A146" s="112" t="s">
        <v>107</v>
      </c>
      <c r="B146" s="114" t="s">
        <v>108</v>
      </c>
      <c r="C146" s="115"/>
      <c r="D146" s="115"/>
      <c r="E146" s="116"/>
      <c r="F146" s="84" t="s">
        <v>182</v>
      </c>
      <c r="G146" s="212">
        <v>0</v>
      </c>
      <c r="H146" s="204">
        <v>0</v>
      </c>
      <c r="I146" s="204"/>
    </row>
    <row r="147" spans="1:10" ht="18" customHeight="1" x14ac:dyDescent="0.25">
      <c r="A147" s="113"/>
      <c r="B147" s="117"/>
      <c r="C147" s="118"/>
      <c r="D147" s="118"/>
      <c r="E147" s="119"/>
      <c r="F147" s="22" t="s">
        <v>109</v>
      </c>
      <c r="G147" s="213">
        <f>SUM(G142:G146)</f>
        <v>0.14250000000000002</v>
      </c>
      <c r="H147" s="204">
        <f>SUM(H142:I146)</f>
        <v>8.6499999999999994E-2</v>
      </c>
      <c r="I147" s="204"/>
    </row>
    <row r="148" spans="1:10" ht="18" customHeight="1" x14ac:dyDescent="0.25">
      <c r="A148" s="17" t="s">
        <v>183</v>
      </c>
      <c r="B148" s="107" t="s">
        <v>181</v>
      </c>
      <c r="C148" s="107"/>
      <c r="D148" s="107"/>
      <c r="E148" s="107"/>
      <c r="F148" s="107"/>
      <c r="G148" s="107"/>
      <c r="H148" s="107"/>
      <c r="I148" s="107"/>
    </row>
    <row r="149" spans="1:10" ht="5.0999999999999996" customHeight="1" x14ac:dyDescent="0.25">
      <c r="A149" s="52"/>
      <c r="B149" s="108"/>
      <c r="C149" s="108"/>
      <c r="D149" s="108"/>
      <c r="E149" s="108"/>
      <c r="F149" s="108"/>
      <c r="G149" s="108"/>
      <c r="H149" s="108"/>
      <c r="I149" s="108"/>
    </row>
    <row r="150" spans="1:10" ht="12" x14ac:dyDescent="0.25">
      <c r="A150" s="109" t="s">
        <v>110</v>
      </c>
      <c r="B150" s="109"/>
      <c r="C150" s="109"/>
      <c r="D150" s="109"/>
      <c r="E150" s="109"/>
      <c r="F150" s="109"/>
      <c r="G150" s="109"/>
      <c r="H150" s="31">
        <f>H137</f>
        <v>9.4690749863163656E-2</v>
      </c>
      <c r="I150" s="32">
        <f>I137</f>
        <v>468.96955268235791</v>
      </c>
    </row>
    <row r="151" spans="1:10" ht="5.0999999999999996" customHeight="1" x14ac:dyDescent="0.25"/>
    <row r="152" spans="1:10" x14ac:dyDescent="0.25">
      <c r="A152" s="110" t="s">
        <v>111</v>
      </c>
      <c r="B152" s="110"/>
      <c r="C152" s="110"/>
      <c r="D152" s="110"/>
      <c r="E152" s="110"/>
      <c r="F152" s="110"/>
      <c r="G152" s="110"/>
      <c r="H152" s="110"/>
      <c r="I152" s="110"/>
    </row>
    <row r="153" spans="1:10" x14ac:dyDescent="0.25">
      <c r="A153" s="104" t="s">
        <v>9</v>
      </c>
      <c r="B153" s="104"/>
      <c r="C153" s="104"/>
      <c r="D153" s="104"/>
      <c r="E153" s="104"/>
      <c r="F153" s="104"/>
      <c r="G153" s="104"/>
      <c r="H153" s="104"/>
      <c r="I153" s="104"/>
    </row>
    <row r="154" spans="1:10" ht="15" customHeight="1" x14ac:dyDescent="0.25">
      <c r="A154" s="10">
        <v>1</v>
      </c>
      <c r="B154" s="98" t="s">
        <v>112</v>
      </c>
      <c r="C154" s="99"/>
      <c r="D154" s="99"/>
      <c r="E154" s="99"/>
      <c r="F154" s="99"/>
      <c r="G154" s="100"/>
      <c r="H154" s="11">
        <f>I154/$G$171</f>
        <v>0.47772717166512141</v>
      </c>
      <c r="I154" s="53">
        <f>I40</f>
        <v>2590.0520000000001</v>
      </c>
    </row>
    <row r="155" spans="1:10" ht="15" customHeight="1" x14ac:dyDescent="0.25">
      <c r="A155" s="10">
        <v>2</v>
      </c>
      <c r="B155" s="98" t="s">
        <v>113</v>
      </c>
      <c r="C155" s="99"/>
      <c r="D155" s="99"/>
      <c r="E155" s="99"/>
      <c r="F155" s="99"/>
      <c r="G155" s="100"/>
      <c r="H155" s="11">
        <f t="shared" ref="H155:H156" si="8">I155/$G$171</f>
        <v>0.35903921142057582</v>
      </c>
      <c r="I155" s="53">
        <f>I51+I63+I70+I74</f>
        <v>1946.5717731252482</v>
      </c>
    </row>
    <row r="156" spans="1:10" ht="15" customHeight="1" x14ac:dyDescent="0.25">
      <c r="A156" s="10">
        <v>3</v>
      </c>
      <c r="B156" s="106" t="s">
        <v>114</v>
      </c>
      <c r="C156" s="106"/>
      <c r="D156" s="106"/>
      <c r="E156" s="106"/>
      <c r="F156" s="106"/>
      <c r="G156" s="106"/>
      <c r="H156" s="11">
        <f t="shared" si="8"/>
        <v>7.6733616914302805E-2</v>
      </c>
      <c r="I156" s="53">
        <f>I84</f>
        <v>416.02</v>
      </c>
    </row>
    <row r="157" spans="1:10" s="16" customFormat="1" ht="15" customHeight="1" x14ac:dyDescent="0.25">
      <c r="A157" s="101" t="s">
        <v>115</v>
      </c>
      <c r="B157" s="102"/>
      <c r="C157" s="102"/>
      <c r="D157" s="102"/>
      <c r="E157" s="102"/>
      <c r="F157" s="102"/>
      <c r="G157" s="103"/>
      <c r="H157" s="31">
        <f>H154+H155+H156</f>
        <v>0.91350000000000009</v>
      </c>
      <c r="I157" s="32">
        <f>SUM(I154:I156)</f>
        <v>4952.6437731252481</v>
      </c>
      <c r="J157" s="23"/>
    </row>
    <row r="158" spans="1:10" ht="5.0999999999999996" customHeight="1" x14ac:dyDescent="0.25"/>
    <row r="159" spans="1:10" x14ac:dyDescent="0.25">
      <c r="A159" s="104" t="s">
        <v>68</v>
      </c>
      <c r="B159" s="104"/>
      <c r="C159" s="104"/>
      <c r="D159" s="104"/>
      <c r="E159" s="104"/>
      <c r="F159" s="104"/>
      <c r="G159" s="104"/>
      <c r="H159" s="104"/>
      <c r="I159" s="104"/>
    </row>
    <row r="160" spans="1:10" ht="15" customHeight="1" x14ac:dyDescent="0.25">
      <c r="A160" s="10">
        <v>1</v>
      </c>
      <c r="B160" s="98" t="s">
        <v>116</v>
      </c>
      <c r="C160" s="99"/>
      <c r="D160" s="99"/>
      <c r="E160" s="99"/>
      <c r="F160" s="99"/>
      <c r="G160" s="100"/>
      <c r="H160" s="11">
        <f>I160/$G$171</f>
        <v>0</v>
      </c>
      <c r="I160" s="12">
        <f>I108</f>
        <v>0</v>
      </c>
    </row>
    <row r="161" spans="1:11" ht="15" customHeight="1" x14ac:dyDescent="0.25">
      <c r="A161" s="10">
        <v>2</v>
      </c>
      <c r="B161" s="98" t="s">
        <v>117</v>
      </c>
      <c r="C161" s="99"/>
      <c r="D161" s="99"/>
      <c r="E161" s="99"/>
      <c r="F161" s="99"/>
      <c r="G161" s="100"/>
      <c r="H161" s="11">
        <f t="shared" ref="H161:H162" si="9">I161/$G$171</f>
        <v>0</v>
      </c>
      <c r="I161" s="12">
        <f>I118</f>
        <v>0</v>
      </c>
    </row>
    <row r="162" spans="1:11" ht="15" customHeight="1" x14ac:dyDescent="0.25">
      <c r="A162" s="10">
        <v>3</v>
      </c>
      <c r="B162" s="98" t="s">
        <v>118</v>
      </c>
      <c r="C162" s="99"/>
      <c r="D162" s="99"/>
      <c r="E162" s="99"/>
      <c r="F162" s="99"/>
      <c r="G162" s="100"/>
      <c r="H162" s="11">
        <f t="shared" si="9"/>
        <v>0</v>
      </c>
      <c r="I162" s="12">
        <f>I122</f>
        <v>0</v>
      </c>
    </row>
    <row r="163" spans="1:11" ht="15" customHeight="1" x14ac:dyDescent="0.25">
      <c r="A163" s="101" t="s">
        <v>119</v>
      </c>
      <c r="B163" s="102"/>
      <c r="C163" s="102"/>
      <c r="D163" s="102"/>
      <c r="E163" s="102"/>
      <c r="F163" s="102"/>
      <c r="G163" s="103"/>
      <c r="H163" s="31">
        <f>H160+H161+H162</f>
        <v>0</v>
      </c>
      <c r="I163" s="32">
        <f>I160+I161+I162</f>
        <v>0</v>
      </c>
    </row>
    <row r="164" spans="1:11" ht="5.0999999999999996" customHeight="1" x14ac:dyDescent="0.25"/>
    <row r="165" spans="1:11" x14ac:dyDescent="0.25">
      <c r="A165" s="104" t="s">
        <v>91</v>
      </c>
      <c r="B165" s="104"/>
      <c r="C165" s="104"/>
      <c r="D165" s="104"/>
      <c r="E165" s="104"/>
      <c r="F165" s="104"/>
      <c r="G165" s="104"/>
      <c r="H165" s="104"/>
      <c r="I165" s="104"/>
    </row>
    <row r="166" spans="1:11" ht="15" customHeight="1" x14ac:dyDescent="0.25">
      <c r="A166" s="10">
        <v>1</v>
      </c>
      <c r="B166" s="98" t="s">
        <v>120</v>
      </c>
      <c r="C166" s="99"/>
      <c r="D166" s="99"/>
      <c r="E166" s="99"/>
      <c r="F166" s="99"/>
      <c r="G166" s="100"/>
      <c r="H166" s="11">
        <f>I166/$G$171</f>
        <v>8.6499999999999994E-2</v>
      </c>
      <c r="I166" s="12">
        <f>I137</f>
        <v>468.96955268235791</v>
      </c>
    </row>
    <row r="167" spans="1:11" ht="15" customHeight="1" x14ac:dyDescent="0.25">
      <c r="A167" s="101" t="s">
        <v>121</v>
      </c>
      <c r="B167" s="102"/>
      <c r="C167" s="102"/>
      <c r="D167" s="102"/>
      <c r="E167" s="102"/>
      <c r="F167" s="102"/>
      <c r="G167" s="103"/>
      <c r="H167" s="31">
        <f>H166</f>
        <v>8.6499999999999994E-2</v>
      </c>
      <c r="I167" s="32">
        <f>I137</f>
        <v>468.96955268235791</v>
      </c>
      <c r="K167" s="54"/>
    </row>
    <row r="168" spans="1:11" ht="5.0999999999999996" customHeight="1" x14ac:dyDescent="0.25"/>
    <row r="169" spans="1:11" x14ac:dyDescent="0.25">
      <c r="A169" s="105" t="s">
        <v>111</v>
      </c>
      <c r="B169" s="105"/>
      <c r="C169" s="105"/>
      <c r="D169" s="105"/>
      <c r="E169" s="105"/>
      <c r="F169" s="105"/>
      <c r="G169" s="105"/>
      <c r="H169" s="105"/>
      <c r="I169" s="105"/>
    </row>
    <row r="170" spans="1:11" ht="45" x14ac:dyDescent="0.25">
      <c r="A170" s="91" t="s">
        <v>122</v>
      </c>
      <c r="B170" s="91"/>
      <c r="C170" s="91"/>
      <c r="D170" s="91"/>
      <c r="E170" s="91"/>
      <c r="F170" s="91"/>
      <c r="G170" s="55" t="s">
        <v>123</v>
      </c>
      <c r="H170" s="55" t="s">
        <v>124</v>
      </c>
      <c r="I170" s="55" t="s">
        <v>125</v>
      </c>
    </row>
    <row r="171" spans="1:11" ht="11.25" customHeight="1" x14ac:dyDescent="0.25">
      <c r="A171" s="92" t="str">
        <f>D5</f>
        <v>Serralheiro Oficial</v>
      </c>
      <c r="B171" s="93"/>
      <c r="C171" s="93"/>
      <c r="D171" s="93"/>
      <c r="E171" s="93"/>
      <c r="F171" s="94"/>
      <c r="G171" s="56">
        <f>I157+I163+I167</f>
        <v>5421.6133258076061</v>
      </c>
      <c r="H171" s="55">
        <f>IF(D6="12x36",2,1)</f>
        <v>1</v>
      </c>
      <c r="I171" s="56">
        <f>G171*H171</f>
        <v>5421.6133258076061</v>
      </c>
    </row>
    <row r="172" spans="1:11" x14ac:dyDescent="0.25">
      <c r="A172" s="92"/>
      <c r="B172" s="93"/>
      <c r="C172" s="93"/>
      <c r="D172" s="93"/>
      <c r="E172" s="93"/>
      <c r="F172" s="94"/>
      <c r="G172" s="55"/>
      <c r="H172" s="55"/>
      <c r="I172" s="56"/>
    </row>
    <row r="173" spans="1:11" s="16" customFormat="1" ht="12" x14ac:dyDescent="0.25">
      <c r="A173" s="95" t="s">
        <v>126</v>
      </c>
      <c r="B173" s="96"/>
      <c r="C173" s="96"/>
      <c r="D173" s="96"/>
      <c r="E173" s="96"/>
      <c r="F173" s="96"/>
      <c r="G173" s="96"/>
      <c r="H173" s="97"/>
      <c r="I173" s="57">
        <f>I171</f>
        <v>5421.6133258076061</v>
      </c>
      <c r="J173" s="23"/>
    </row>
  </sheetData>
  <mergeCells count="169">
    <mergeCell ref="I7:I8"/>
    <mergeCell ref="A8:C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0:F10"/>
    <mergeCell ref="A11:F11"/>
    <mergeCell ref="A12:F14"/>
    <mergeCell ref="G12:G14"/>
    <mergeCell ref="A15:F17"/>
    <mergeCell ref="G15:G17"/>
    <mergeCell ref="D6:F6"/>
    <mergeCell ref="A7:C7"/>
    <mergeCell ref="G7:H8"/>
    <mergeCell ref="A26:F26"/>
    <mergeCell ref="A27:F27"/>
    <mergeCell ref="A29:I29"/>
    <mergeCell ref="B30:G30"/>
    <mergeCell ref="B31:G31"/>
    <mergeCell ref="B32:G32"/>
    <mergeCell ref="A18:F20"/>
    <mergeCell ref="G18:G20"/>
    <mergeCell ref="A21:F21"/>
    <mergeCell ref="A22:F22"/>
    <mergeCell ref="A23:F23"/>
    <mergeCell ref="A24:F25"/>
    <mergeCell ref="B39:G39"/>
    <mergeCell ref="A40:G40"/>
    <mergeCell ref="B42:G42"/>
    <mergeCell ref="B43:G43"/>
    <mergeCell ref="B44:G44"/>
    <mergeCell ref="B45:G45"/>
    <mergeCell ref="B33:G33"/>
    <mergeCell ref="B34:G34"/>
    <mergeCell ref="B35:G35"/>
    <mergeCell ref="B36:G36"/>
    <mergeCell ref="B37:G37"/>
    <mergeCell ref="B38:G38"/>
    <mergeCell ref="A52:I52"/>
    <mergeCell ref="A53:I53"/>
    <mergeCell ref="B54:G54"/>
    <mergeCell ref="B55:G55"/>
    <mergeCell ref="B56:G56"/>
    <mergeCell ref="B57:G57"/>
    <mergeCell ref="B46:G46"/>
    <mergeCell ref="B47:G47"/>
    <mergeCell ref="B48:G48"/>
    <mergeCell ref="B49:G49"/>
    <mergeCell ref="B50:G50"/>
    <mergeCell ref="A51:G51"/>
    <mergeCell ref="B64:I64"/>
    <mergeCell ref="B65:I65"/>
    <mergeCell ref="B66:G66"/>
    <mergeCell ref="B67:G67"/>
    <mergeCell ref="B68:G68"/>
    <mergeCell ref="B69:G69"/>
    <mergeCell ref="B58:G58"/>
    <mergeCell ref="B59:G59"/>
    <mergeCell ref="B60:G60"/>
    <mergeCell ref="B61:G61"/>
    <mergeCell ref="B62:G62"/>
    <mergeCell ref="A63:G63"/>
    <mergeCell ref="B79:G79"/>
    <mergeCell ref="B80:G80"/>
    <mergeCell ref="B81:G81"/>
    <mergeCell ref="B82:G82"/>
    <mergeCell ref="B83:G83"/>
    <mergeCell ref="A84:G84"/>
    <mergeCell ref="A70:G70"/>
    <mergeCell ref="B72:G72"/>
    <mergeCell ref="B73:G73"/>
    <mergeCell ref="A74:G74"/>
    <mergeCell ref="A76:G76"/>
    <mergeCell ref="B78:G78"/>
    <mergeCell ref="A92:B92"/>
    <mergeCell ref="A94:I94"/>
    <mergeCell ref="A95:B95"/>
    <mergeCell ref="A96:B96"/>
    <mergeCell ref="A98:G98"/>
    <mergeCell ref="A100:I100"/>
    <mergeCell ref="B85:G85"/>
    <mergeCell ref="A86:I86"/>
    <mergeCell ref="A87:B87"/>
    <mergeCell ref="A88:B88"/>
    <mergeCell ref="A90:I90"/>
    <mergeCell ref="A91:B91"/>
    <mergeCell ref="B107:G107"/>
    <mergeCell ref="A108:G108"/>
    <mergeCell ref="B109:I109"/>
    <mergeCell ref="A111:E111"/>
    <mergeCell ref="A112:B112"/>
    <mergeCell ref="A113:B113"/>
    <mergeCell ref="B101:G101"/>
    <mergeCell ref="B102:G102"/>
    <mergeCell ref="B103:G103"/>
    <mergeCell ref="B104:G104"/>
    <mergeCell ref="B105:G105"/>
    <mergeCell ref="B106:G106"/>
    <mergeCell ref="B121:G121"/>
    <mergeCell ref="A122:G122"/>
    <mergeCell ref="A124:E124"/>
    <mergeCell ref="A125:B125"/>
    <mergeCell ref="A126:B126"/>
    <mergeCell ref="A128:G128"/>
    <mergeCell ref="B114:I114"/>
    <mergeCell ref="B115:G115"/>
    <mergeCell ref="B116:G116"/>
    <mergeCell ref="B117:G117"/>
    <mergeCell ref="A118:G118"/>
    <mergeCell ref="B120:G120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30:I130"/>
    <mergeCell ref="B131:G131"/>
    <mergeCell ref="B132:G132"/>
    <mergeCell ref="B133:G133"/>
    <mergeCell ref="B134:G134"/>
    <mergeCell ref="B135:G135"/>
    <mergeCell ref="A145:B145"/>
    <mergeCell ref="H145:I145"/>
    <mergeCell ref="A146:A147"/>
    <mergeCell ref="B146:E147"/>
    <mergeCell ref="H146:I146"/>
    <mergeCell ref="H147:I147"/>
    <mergeCell ref="A142:B142"/>
    <mergeCell ref="D142:E142"/>
    <mergeCell ref="H142:I142"/>
    <mergeCell ref="A143:B143"/>
    <mergeCell ref="H143:I143"/>
    <mergeCell ref="A144:B144"/>
    <mergeCell ref="H144:I144"/>
    <mergeCell ref="B155:G155"/>
    <mergeCell ref="B156:G156"/>
    <mergeCell ref="A157:G157"/>
    <mergeCell ref="A159:I159"/>
    <mergeCell ref="B160:G160"/>
    <mergeCell ref="B161:G161"/>
    <mergeCell ref="B148:I148"/>
    <mergeCell ref="B149:I149"/>
    <mergeCell ref="A150:G150"/>
    <mergeCell ref="A152:I152"/>
    <mergeCell ref="A153:I153"/>
    <mergeCell ref="B154:G154"/>
    <mergeCell ref="A170:F170"/>
    <mergeCell ref="A171:F171"/>
    <mergeCell ref="A172:F172"/>
    <mergeCell ref="A173:H173"/>
    <mergeCell ref="B162:G162"/>
    <mergeCell ref="A163:G163"/>
    <mergeCell ref="A165:I165"/>
    <mergeCell ref="B166:G166"/>
    <mergeCell ref="A167:G167"/>
    <mergeCell ref="A169:I169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"/>
  <sheetViews>
    <sheetView tabSelected="1" view="pageBreakPreview" topLeftCell="A67" zoomScale="130" zoomScaleNormal="130" zoomScaleSheetLayoutView="130" workbookViewId="0">
      <selection activeCell="I132" sqref="I132:I136"/>
    </sheetView>
  </sheetViews>
  <sheetFormatPr defaultColWidth="9.140625"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9" t="s">
        <v>173</v>
      </c>
      <c r="B1" s="179"/>
      <c r="C1" s="179"/>
      <c r="D1" s="179"/>
      <c r="E1" s="179"/>
      <c r="F1" s="179"/>
      <c r="G1" s="179"/>
      <c r="H1" s="179"/>
      <c r="I1" s="179"/>
      <c r="K1" s="2"/>
    </row>
    <row r="2" spans="1:11" ht="22.5" customHeight="1" x14ac:dyDescent="0.25">
      <c r="A2" s="179" t="s">
        <v>0</v>
      </c>
      <c r="B2" s="179"/>
      <c r="C2" s="180" t="s">
        <v>196</v>
      </c>
      <c r="D2" s="180"/>
      <c r="E2" s="181" t="s">
        <v>1</v>
      </c>
      <c r="F2" s="181"/>
      <c r="G2" s="181"/>
      <c r="H2" s="181"/>
      <c r="I2" s="181"/>
    </row>
    <row r="3" spans="1:11" ht="11.25" customHeight="1" x14ac:dyDescent="0.25">
      <c r="A3" s="179" t="s">
        <v>2</v>
      </c>
      <c r="B3" s="179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5" t="s">
        <v>153</v>
      </c>
      <c r="B5" s="146"/>
      <c r="C5" s="147"/>
      <c r="D5" s="177" t="s">
        <v>211</v>
      </c>
      <c r="E5" s="182"/>
      <c r="F5" s="183"/>
      <c r="G5" s="184" t="str">
        <f>IF(D6="12x36","Regime de trabalho:","Quantidade de HORAS/MÊS")</f>
        <v>Quantidade de HORAS/MÊS</v>
      </c>
      <c r="H5" s="185"/>
      <c r="I5" s="188">
        <f>IF(D6="12x36",D6,5*D6)</f>
        <v>200</v>
      </c>
    </row>
    <row r="6" spans="1:11" ht="18.75" customHeight="1" x14ac:dyDescent="0.25">
      <c r="A6" s="145" t="str">
        <f>IF(D6="12x36","Regime de trabalho:","Regime de trabalho (horas semanais):")</f>
        <v>Regime de trabalho (horas semanais):</v>
      </c>
      <c r="B6" s="146"/>
      <c r="C6" s="147"/>
      <c r="D6" s="145">
        <v>40</v>
      </c>
      <c r="E6" s="146"/>
      <c r="F6" s="147"/>
      <c r="G6" s="186"/>
      <c r="H6" s="187"/>
      <c r="I6" s="189"/>
    </row>
    <row r="7" spans="1:11" ht="22.5" customHeight="1" x14ac:dyDescent="0.25">
      <c r="A7" s="145" t="s">
        <v>160</v>
      </c>
      <c r="B7" s="146"/>
      <c r="C7" s="147"/>
      <c r="D7" s="88" t="s">
        <v>197</v>
      </c>
      <c r="E7" s="86"/>
      <c r="F7" s="87"/>
      <c r="G7" s="171" t="s">
        <v>154</v>
      </c>
      <c r="H7" s="172"/>
      <c r="I7" s="175">
        <v>0.4</v>
      </c>
    </row>
    <row r="8" spans="1:11" ht="22.5" customHeight="1" x14ac:dyDescent="0.25">
      <c r="A8" s="145" t="s">
        <v>161</v>
      </c>
      <c r="B8" s="146"/>
      <c r="C8" s="147"/>
      <c r="D8" s="85" t="s">
        <v>5</v>
      </c>
      <c r="E8" s="86"/>
      <c r="F8" s="87"/>
      <c r="G8" s="173"/>
      <c r="H8" s="174"/>
      <c r="I8" s="176"/>
    </row>
    <row r="9" spans="1:11" ht="24.75" customHeight="1" x14ac:dyDescent="0.25">
      <c r="A9" s="145" t="s">
        <v>136</v>
      </c>
      <c r="B9" s="146"/>
      <c r="C9" s="147"/>
      <c r="D9" s="177" t="s">
        <v>186</v>
      </c>
      <c r="E9" s="146"/>
      <c r="F9" s="147"/>
      <c r="G9" s="178" t="s">
        <v>155</v>
      </c>
      <c r="H9" s="178"/>
      <c r="I9" s="8" t="s">
        <v>145</v>
      </c>
    </row>
    <row r="10" spans="1:11" ht="32.25" customHeight="1" x14ac:dyDescent="0.25">
      <c r="A10" s="166" t="s">
        <v>133</v>
      </c>
      <c r="B10" s="167"/>
      <c r="C10" s="167"/>
      <c r="D10" s="167"/>
      <c r="E10" s="167"/>
      <c r="F10" s="167"/>
      <c r="G10" s="70" t="s">
        <v>162</v>
      </c>
      <c r="H10" s="7">
        <v>220</v>
      </c>
      <c r="I10" s="72">
        <v>2140.6</v>
      </c>
    </row>
    <row r="11" spans="1:11" x14ac:dyDescent="0.25">
      <c r="A11" s="131" t="s">
        <v>159</v>
      </c>
      <c r="B11" s="159"/>
      <c r="C11" s="159"/>
      <c r="D11" s="159"/>
      <c r="E11" s="159"/>
      <c r="F11" s="159"/>
      <c r="G11" s="7" t="str">
        <f>D9</f>
        <v>Porto Alegre</v>
      </c>
      <c r="H11" s="7" t="s">
        <v>4</v>
      </c>
      <c r="I11" s="81">
        <v>0.05</v>
      </c>
    </row>
    <row r="12" spans="1:11" ht="15" customHeight="1" x14ac:dyDescent="0.25">
      <c r="A12" s="163" t="s">
        <v>134</v>
      </c>
      <c r="B12" s="164"/>
      <c r="C12" s="164"/>
      <c r="D12" s="164"/>
      <c r="E12" s="164"/>
      <c r="F12" s="164"/>
      <c r="G12" s="161" t="s">
        <v>5</v>
      </c>
      <c r="H12" s="7" t="s">
        <v>6</v>
      </c>
      <c r="I12" s="72">
        <v>4.8</v>
      </c>
    </row>
    <row r="13" spans="1:11" x14ac:dyDescent="0.25">
      <c r="A13" s="169"/>
      <c r="B13" s="170"/>
      <c r="C13" s="170"/>
      <c r="D13" s="170"/>
      <c r="E13" s="170"/>
      <c r="F13" s="170"/>
      <c r="G13" s="161"/>
      <c r="H13" s="7" t="s">
        <v>7</v>
      </c>
      <c r="I13" s="73">
        <v>22</v>
      </c>
    </row>
    <row r="14" spans="1:11" x14ac:dyDescent="0.25">
      <c r="A14" s="166"/>
      <c r="B14" s="167"/>
      <c r="C14" s="167"/>
      <c r="D14" s="167"/>
      <c r="E14" s="167"/>
      <c r="F14" s="167"/>
      <c r="G14" s="161"/>
      <c r="H14" s="7" t="s">
        <v>8</v>
      </c>
      <c r="I14" s="8">
        <v>0.03</v>
      </c>
    </row>
    <row r="15" spans="1:11" ht="11.25" customHeight="1" x14ac:dyDescent="0.25">
      <c r="A15" s="130" t="s">
        <v>156</v>
      </c>
      <c r="B15" s="130"/>
      <c r="C15" s="130"/>
      <c r="D15" s="130"/>
      <c r="E15" s="130"/>
      <c r="F15" s="131"/>
      <c r="G15" s="161" t="s">
        <v>5</v>
      </c>
      <c r="H15" s="7" t="s">
        <v>6</v>
      </c>
      <c r="I15" s="72">
        <v>329</v>
      </c>
    </row>
    <row r="16" spans="1:11" ht="11.25" customHeight="1" x14ac:dyDescent="0.25">
      <c r="A16" s="130"/>
      <c r="B16" s="130"/>
      <c r="C16" s="130"/>
      <c r="D16" s="130"/>
      <c r="E16" s="130"/>
      <c r="F16" s="131"/>
      <c r="G16" s="161"/>
      <c r="H16" s="7" t="s">
        <v>188</v>
      </c>
      <c r="I16" s="73">
        <v>1</v>
      </c>
    </row>
    <row r="17" spans="1:9" x14ac:dyDescent="0.25">
      <c r="A17" s="130"/>
      <c r="B17" s="130"/>
      <c r="C17" s="130"/>
      <c r="D17" s="130"/>
      <c r="E17" s="130"/>
      <c r="F17" s="131"/>
      <c r="G17" s="161"/>
      <c r="H17" s="7" t="s">
        <v>8</v>
      </c>
      <c r="I17" s="8">
        <v>0.2</v>
      </c>
    </row>
    <row r="18" spans="1:9" x14ac:dyDescent="0.25">
      <c r="A18" s="130" t="s">
        <v>157</v>
      </c>
      <c r="B18" s="130"/>
      <c r="C18" s="130"/>
      <c r="D18" s="130"/>
      <c r="E18" s="130"/>
      <c r="F18" s="131"/>
      <c r="G18" s="161" t="s">
        <v>5</v>
      </c>
      <c r="H18" s="7" t="s">
        <v>6</v>
      </c>
      <c r="I18" s="72">
        <v>0</v>
      </c>
    </row>
    <row r="19" spans="1:9" x14ac:dyDescent="0.25">
      <c r="A19" s="130"/>
      <c r="B19" s="130"/>
      <c r="C19" s="130"/>
      <c r="D19" s="130"/>
      <c r="E19" s="130"/>
      <c r="F19" s="131"/>
      <c r="G19" s="161"/>
      <c r="H19" s="7" t="s">
        <v>7</v>
      </c>
      <c r="I19" s="73">
        <v>0</v>
      </c>
    </row>
    <row r="20" spans="1:9" x14ac:dyDescent="0.25">
      <c r="A20" s="130"/>
      <c r="B20" s="130"/>
      <c r="C20" s="130"/>
      <c r="D20" s="130"/>
      <c r="E20" s="130"/>
      <c r="F20" s="131"/>
      <c r="G20" s="161"/>
      <c r="H20" s="7" t="s">
        <v>8</v>
      </c>
      <c r="I20" s="8">
        <v>0</v>
      </c>
    </row>
    <row r="21" spans="1:9" ht="36" customHeight="1" x14ac:dyDescent="0.25">
      <c r="A21" s="162" t="s">
        <v>187</v>
      </c>
      <c r="B21" s="162"/>
      <c r="C21" s="162"/>
      <c r="D21" s="162"/>
      <c r="E21" s="162"/>
      <c r="F21" s="163"/>
      <c r="G21" s="71" t="s">
        <v>5</v>
      </c>
      <c r="H21" s="71" t="s">
        <v>146</v>
      </c>
      <c r="I21" s="75">
        <v>0</v>
      </c>
    </row>
    <row r="22" spans="1:9" ht="22.5" x14ac:dyDescent="0.25">
      <c r="A22" s="131" t="s">
        <v>189</v>
      </c>
      <c r="B22" s="159"/>
      <c r="C22" s="159"/>
      <c r="D22" s="159"/>
      <c r="E22" s="159"/>
      <c r="F22" s="160"/>
      <c r="G22" s="71"/>
      <c r="H22" s="71" t="s">
        <v>137</v>
      </c>
      <c r="I22" s="74" t="s">
        <v>145</v>
      </c>
    </row>
    <row r="23" spans="1:9" ht="34.5" customHeight="1" x14ac:dyDescent="0.25">
      <c r="A23" s="130" t="s">
        <v>217</v>
      </c>
      <c r="B23" s="130"/>
      <c r="C23" s="130"/>
      <c r="D23" s="130"/>
      <c r="E23" s="130"/>
      <c r="F23" s="130"/>
      <c r="G23" s="7"/>
      <c r="H23" s="7" t="s">
        <v>142</v>
      </c>
      <c r="I23" s="72">
        <v>1610.13</v>
      </c>
    </row>
    <row r="24" spans="1:9" ht="15" customHeight="1" x14ac:dyDescent="0.25">
      <c r="A24" s="163" t="s">
        <v>176</v>
      </c>
      <c r="B24" s="164"/>
      <c r="C24" s="164"/>
      <c r="D24" s="164"/>
      <c r="E24" s="164"/>
      <c r="F24" s="165"/>
      <c r="G24" s="71"/>
      <c r="H24" s="82" t="s">
        <v>147</v>
      </c>
      <c r="I24" s="77" t="s">
        <v>145</v>
      </c>
    </row>
    <row r="25" spans="1:9" ht="15" customHeight="1" x14ac:dyDescent="0.25">
      <c r="A25" s="166"/>
      <c r="B25" s="167"/>
      <c r="C25" s="167"/>
      <c r="D25" s="167"/>
      <c r="E25" s="167"/>
      <c r="F25" s="168"/>
      <c r="G25" s="71"/>
      <c r="H25" s="83" t="s">
        <v>174</v>
      </c>
      <c r="I25" s="8" t="s">
        <v>145</v>
      </c>
    </row>
    <row r="26" spans="1:9" ht="26.25" customHeight="1" x14ac:dyDescent="0.25">
      <c r="A26" s="131" t="s">
        <v>178</v>
      </c>
      <c r="B26" s="159"/>
      <c r="C26" s="159"/>
      <c r="D26" s="159"/>
      <c r="E26" s="159"/>
      <c r="F26" s="160"/>
      <c r="G26" s="71"/>
      <c r="H26" s="76" t="s">
        <v>147</v>
      </c>
      <c r="I26" s="77" t="s">
        <v>145</v>
      </c>
    </row>
    <row r="27" spans="1:9" ht="35.25" customHeight="1" x14ac:dyDescent="0.25">
      <c r="A27" s="130" t="s">
        <v>152</v>
      </c>
      <c r="B27" s="130"/>
      <c r="C27" s="130"/>
      <c r="D27" s="130"/>
      <c r="E27" s="130"/>
      <c r="F27" s="130"/>
      <c r="G27" s="7"/>
      <c r="H27" s="70" t="s">
        <v>137</v>
      </c>
      <c r="I27" s="8">
        <v>0.2</v>
      </c>
    </row>
    <row r="28" spans="1:9" ht="5.0999999999999996" customHeight="1" x14ac:dyDescent="0.25"/>
    <row r="29" spans="1:9" ht="17.25" customHeight="1" x14ac:dyDescent="0.25">
      <c r="A29" s="104" t="s">
        <v>9</v>
      </c>
      <c r="B29" s="104"/>
      <c r="C29" s="104"/>
      <c r="D29" s="104"/>
      <c r="E29" s="104"/>
      <c r="F29" s="104"/>
      <c r="G29" s="104"/>
      <c r="H29" s="104"/>
      <c r="I29" s="104"/>
    </row>
    <row r="30" spans="1:9" ht="33.75" x14ac:dyDescent="0.25">
      <c r="A30" s="9" t="s">
        <v>10</v>
      </c>
      <c r="B30" s="132" t="s">
        <v>11</v>
      </c>
      <c r="C30" s="133"/>
      <c r="D30" s="133"/>
      <c r="E30" s="133"/>
      <c r="F30" s="133"/>
      <c r="G30" s="134"/>
      <c r="H30" s="9" t="s">
        <v>12</v>
      </c>
      <c r="I30" s="9" t="s">
        <v>13</v>
      </c>
    </row>
    <row r="31" spans="1:9" ht="15" customHeight="1" x14ac:dyDescent="0.25">
      <c r="A31" s="10">
        <v>1</v>
      </c>
      <c r="B31" s="98" t="s">
        <v>14</v>
      </c>
      <c r="C31" s="99"/>
      <c r="D31" s="99"/>
      <c r="E31" s="99"/>
      <c r="F31" s="99"/>
      <c r="G31" s="100"/>
      <c r="H31" s="11">
        <f t="shared" ref="H31:H39" si="0">I31/$I$40</f>
        <v>0.75133626660777464</v>
      </c>
      <c r="I31" s="12">
        <f>IF(D6="12x36",I10,I10/H10*I5)</f>
        <v>1946</v>
      </c>
    </row>
    <row r="32" spans="1:9" ht="15" customHeight="1" x14ac:dyDescent="0.25">
      <c r="A32" s="10">
        <f>A31+1</f>
        <v>2</v>
      </c>
      <c r="B32" s="98" t="s">
        <v>15</v>
      </c>
      <c r="C32" s="99"/>
      <c r="D32" s="99"/>
      <c r="E32" s="99"/>
      <c r="F32" s="99"/>
      <c r="G32" s="100"/>
      <c r="H32" s="11">
        <f t="shared" si="0"/>
        <v>0</v>
      </c>
      <c r="I32" s="12">
        <v>0</v>
      </c>
    </row>
    <row r="33" spans="1:10" ht="15" customHeight="1" x14ac:dyDescent="0.25">
      <c r="A33" s="10">
        <f t="shared" ref="A33:A39" si="1">A32+1</f>
        <v>3</v>
      </c>
      <c r="B33" s="106" t="s">
        <v>143</v>
      </c>
      <c r="C33" s="106"/>
      <c r="D33" s="106"/>
      <c r="E33" s="106"/>
      <c r="F33" s="106"/>
      <c r="G33" s="106"/>
      <c r="H33" s="11">
        <f t="shared" si="0"/>
        <v>0</v>
      </c>
      <c r="I33" s="12">
        <f>IF(I7=10%,I23*I7,0)</f>
        <v>0</v>
      </c>
    </row>
    <row r="34" spans="1:10" ht="15" customHeight="1" x14ac:dyDescent="0.25">
      <c r="A34" s="10">
        <f t="shared" si="1"/>
        <v>4</v>
      </c>
      <c r="B34" s="106" t="s">
        <v>138</v>
      </c>
      <c r="C34" s="106"/>
      <c r="D34" s="106"/>
      <c r="E34" s="106"/>
      <c r="F34" s="106"/>
      <c r="G34" s="106"/>
      <c r="H34" s="11">
        <f t="shared" si="0"/>
        <v>0</v>
      </c>
      <c r="I34" s="12">
        <f>IF(I7=20%,I23*I7,0)</f>
        <v>0</v>
      </c>
    </row>
    <row r="35" spans="1:10" ht="15" customHeight="1" x14ac:dyDescent="0.25">
      <c r="A35" s="10">
        <f t="shared" si="1"/>
        <v>5</v>
      </c>
      <c r="B35" s="106" t="s">
        <v>139</v>
      </c>
      <c r="C35" s="106"/>
      <c r="D35" s="106"/>
      <c r="E35" s="106"/>
      <c r="F35" s="106"/>
      <c r="G35" s="106"/>
      <c r="H35" s="11">
        <f t="shared" si="0"/>
        <v>0.24866373339222536</v>
      </c>
      <c r="I35" s="12">
        <f>IF(I7=40%,I23*I7,0)</f>
        <v>644.05200000000013</v>
      </c>
    </row>
    <row r="36" spans="1:10" ht="15" customHeight="1" x14ac:dyDescent="0.25">
      <c r="A36" s="10">
        <f t="shared" si="1"/>
        <v>6</v>
      </c>
      <c r="B36" s="98" t="s">
        <v>135</v>
      </c>
      <c r="C36" s="99"/>
      <c r="D36" s="99"/>
      <c r="E36" s="99"/>
      <c r="F36" s="99"/>
      <c r="G36" s="100"/>
      <c r="H36" s="11">
        <f t="shared" si="0"/>
        <v>0</v>
      </c>
      <c r="I36" s="12">
        <f>IF(I22="Não aplicável",0,I31*I22)</f>
        <v>0</v>
      </c>
    </row>
    <row r="37" spans="1:10" ht="15" customHeight="1" x14ac:dyDescent="0.25">
      <c r="A37" s="10">
        <f t="shared" si="1"/>
        <v>7</v>
      </c>
      <c r="B37" s="98" t="s">
        <v>175</v>
      </c>
      <c r="C37" s="99"/>
      <c r="D37" s="99"/>
      <c r="E37" s="99"/>
      <c r="F37" s="99"/>
      <c r="G37" s="100"/>
      <c r="H37" s="11">
        <f t="shared" si="0"/>
        <v>0</v>
      </c>
      <c r="I37" s="12">
        <f>IF(I24="Não aplicável",0,(I31+I32+I33+I34+I35+I36+I39)/I5*I24*(1+I25))</f>
        <v>0</v>
      </c>
    </row>
    <row r="38" spans="1:10" ht="23.25" customHeight="1" x14ac:dyDescent="0.25">
      <c r="A38" s="10">
        <f t="shared" si="1"/>
        <v>8</v>
      </c>
      <c r="B38" s="98" t="s">
        <v>177</v>
      </c>
      <c r="C38" s="99"/>
      <c r="D38" s="99"/>
      <c r="E38" s="99"/>
      <c r="F38" s="99"/>
      <c r="G38" s="100"/>
      <c r="H38" s="11">
        <f t="shared" si="0"/>
        <v>0</v>
      </c>
      <c r="I38" s="12">
        <f>IF(I24="Não aplicável",0,I24/I13*5*(I10/H10*(1+I25)))</f>
        <v>0</v>
      </c>
    </row>
    <row r="39" spans="1:10" ht="15" customHeight="1" x14ac:dyDescent="0.25">
      <c r="A39" s="10">
        <f t="shared" si="1"/>
        <v>9</v>
      </c>
      <c r="B39" s="156" t="str">
        <f>IF(D6="12x36","Para postos 12x36 os feriados são considerados compensados, conforme parágrafo único, Art. 59-A da CLT","Outros")</f>
        <v>Outros</v>
      </c>
      <c r="C39" s="157"/>
      <c r="D39" s="157"/>
      <c r="E39" s="157"/>
      <c r="F39" s="157"/>
      <c r="G39" s="158"/>
      <c r="H39" s="11">
        <f t="shared" si="0"/>
        <v>0</v>
      </c>
      <c r="I39" s="59">
        <v>0</v>
      </c>
    </row>
    <row r="40" spans="1:10" s="16" customFormat="1" ht="15" customHeight="1" x14ac:dyDescent="0.25">
      <c r="A40" s="124" t="s">
        <v>16</v>
      </c>
      <c r="B40" s="125"/>
      <c r="C40" s="125"/>
      <c r="D40" s="125"/>
      <c r="E40" s="125"/>
      <c r="F40" s="125"/>
      <c r="G40" s="126"/>
      <c r="H40" s="14">
        <f>SUM(H31:H39)</f>
        <v>1</v>
      </c>
      <c r="I40" s="48">
        <f>SUM(I31:I39)</f>
        <v>2590.0520000000001</v>
      </c>
      <c r="J40" s="15"/>
    </row>
    <row r="41" spans="1:10" ht="5.0999999999999996" customHeight="1" x14ac:dyDescent="0.25"/>
    <row r="42" spans="1:10" ht="33.75" customHeight="1" x14ac:dyDescent="0.25">
      <c r="A42" s="9" t="s">
        <v>17</v>
      </c>
      <c r="B42" s="132" t="s">
        <v>18</v>
      </c>
      <c r="C42" s="133"/>
      <c r="D42" s="133"/>
      <c r="E42" s="133"/>
      <c r="F42" s="133"/>
      <c r="G42" s="134"/>
      <c r="H42" s="9" t="s">
        <v>12</v>
      </c>
      <c r="I42" s="9" t="s">
        <v>13</v>
      </c>
    </row>
    <row r="43" spans="1:10" ht="15" customHeight="1" x14ac:dyDescent="0.25">
      <c r="A43" s="10">
        <v>1</v>
      </c>
      <c r="B43" s="98" t="s">
        <v>19</v>
      </c>
      <c r="C43" s="99"/>
      <c r="D43" s="99"/>
      <c r="E43" s="99"/>
      <c r="F43" s="99"/>
      <c r="G43" s="100"/>
      <c r="H43" s="11">
        <v>0.2</v>
      </c>
      <c r="I43" s="12">
        <f>$I$40*H43</f>
        <v>518.0104</v>
      </c>
    </row>
    <row r="44" spans="1:10" ht="15" customHeight="1" x14ac:dyDescent="0.25">
      <c r="A44" s="10">
        <v>2</v>
      </c>
      <c r="B44" s="98" t="s">
        <v>20</v>
      </c>
      <c r="C44" s="99"/>
      <c r="D44" s="99"/>
      <c r="E44" s="99"/>
      <c r="F44" s="99"/>
      <c r="G44" s="100"/>
      <c r="H44" s="11">
        <v>1.4999999999999999E-2</v>
      </c>
      <c r="I44" s="12">
        <f t="shared" ref="I44:I50" si="2">$I$40*H44</f>
        <v>38.85078</v>
      </c>
    </row>
    <row r="45" spans="1:10" ht="15" customHeight="1" x14ac:dyDescent="0.25">
      <c r="A45" s="10">
        <v>3</v>
      </c>
      <c r="B45" s="98" t="s">
        <v>21</v>
      </c>
      <c r="C45" s="99"/>
      <c r="D45" s="99"/>
      <c r="E45" s="99"/>
      <c r="F45" s="99"/>
      <c r="G45" s="100"/>
      <c r="H45" s="11">
        <v>0.01</v>
      </c>
      <c r="I45" s="12">
        <f t="shared" si="2"/>
        <v>25.90052</v>
      </c>
    </row>
    <row r="46" spans="1:10" ht="15" customHeight="1" x14ac:dyDescent="0.25">
      <c r="A46" s="10">
        <v>4</v>
      </c>
      <c r="B46" s="98" t="s">
        <v>22</v>
      </c>
      <c r="C46" s="99"/>
      <c r="D46" s="99"/>
      <c r="E46" s="99"/>
      <c r="F46" s="99"/>
      <c r="G46" s="100"/>
      <c r="H46" s="11">
        <v>2E-3</v>
      </c>
      <c r="I46" s="12">
        <f>$I$40*H46</f>
        <v>5.180104</v>
      </c>
    </row>
    <row r="47" spans="1:10" ht="15" customHeight="1" x14ac:dyDescent="0.25">
      <c r="A47" s="10">
        <v>5</v>
      </c>
      <c r="B47" s="98" t="s">
        <v>23</v>
      </c>
      <c r="C47" s="99"/>
      <c r="D47" s="99"/>
      <c r="E47" s="99"/>
      <c r="F47" s="99"/>
      <c r="G47" s="100"/>
      <c r="H47" s="11">
        <v>2.5000000000000001E-2</v>
      </c>
      <c r="I47" s="12">
        <f t="shared" si="2"/>
        <v>64.751300000000001</v>
      </c>
    </row>
    <row r="48" spans="1:10" ht="15" customHeight="1" x14ac:dyDescent="0.25">
      <c r="A48" s="10">
        <v>6</v>
      </c>
      <c r="B48" s="98" t="s">
        <v>24</v>
      </c>
      <c r="C48" s="99"/>
      <c r="D48" s="99"/>
      <c r="E48" s="99"/>
      <c r="F48" s="99"/>
      <c r="G48" s="100"/>
      <c r="H48" s="11">
        <v>0.08</v>
      </c>
      <c r="I48" s="12">
        <f>$I$40*H48</f>
        <v>207.20416</v>
      </c>
    </row>
    <row r="49" spans="1:16" ht="15" customHeight="1" x14ac:dyDescent="0.25">
      <c r="A49" s="10">
        <v>7</v>
      </c>
      <c r="B49" s="98" t="s">
        <v>127</v>
      </c>
      <c r="C49" s="99"/>
      <c r="D49" s="99"/>
      <c r="E49" s="99"/>
      <c r="F49" s="99"/>
      <c r="G49" s="100"/>
      <c r="H49" s="11">
        <v>0.03</v>
      </c>
      <c r="I49" s="12">
        <f t="shared" si="2"/>
        <v>77.701560000000001</v>
      </c>
    </row>
    <row r="50" spans="1:16" ht="15" customHeight="1" x14ac:dyDescent="0.25">
      <c r="A50" s="10">
        <v>8</v>
      </c>
      <c r="B50" s="98" t="s">
        <v>25</v>
      </c>
      <c r="C50" s="99"/>
      <c r="D50" s="99"/>
      <c r="E50" s="99"/>
      <c r="F50" s="99"/>
      <c r="G50" s="100"/>
      <c r="H50" s="11">
        <v>6.0000000000000001E-3</v>
      </c>
      <c r="I50" s="12">
        <f t="shared" si="2"/>
        <v>15.540312000000002</v>
      </c>
    </row>
    <row r="51" spans="1:16" s="16" customFormat="1" ht="15" customHeight="1" x14ac:dyDescent="0.25">
      <c r="A51" s="124" t="s">
        <v>26</v>
      </c>
      <c r="B51" s="125"/>
      <c r="C51" s="125"/>
      <c r="D51" s="125"/>
      <c r="E51" s="125"/>
      <c r="F51" s="125"/>
      <c r="G51" s="126"/>
      <c r="H51" s="14">
        <f>SUM(H43:H50)</f>
        <v>0.3680000000000001</v>
      </c>
      <c r="I51" s="48">
        <f>SUM(I43:I50)</f>
        <v>953.13913600000001</v>
      </c>
      <c r="J51" s="15"/>
    </row>
    <row r="52" spans="1:16" ht="15" customHeight="1" x14ac:dyDescent="0.25">
      <c r="A52" s="150" t="s">
        <v>27</v>
      </c>
      <c r="B52" s="150"/>
      <c r="C52" s="150"/>
      <c r="D52" s="150"/>
      <c r="E52" s="150"/>
      <c r="F52" s="150"/>
      <c r="G52" s="150"/>
      <c r="H52" s="150"/>
      <c r="I52" s="150"/>
    </row>
    <row r="53" spans="1:16" ht="30.75" customHeight="1" x14ac:dyDescent="0.25">
      <c r="A53" s="155" t="s">
        <v>28</v>
      </c>
      <c r="B53" s="155"/>
      <c r="C53" s="155"/>
      <c r="D53" s="155"/>
      <c r="E53" s="155"/>
      <c r="F53" s="155"/>
      <c r="G53" s="155"/>
      <c r="H53" s="155"/>
      <c r="I53" s="155"/>
      <c r="J53"/>
      <c r="K53"/>
      <c r="L53"/>
      <c r="M53"/>
      <c r="N53"/>
      <c r="O53"/>
      <c r="P53"/>
    </row>
    <row r="54" spans="1:16" ht="33.75" customHeight="1" x14ac:dyDescent="0.25">
      <c r="A54" s="9" t="s">
        <v>29</v>
      </c>
      <c r="B54" s="132" t="s">
        <v>30</v>
      </c>
      <c r="C54" s="133"/>
      <c r="D54" s="133"/>
      <c r="E54" s="133"/>
      <c r="F54" s="133"/>
      <c r="G54" s="134"/>
      <c r="H54" s="9" t="s">
        <v>12</v>
      </c>
      <c r="I54" s="9" t="s">
        <v>13</v>
      </c>
    </row>
    <row r="55" spans="1:16" ht="15" customHeight="1" x14ac:dyDescent="0.25">
      <c r="A55" s="10">
        <v>1</v>
      </c>
      <c r="B55" s="98" t="s">
        <v>31</v>
      </c>
      <c r="C55" s="99"/>
      <c r="D55" s="99"/>
      <c r="E55" s="99"/>
      <c r="F55" s="99"/>
      <c r="G55" s="100"/>
      <c r="H55" s="58">
        <v>0.119314</v>
      </c>
      <c r="I55" s="12">
        <f>$I$40*H55</f>
        <v>309.02946432800002</v>
      </c>
    </row>
    <row r="56" spans="1:16" ht="15" customHeight="1" x14ac:dyDescent="0.25">
      <c r="A56" s="10">
        <v>2</v>
      </c>
      <c r="B56" s="98" t="s">
        <v>32</v>
      </c>
      <c r="C56" s="99"/>
      <c r="D56" s="99"/>
      <c r="E56" s="99"/>
      <c r="F56" s="99"/>
      <c r="G56" s="100"/>
      <c r="H56" s="58">
        <v>2.0479000000000001E-2</v>
      </c>
      <c r="I56" s="12">
        <f t="shared" ref="I56:I61" si="3">$I$40*H56</f>
        <v>53.041674908000005</v>
      </c>
    </row>
    <row r="57" spans="1:16" ht="15" customHeight="1" x14ac:dyDescent="0.25">
      <c r="A57" s="10">
        <v>3</v>
      </c>
      <c r="B57" s="98" t="s">
        <v>33</v>
      </c>
      <c r="C57" s="99"/>
      <c r="D57" s="99"/>
      <c r="E57" s="99"/>
      <c r="F57" s="99"/>
      <c r="G57" s="100"/>
      <c r="H57" s="11">
        <v>1.2123E-2</v>
      </c>
      <c r="I57" s="12">
        <f t="shared" si="3"/>
        <v>31.399200396000001</v>
      </c>
    </row>
    <row r="58" spans="1:16" ht="15" customHeight="1" x14ac:dyDescent="0.25">
      <c r="A58" s="10">
        <v>4</v>
      </c>
      <c r="B58" s="98" t="s">
        <v>34</v>
      </c>
      <c r="C58" s="99"/>
      <c r="D58" s="99"/>
      <c r="E58" s="99"/>
      <c r="F58" s="99"/>
      <c r="G58" s="100"/>
      <c r="H58" s="11">
        <v>1.1436E-2</v>
      </c>
      <c r="I58" s="12">
        <f>$I$40*H58</f>
        <v>29.619834672000003</v>
      </c>
    </row>
    <row r="59" spans="1:16" ht="15" customHeight="1" x14ac:dyDescent="0.25">
      <c r="A59" s="10">
        <v>5</v>
      </c>
      <c r="B59" s="98" t="s">
        <v>35</v>
      </c>
      <c r="C59" s="99"/>
      <c r="D59" s="99"/>
      <c r="E59" s="99"/>
      <c r="F59" s="99"/>
      <c r="G59" s="100"/>
      <c r="H59" s="11">
        <v>1.74E-4</v>
      </c>
      <c r="I59" s="12">
        <f t="shared" si="3"/>
        <v>0.45066904800000002</v>
      </c>
    </row>
    <row r="60" spans="1:16" ht="15" customHeight="1" x14ac:dyDescent="0.25">
      <c r="A60" s="10">
        <v>6</v>
      </c>
      <c r="B60" s="98" t="s">
        <v>36</v>
      </c>
      <c r="C60" s="99"/>
      <c r="D60" s="99"/>
      <c r="E60" s="99"/>
      <c r="F60" s="99"/>
      <c r="G60" s="100"/>
      <c r="H60" s="11">
        <v>4.4200000000000001E-4</v>
      </c>
      <c r="I60" s="12">
        <f t="shared" si="3"/>
        <v>1.144802984</v>
      </c>
    </row>
    <row r="61" spans="1:16" ht="15" customHeight="1" x14ac:dyDescent="0.25">
      <c r="A61" s="10">
        <v>7</v>
      </c>
      <c r="B61" s="98" t="s">
        <v>37</v>
      </c>
      <c r="C61" s="99"/>
      <c r="D61" s="99"/>
      <c r="E61" s="99"/>
      <c r="F61" s="99"/>
      <c r="G61" s="100"/>
      <c r="H61" s="11">
        <v>1.85E-4</v>
      </c>
      <c r="I61" s="12">
        <f t="shared" si="3"/>
        <v>0.47915962000000001</v>
      </c>
    </row>
    <row r="62" spans="1:16" ht="15" customHeight="1" x14ac:dyDescent="0.25">
      <c r="A62" s="10">
        <v>8</v>
      </c>
      <c r="B62" s="98" t="s">
        <v>38</v>
      </c>
      <c r="C62" s="99"/>
      <c r="D62" s="99"/>
      <c r="E62" s="99"/>
      <c r="F62" s="99"/>
      <c r="G62" s="100"/>
      <c r="H62" s="11">
        <v>9.0789999999999996E-2</v>
      </c>
      <c r="I62" s="12">
        <f>$I$40*H62</f>
        <v>235.15082108000001</v>
      </c>
    </row>
    <row r="63" spans="1:16" s="16" customFormat="1" ht="15" customHeight="1" x14ac:dyDescent="0.25">
      <c r="A63" s="124" t="s">
        <v>39</v>
      </c>
      <c r="B63" s="125"/>
      <c r="C63" s="125"/>
      <c r="D63" s="125"/>
      <c r="E63" s="125"/>
      <c r="F63" s="125"/>
      <c r="G63" s="126"/>
      <c r="H63" s="14">
        <f>SUM(H55:H62)</f>
        <v>0.25494299999999998</v>
      </c>
      <c r="I63" s="48">
        <f>SUM(I55:I62)</f>
        <v>660.31562703600014</v>
      </c>
      <c r="J63" s="15"/>
    </row>
    <row r="64" spans="1:16" ht="11.25" customHeight="1" x14ac:dyDescent="0.25">
      <c r="A64" s="17" t="s">
        <v>40</v>
      </c>
      <c r="B64" s="127" t="s">
        <v>41</v>
      </c>
      <c r="C64" s="127"/>
      <c r="D64" s="127"/>
      <c r="E64" s="127"/>
      <c r="F64" s="127"/>
      <c r="G64" s="127"/>
      <c r="H64" s="127"/>
      <c r="I64" s="127"/>
    </row>
    <row r="65" spans="1:11" ht="15" customHeight="1" x14ac:dyDescent="0.25">
      <c r="A65" s="17" t="s">
        <v>42</v>
      </c>
      <c r="B65" s="154" t="s">
        <v>43</v>
      </c>
      <c r="C65" s="154"/>
      <c r="D65" s="154"/>
      <c r="E65" s="154"/>
      <c r="F65" s="154"/>
      <c r="G65" s="154"/>
      <c r="H65" s="154"/>
      <c r="I65" s="154"/>
    </row>
    <row r="66" spans="1:11" ht="33.75" customHeight="1" x14ac:dyDescent="0.25">
      <c r="A66" s="9" t="s">
        <v>44</v>
      </c>
      <c r="B66" s="132" t="s">
        <v>45</v>
      </c>
      <c r="C66" s="133"/>
      <c r="D66" s="133"/>
      <c r="E66" s="133"/>
      <c r="F66" s="133"/>
      <c r="G66" s="134"/>
      <c r="H66" s="9" t="s">
        <v>12</v>
      </c>
      <c r="I66" s="9" t="s">
        <v>13</v>
      </c>
    </row>
    <row r="67" spans="1:11" ht="15" customHeight="1" x14ac:dyDescent="0.25">
      <c r="A67" s="10">
        <v>1</v>
      </c>
      <c r="B67" s="98" t="s">
        <v>46</v>
      </c>
      <c r="C67" s="99"/>
      <c r="D67" s="99"/>
      <c r="E67" s="99"/>
      <c r="F67" s="99"/>
      <c r="G67" s="100"/>
      <c r="H67" s="11">
        <v>2.3626999999999999E-2</v>
      </c>
      <c r="I67" s="12">
        <f>$I$40*H67</f>
        <v>61.195158604</v>
      </c>
    </row>
    <row r="68" spans="1:11" ht="15" customHeight="1" x14ac:dyDescent="0.25">
      <c r="A68" s="10">
        <v>2</v>
      </c>
      <c r="B68" s="98" t="s">
        <v>47</v>
      </c>
      <c r="C68" s="99"/>
      <c r="D68" s="99"/>
      <c r="E68" s="99"/>
      <c r="F68" s="99"/>
      <c r="G68" s="100"/>
      <c r="H68" s="11">
        <v>1.717E-3</v>
      </c>
      <c r="I68" s="12">
        <f t="shared" ref="I68:I69" si="4">$I$40*H68</f>
        <v>4.4471192840000002</v>
      </c>
    </row>
    <row r="69" spans="1:11" ht="15" customHeight="1" x14ac:dyDescent="0.25">
      <c r="A69" s="10">
        <v>3</v>
      </c>
      <c r="B69" s="98" t="s">
        <v>48</v>
      </c>
      <c r="C69" s="99"/>
      <c r="D69" s="99"/>
      <c r="E69" s="99"/>
      <c r="F69" s="99"/>
      <c r="G69" s="100"/>
      <c r="H69" s="11">
        <v>9.4509999999999993E-3</v>
      </c>
      <c r="I69" s="12">
        <f t="shared" si="4"/>
        <v>24.478581452</v>
      </c>
    </row>
    <row r="70" spans="1:11" s="16" customFormat="1" ht="15" customHeight="1" x14ac:dyDescent="0.25">
      <c r="A70" s="124" t="s">
        <v>49</v>
      </c>
      <c r="B70" s="125"/>
      <c r="C70" s="125"/>
      <c r="D70" s="125"/>
      <c r="E70" s="125"/>
      <c r="F70" s="125"/>
      <c r="G70" s="126"/>
      <c r="H70" s="14">
        <f>SUM(H67:H69)</f>
        <v>3.4795E-2</v>
      </c>
      <c r="I70" s="48">
        <f>SUM(I67:I69)</f>
        <v>90.120859339999996</v>
      </c>
      <c r="J70" s="15"/>
    </row>
    <row r="71" spans="1:11" ht="5.0999999999999996" customHeight="1" x14ac:dyDescent="0.25"/>
    <row r="72" spans="1:11" ht="33.75" x14ac:dyDescent="0.25">
      <c r="A72" s="9" t="s">
        <v>50</v>
      </c>
      <c r="B72" s="132" t="s">
        <v>51</v>
      </c>
      <c r="C72" s="133"/>
      <c r="D72" s="133"/>
      <c r="E72" s="133"/>
      <c r="F72" s="133"/>
      <c r="G72" s="134"/>
      <c r="H72" s="9" t="s">
        <v>12</v>
      </c>
      <c r="I72" s="9" t="s">
        <v>13</v>
      </c>
    </row>
    <row r="73" spans="1:11" ht="15" customHeight="1" x14ac:dyDescent="0.25">
      <c r="A73" s="10">
        <v>1</v>
      </c>
      <c r="B73" s="98" t="s">
        <v>52</v>
      </c>
      <c r="C73" s="99"/>
      <c r="D73" s="99"/>
      <c r="E73" s="99"/>
      <c r="F73" s="99"/>
      <c r="G73" s="100"/>
      <c r="H73" s="11">
        <f>(H51*H63)</f>
        <v>9.3819024000000015E-2</v>
      </c>
      <c r="I73" s="12">
        <f>$I$40*H73</f>
        <v>242.99615074924805</v>
      </c>
    </row>
    <row r="74" spans="1:11" s="16" customFormat="1" ht="15" customHeight="1" x14ac:dyDescent="0.25">
      <c r="A74" s="124" t="s">
        <v>53</v>
      </c>
      <c r="B74" s="125"/>
      <c r="C74" s="125"/>
      <c r="D74" s="125"/>
      <c r="E74" s="125"/>
      <c r="F74" s="125"/>
      <c r="G74" s="126"/>
      <c r="H74" s="14">
        <f>SUM(H73:H73)</f>
        <v>9.3819024000000015E-2</v>
      </c>
      <c r="I74" s="48">
        <f>I73</f>
        <v>242.99615074924805</v>
      </c>
      <c r="J74" s="15"/>
      <c r="K74" s="18"/>
    </row>
    <row r="75" spans="1:11" ht="5.0999999999999996" customHeight="1" x14ac:dyDescent="0.25">
      <c r="J75" s="19"/>
    </row>
    <row r="76" spans="1:11" s="16" customFormat="1" ht="12" x14ac:dyDescent="0.25">
      <c r="A76" s="153" t="s">
        <v>54</v>
      </c>
      <c r="B76" s="153"/>
      <c r="C76" s="153"/>
      <c r="D76" s="153"/>
      <c r="E76" s="153"/>
      <c r="F76" s="153"/>
      <c r="G76" s="153"/>
      <c r="H76" s="20">
        <f>H51+H63+H70+H74</f>
        <v>0.75155702400000002</v>
      </c>
      <c r="I76" s="21">
        <f>I51+I63+I70+I74</f>
        <v>1946.5717731252482</v>
      </c>
      <c r="J76" s="15"/>
    </row>
    <row r="77" spans="1:11" ht="5.0999999999999996" customHeight="1" x14ac:dyDescent="0.25"/>
    <row r="78" spans="1:11" ht="33.75" x14ac:dyDescent="0.25">
      <c r="A78" s="9" t="s">
        <v>55</v>
      </c>
      <c r="B78" s="132" t="s">
        <v>150</v>
      </c>
      <c r="C78" s="133"/>
      <c r="D78" s="133"/>
      <c r="E78" s="133"/>
      <c r="F78" s="133"/>
      <c r="G78" s="134"/>
      <c r="H78" s="9" t="s">
        <v>12</v>
      </c>
      <c r="I78" s="9" t="s">
        <v>13</v>
      </c>
    </row>
    <row r="79" spans="1:11" ht="15" customHeight="1" x14ac:dyDescent="0.25">
      <c r="A79" s="10">
        <v>1</v>
      </c>
      <c r="B79" s="98" t="s">
        <v>156</v>
      </c>
      <c r="C79" s="99"/>
      <c r="D79" s="99"/>
      <c r="E79" s="99"/>
      <c r="F79" s="99"/>
      <c r="G79" s="100"/>
      <c r="H79" s="11">
        <f>I79/$I$40</f>
        <v>0.10161958138292203</v>
      </c>
      <c r="I79" s="12">
        <f>I96</f>
        <v>263.2</v>
      </c>
    </row>
    <row r="80" spans="1:11" ht="15" customHeight="1" x14ac:dyDescent="0.25">
      <c r="A80" s="10">
        <v>2</v>
      </c>
      <c r="B80" s="98" t="s">
        <v>157</v>
      </c>
      <c r="C80" s="99"/>
      <c r="D80" s="99"/>
      <c r="E80" s="99"/>
      <c r="F80" s="99"/>
      <c r="G80" s="100"/>
      <c r="H80" s="11">
        <f>I80/$I$40</f>
        <v>0</v>
      </c>
      <c r="I80" s="12">
        <f>I92</f>
        <v>0</v>
      </c>
    </row>
    <row r="81" spans="1:10" ht="15" customHeight="1" x14ac:dyDescent="0.25">
      <c r="A81" s="10">
        <v>3</v>
      </c>
      <c r="B81" s="98" t="s">
        <v>163</v>
      </c>
      <c r="C81" s="99"/>
      <c r="D81" s="99"/>
      <c r="E81" s="99"/>
      <c r="F81" s="99"/>
      <c r="G81" s="100"/>
      <c r="H81" s="11">
        <f>I81/$I$40</f>
        <v>5.900267639414189E-2</v>
      </c>
      <c r="I81" s="12">
        <f>I88</f>
        <v>152.82</v>
      </c>
    </row>
    <row r="82" spans="1:10" ht="15" customHeight="1" x14ac:dyDescent="0.25">
      <c r="A82" s="10">
        <v>4</v>
      </c>
      <c r="B82" s="98" t="s">
        <v>148</v>
      </c>
      <c r="C82" s="99"/>
      <c r="D82" s="99"/>
      <c r="E82" s="99"/>
      <c r="F82" s="99"/>
      <c r="G82" s="100"/>
      <c r="H82" s="11">
        <f>I82/$I$40</f>
        <v>0</v>
      </c>
      <c r="I82" s="12">
        <f>IF(I26="Não aplicável",0,((I10/H10)*1.5*I26))</f>
        <v>0</v>
      </c>
    </row>
    <row r="83" spans="1:10" ht="15" customHeight="1" x14ac:dyDescent="0.25">
      <c r="A83" s="10">
        <v>5</v>
      </c>
      <c r="B83" s="98" t="s">
        <v>135</v>
      </c>
      <c r="C83" s="99"/>
      <c r="D83" s="99"/>
      <c r="E83" s="99"/>
      <c r="F83" s="99"/>
      <c r="G83" s="100"/>
      <c r="H83" s="11">
        <f>I83/$I$40</f>
        <v>0</v>
      </c>
      <c r="I83" s="12">
        <f>IF(I21="Não aplicável",0,I21)</f>
        <v>0</v>
      </c>
    </row>
    <row r="84" spans="1:10" ht="15" customHeight="1" x14ac:dyDescent="0.25">
      <c r="A84" s="124" t="s">
        <v>56</v>
      </c>
      <c r="B84" s="125"/>
      <c r="C84" s="125"/>
      <c r="D84" s="125"/>
      <c r="E84" s="125"/>
      <c r="F84" s="125"/>
      <c r="G84" s="126"/>
      <c r="H84" s="14">
        <f>SUM(H79:H83)</f>
        <v>0.1606222577770639</v>
      </c>
      <c r="I84" s="48">
        <f>SUM(I79:I83)</f>
        <v>416.02</v>
      </c>
      <c r="J84" s="13"/>
    </row>
    <row r="85" spans="1:10" ht="18" customHeight="1" x14ac:dyDescent="0.25">
      <c r="A85" s="17" t="s">
        <v>165</v>
      </c>
      <c r="B85" s="150" t="s">
        <v>164</v>
      </c>
      <c r="C85" s="151"/>
      <c r="D85" s="151"/>
      <c r="E85" s="151"/>
      <c r="F85" s="151"/>
      <c r="G85" s="151"/>
      <c r="H85" s="23"/>
      <c r="I85" s="24"/>
    </row>
    <row r="86" spans="1:10" ht="15" customHeight="1" x14ac:dyDescent="0.25">
      <c r="A86" s="149" t="s">
        <v>57</v>
      </c>
      <c r="B86" s="149"/>
      <c r="C86" s="149"/>
      <c r="D86" s="149"/>
      <c r="E86" s="149"/>
      <c r="F86" s="149"/>
      <c r="G86" s="149"/>
      <c r="H86" s="149"/>
      <c r="I86" s="149"/>
    </row>
    <row r="87" spans="1:10" ht="24" customHeight="1" x14ac:dyDescent="0.25">
      <c r="A87" s="130" t="s">
        <v>58</v>
      </c>
      <c r="B87" s="130"/>
      <c r="C87" s="10" t="s">
        <v>59</v>
      </c>
      <c r="D87" s="10" t="s">
        <v>60</v>
      </c>
      <c r="E87" s="10" t="s">
        <v>61</v>
      </c>
      <c r="F87" s="10" t="s">
        <v>62</v>
      </c>
      <c r="G87" s="10" t="s">
        <v>63</v>
      </c>
      <c r="H87" s="11" t="s">
        <v>64</v>
      </c>
      <c r="I87" s="12" t="s">
        <v>65</v>
      </c>
    </row>
    <row r="88" spans="1:10" ht="15" customHeight="1" x14ac:dyDescent="0.25">
      <c r="A88" s="152">
        <f>I12</f>
        <v>4.8</v>
      </c>
      <c r="B88" s="130"/>
      <c r="C88" s="10">
        <f>I13</f>
        <v>22</v>
      </c>
      <c r="D88" s="10">
        <v>2</v>
      </c>
      <c r="E88" s="29">
        <f>A88*C88*D88</f>
        <v>211.2</v>
      </c>
      <c r="F88" s="29">
        <f>I31</f>
        <v>1946</v>
      </c>
      <c r="G88" s="25">
        <f>I14</f>
        <v>0.03</v>
      </c>
      <c r="H88" s="29">
        <f>F88*G88</f>
        <v>58.379999999999995</v>
      </c>
      <c r="I88" s="59">
        <f>IF((E88-H88)&gt;0,E88-H88,0)</f>
        <v>152.82</v>
      </c>
    </row>
    <row r="89" spans="1:10" ht="3.75" customHeight="1" x14ac:dyDescent="0.25">
      <c r="A89" s="78"/>
      <c r="E89" s="13"/>
      <c r="F89" s="13"/>
      <c r="G89" s="79"/>
      <c r="H89" s="13"/>
      <c r="I89" s="80"/>
    </row>
    <row r="90" spans="1:10" ht="15" customHeight="1" x14ac:dyDescent="0.25">
      <c r="A90" s="149" t="s">
        <v>158</v>
      </c>
      <c r="B90" s="149"/>
      <c r="C90" s="149"/>
      <c r="D90" s="149"/>
      <c r="E90" s="149"/>
      <c r="F90" s="149"/>
      <c r="G90" s="149"/>
      <c r="H90" s="149"/>
      <c r="I90" s="149"/>
    </row>
    <row r="91" spans="1:10" ht="23.25" customHeight="1" x14ac:dyDescent="0.25">
      <c r="A91" s="130" t="s">
        <v>58</v>
      </c>
      <c r="B91" s="130"/>
      <c r="C91" s="10" t="s">
        <v>66</v>
      </c>
      <c r="D91" s="10" t="s">
        <v>60</v>
      </c>
      <c r="E91" s="10" t="s">
        <v>61</v>
      </c>
      <c r="F91" s="10" t="s">
        <v>62</v>
      </c>
      <c r="G91" s="10" t="s">
        <v>63</v>
      </c>
      <c r="H91" s="11" t="s">
        <v>64</v>
      </c>
      <c r="I91" s="12" t="s">
        <v>65</v>
      </c>
    </row>
    <row r="92" spans="1:10" ht="15" customHeight="1" x14ac:dyDescent="0.25">
      <c r="A92" s="148">
        <f>I18</f>
        <v>0</v>
      </c>
      <c r="B92" s="148"/>
      <c r="C92" s="30">
        <f>I19</f>
        <v>0</v>
      </c>
      <c r="D92" s="10">
        <v>1</v>
      </c>
      <c r="E92" s="29">
        <f>A92*C92*D92</f>
        <v>0</v>
      </c>
      <c r="F92" s="29">
        <f>E92</f>
        <v>0</v>
      </c>
      <c r="G92" s="49">
        <f>I20</f>
        <v>0</v>
      </c>
      <c r="H92" s="29">
        <f>F92*G92</f>
        <v>0</v>
      </c>
      <c r="I92" s="12">
        <f>E92-H92</f>
        <v>0</v>
      </c>
    </row>
    <row r="93" spans="1:10" ht="5.0999999999999996" customHeight="1" x14ac:dyDescent="0.25">
      <c r="A93" s="26"/>
      <c r="B93" s="26"/>
      <c r="C93" s="26"/>
      <c r="D93" s="26"/>
      <c r="E93" s="15"/>
      <c r="F93" s="15"/>
      <c r="G93" s="27"/>
      <c r="H93" s="15"/>
      <c r="I93" s="28"/>
    </row>
    <row r="94" spans="1:10" ht="15" customHeight="1" x14ac:dyDescent="0.25">
      <c r="A94" s="149" t="s">
        <v>140</v>
      </c>
      <c r="B94" s="149"/>
      <c r="C94" s="149"/>
      <c r="D94" s="149"/>
      <c r="E94" s="149"/>
      <c r="F94" s="149"/>
      <c r="G94" s="149"/>
      <c r="H94" s="149"/>
      <c r="I94" s="149"/>
    </row>
    <row r="95" spans="1:10" ht="23.25" customHeight="1" x14ac:dyDescent="0.25">
      <c r="A95" s="130" t="s">
        <v>58</v>
      </c>
      <c r="B95" s="130"/>
      <c r="C95" s="10" t="s">
        <v>66</v>
      </c>
      <c r="D95" s="10" t="s">
        <v>60</v>
      </c>
      <c r="E95" s="10" t="s">
        <v>61</v>
      </c>
      <c r="F95" s="10" t="s">
        <v>62</v>
      </c>
      <c r="G95" s="10" t="s">
        <v>63</v>
      </c>
      <c r="H95" s="11" t="str">
        <f>H87</f>
        <v>Valor desconto</v>
      </c>
      <c r="I95" s="12" t="s">
        <v>65</v>
      </c>
    </row>
    <row r="96" spans="1:10" ht="15" customHeight="1" x14ac:dyDescent="0.25">
      <c r="A96" s="148">
        <f>I15</f>
        <v>329</v>
      </c>
      <c r="B96" s="148"/>
      <c r="C96" s="30">
        <f>I16</f>
        <v>1</v>
      </c>
      <c r="D96" s="10">
        <v>1</v>
      </c>
      <c r="E96" s="29">
        <f>A96*C96*D96</f>
        <v>329</v>
      </c>
      <c r="F96" s="29">
        <f>E96</f>
        <v>329</v>
      </c>
      <c r="G96" s="49">
        <f>I17</f>
        <v>0.2</v>
      </c>
      <c r="H96" s="29">
        <f>F96*G96</f>
        <v>65.8</v>
      </c>
      <c r="I96" s="12">
        <f>E96-H96</f>
        <v>263.2</v>
      </c>
    </row>
    <row r="97" spans="1:19" ht="5.0999999999999996" customHeight="1" x14ac:dyDescent="0.25"/>
    <row r="98" spans="1:19" ht="12" customHeight="1" x14ac:dyDescent="0.25">
      <c r="A98" s="109" t="s">
        <v>67</v>
      </c>
      <c r="B98" s="109"/>
      <c r="C98" s="109"/>
      <c r="D98" s="109"/>
      <c r="E98" s="109"/>
      <c r="F98" s="109"/>
      <c r="G98" s="109"/>
      <c r="H98" s="31">
        <f>H40+H76+H84</f>
        <v>1.912179281777064</v>
      </c>
      <c r="I98" s="32">
        <f>I40+I76+I84</f>
        <v>4952.6437731252481</v>
      </c>
      <c r="J98" s="13"/>
      <c r="L98" s="13"/>
    </row>
    <row r="99" spans="1:19" s="37" customFormat="1" ht="5.0999999999999996" customHeight="1" x14ac:dyDescent="0.25">
      <c r="A99" s="33"/>
      <c r="B99" s="33"/>
      <c r="C99" s="33"/>
      <c r="D99" s="33"/>
      <c r="E99" s="33"/>
      <c r="F99" s="33"/>
      <c r="G99" s="33"/>
      <c r="H99" s="34"/>
      <c r="I99" s="35"/>
      <c r="J99" s="36"/>
      <c r="L99" s="36"/>
    </row>
    <row r="100" spans="1:19" x14ac:dyDescent="0.25">
      <c r="A100" s="104" t="s">
        <v>68</v>
      </c>
      <c r="B100" s="104"/>
      <c r="C100" s="104"/>
      <c r="D100" s="104"/>
      <c r="E100" s="104"/>
      <c r="F100" s="104"/>
      <c r="G100" s="104"/>
      <c r="H100" s="104"/>
      <c r="I100" s="104"/>
    </row>
    <row r="101" spans="1:19" ht="33.75" x14ac:dyDescent="0.25">
      <c r="A101" s="9" t="s">
        <v>10</v>
      </c>
      <c r="B101" s="132" t="s">
        <v>69</v>
      </c>
      <c r="C101" s="133"/>
      <c r="D101" s="133"/>
      <c r="E101" s="133"/>
      <c r="F101" s="133"/>
      <c r="G101" s="134"/>
      <c r="H101" s="9" t="s">
        <v>12</v>
      </c>
      <c r="I101" s="9" t="s">
        <v>13</v>
      </c>
    </row>
    <row r="102" spans="1:19" ht="15" customHeight="1" x14ac:dyDescent="0.25">
      <c r="A102" s="10">
        <v>1</v>
      </c>
      <c r="B102" s="98" t="s">
        <v>166</v>
      </c>
      <c r="C102" s="99"/>
      <c r="D102" s="99"/>
      <c r="E102" s="99"/>
      <c r="F102" s="99"/>
      <c r="G102" s="100"/>
      <c r="H102" s="11">
        <f>I102/$I$113</f>
        <v>0</v>
      </c>
      <c r="I102" s="12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0">
        <v>2</v>
      </c>
      <c r="B103" s="142" t="s">
        <v>170</v>
      </c>
      <c r="C103" s="143"/>
      <c r="D103" s="143"/>
      <c r="E103" s="143"/>
      <c r="F103" s="143"/>
      <c r="G103" s="144"/>
      <c r="H103" s="11">
        <f t="shared" ref="H103:H107" si="5">I103/$I$113</f>
        <v>0</v>
      </c>
      <c r="I103" s="12">
        <f>IF(F111=10%,G111,0)</f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0">
        <v>3</v>
      </c>
      <c r="B104" s="98" t="s">
        <v>70</v>
      </c>
      <c r="C104" s="99"/>
      <c r="D104" s="99"/>
      <c r="E104" s="99"/>
      <c r="F104" s="99"/>
      <c r="G104" s="100"/>
      <c r="H104" s="11">
        <f t="shared" si="5"/>
        <v>0</v>
      </c>
      <c r="I104" s="12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0">
        <v>4</v>
      </c>
      <c r="B105" s="145" t="s">
        <v>71</v>
      </c>
      <c r="C105" s="146"/>
      <c r="D105" s="146"/>
      <c r="E105" s="146"/>
      <c r="F105" s="146"/>
      <c r="G105" s="147"/>
      <c r="H105" s="11">
        <f t="shared" si="5"/>
        <v>0</v>
      </c>
      <c r="I105" s="12">
        <v>0</v>
      </c>
      <c r="K105"/>
      <c r="L105"/>
      <c r="M105"/>
      <c r="N105"/>
      <c r="O105"/>
      <c r="P105"/>
      <c r="Q105"/>
      <c r="R105"/>
      <c r="S105"/>
    </row>
    <row r="106" spans="1:19" ht="15" customHeight="1" x14ac:dyDescent="0.25">
      <c r="A106" s="10">
        <v>5</v>
      </c>
      <c r="B106" s="98" t="s">
        <v>171</v>
      </c>
      <c r="C106" s="99"/>
      <c r="D106" s="99"/>
      <c r="E106" s="99"/>
      <c r="F106" s="99"/>
      <c r="G106" s="100"/>
      <c r="H106" s="11">
        <f t="shared" si="5"/>
        <v>0</v>
      </c>
      <c r="I106" s="12">
        <v>0</v>
      </c>
      <c r="K106"/>
      <c r="L106"/>
      <c r="M106"/>
      <c r="N106"/>
      <c r="O106"/>
      <c r="P106"/>
      <c r="Q106"/>
      <c r="R106"/>
      <c r="S106"/>
    </row>
    <row r="107" spans="1:19" ht="15" customHeight="1" x14ac:dyDescent="0.25">
      <c r="A107" s="10">
        <v>6</v>
      </c>
      <c r="B107" s="98" t="s">
        <v>72</v>
      </c>
      <c r="C107" s="99"/>
      <c r="D107" s="99"/>
      <c r="E107" s="99"/>
      <c r="F107" s="99"/>
      <c r="G107" s="100"/>
      <c r="H107" s="11">
        <f t="shared" si="5"/>
        <v>0</v>
      </c>
      <c r="I107" s="12">
        <v>0</v>
      </c>
      <c r="K107"/>
      <c r="L107"/>
      <c r="M107"/>
      <c r="N107"/>
      <c r="O107"/>
      <c r="P107"/>
      <c r="Q107"/>
      <c r="R107"/>
      <c r="S107"/>
    </row>
    <row r="108" spans="1:19" ht="15" customHeight="1" x14ac:dyDescent="0.25">
      <c r="A108" s="124" t="s">
        <v>73</v>
      </c>
      <c r="B108" s="125"/>
      <c r="C108" s="125"/>
      <c r="D108" s="125"/>
      <c r="E108" s="125"/>
      <c r="F108" s="125"/>
      <c r="G108" s="126"/>
      <c r="H108" s="14">
        <f>H102+H103+H104+H105+H106+H107</f>
        <v>0</v>
      </c>
      <c r="I108" s="38">
        <f>SUM(I102:I107)</f>
        <v>0</v>
      </c>
      <c r="J108" s="13"/>
      <c r="K108"/>
      <c r="L108"/>
      <c r="M108"/>
      <c r="N108"/>
      <c r="O108"/>
      <c r="P108"/>
      <c r="Q108"/>
      <c r="R108"/>
      <c r="S108"/>
    </row>
    <row r="109" spans="1:19" ht="30" customHeight="1" x14ac:dyDescent="0.25">
      <c r="A109"/>
      <c r="B109" s="127" t="s">
        <v>167</v>
      </c>
      <c r="C109" s="127"/>
      <c r="D109" s="127"/>
      <c r="E109" s="127"/>
      <c r="F109" s="127"/>
      <c r="G109" s="127"/>
      <c r="H109" s="127"/>
      <c r="I109" s="127"/>
      <c r="K109"/>
      <c r="L109"/>
      <c r="M109"/>
      <c r="N109"/>
      <c r="O109"/>
      <c r="P109"/>
      <c r="Q109"/>
      <c r="R109"/>
      <c r="S109"/>
    </row>
    <row r="110" spans="1:19" ht="5.25" customHeight="1" x14ac:dyDescent="0.25">
      <c r="A110"/>
      <c r="B110"/>
      <c r="C110"/>
      <c r="D110"/>
      <c r="E110"/>
      <c r="F110"/>
      <c r="G110"/>
      <c r="H110"/>
      <c r="I110"/>
    </row>
    <row r="111" spans="1:19" ht="48.75" customHeight="1" x14ac:dyDescent="0.25">
      <c r="A111" s="139" t="s">
        <v>149</v>
      </c>
      <c r="B111" s="140"/>
      <c r="C111" s="140"/>
      <c r="D111" s="140"/>
      <c r="E111" s="141"/>
      <c r="F111" s="39">
        <f>I27</f>
        <v>0.2</v>
      </c>
      <c r="G111" s="40">
        <f>I113*F111</f>
        <v>959.96475462504975</v>
      </c>
      <c r="H111" s="41" t="s">
        <v>74</v>
      </c>
      <c r="I111" s="42">
        <f>I81</f>
        <v>152.82</v>
      </c>
      <c r="K111"/>
      <c r="L111"/>
      <c r="M111"/>
      <c r="N111"/>
      <c r="O111"/>
      <c r="P111"/>
      <c r="Q111"/>
      <c r="R111"/>
      <c r="S111"/>
    </row>
    <row r="112" spans="1:19" s="46" customFormat="1" ht="16.5" customHeight="1" x14ac:dyDescent="0.25">
      <c r="A112" s="136" t="s">
        <v>75</v>
      </c>
      <c r="B112" s="136"/>
      <c r="C112" s="43" t="s">
        <v>76</v>
      </c>
      <c r="D112" s="43" t="s">
        <v>77</v>
      </c>
      <c r="E112" s="43" t="s">
        <v>78</v>
      </c>
      <c r="F112" s="43" t="s">
        <v>79</v>
      </c>
      <c r="G112" s="43" t="s">
        <v>80</v>
      </c>
      <c r="H112" s="41" t="s">
        <v>81</v>
      </c>
      <c r="I112" s="44" t="s">
        <v>82</v>
      </c>
      <c r="J112" s="45"/>
      <c r="K112"/>
      <c r="L112"/>
      <c r="M112"/>
      <c r="N112"/>
      <c r="O112"/>
      <c r="P112"/>
      <c r="Q112"/>
      <c r="R112"/>
      <c r="S112"/>
    </row>
    <row r="113" spans="1:19" ht="16.5" customHeight="1" x14ac:dyDescent="0.25">
      <c r="A113" s="137">
        <f>I40</f>
        <v>2590.0520000000001</v>
      </c>
      <c r="B113" s="137"/>
      <c r="C113" s="47">
        <f>I51</f>
        <v>953.13913600000001</v>
      </c>
      <c r="D113" s="47">
        <f>I63</f>
        <v>660.31562703600014</v>
      </c>
      <c r="E113" s="47">
        <f>I70</f>
        <v>90.120859339999996</v>
      </c>
      <c r="F113" s="47">
        <f>I74</f>
        <v>242.99615074924805</v>
      </c>
      <c r="G113" s="47">
        <f>I84</f>
        <v>416.02</v>
      </c>
      <c r="H113" s="47">
        <f>A113+C113+D113+E113+F113+G113</f>
        <v>4952.6437731252481</v>
      </c>
      <c r="I113" s="47">
        <f>H113-I111</f>
        <v>4799.8237731252484</v>
      </c>
      <c r="J113" s="13"/>
      <c r="K113"/>
      <c r="L113"/>
      <c r="M113"/>
      <c r="N113"/>
      <c r="O113"/>
      <c r="P113"/>
      <c r="Q113"/>
      <c r="R113"/>
      <c r="S113"/>
    </row>
    <row r="114" spans="1:19" ht="5.0999999999999996" customHeight="1" x14ac:dyDescent="0.25">
      <c r="A114" s="17"/>
      <c r="B114" s="138"/>
      <c r="C114" s="138"/>
      <c r="D114" s="138"/>
      <c r="E114" s="138"/>
      <c r="F114" s="138"/>
      <c r="G114" s="138"/>
      <c r="H114" s="138"/>
      <c r="I114" s="138"/>
    </row>
    <row r="115" spans="1:19" ht="33.75" x14ac:dyDescent="0.25">
      <c r="A115" s="9" t="s">
        <v>17</v>
      </c>
      <c r="B115" s="132" t="s">
        <v>83</v>
      </c>
      <c r="C115" s="133"/>
      <c r="D115" s="133"/>
      <c r="E115" s="133"/>
      <c r="F115" s="133"/>
      <c r="G115" s="134"/>
      <c r="H115" s="9" t="s">
        <v>12</v>
      </c>
      <c r="I115" s="9" t="s">
        <v>13</v>
      </c>
    </row>
    <row r="116" spans="1:19" ht="15" customHeight="1" x14ac:dyDescent="0.25">
      <c r="A116" s="10">
        <v>1</v>
      </c>
      <c r="B116" s="98" t="s">
        <v>84</v>
      </c>
      <c r="C116" s="99"/>
      <c r="D116" s="99"/>
      <c r="E116" s="99"/>
      <c r="F116" s="99"/>
      <c r="G116" s="100"/>
      <c r="H116" s="11">
        <f>I116/$I$126</f>
        <v>0</v>
      </c>
      <c r="I116" s="12">
        <v>0</v>
      </c>
    </row>
    <row r="117" spans="1:19" ht="15" customHeight="1" x14ac:dyDescent="0.25">
      <c r="A117" s="10">
        <v>2</v>
      </c>
      <c r="B117" s="98" t="s">
        <v>85</v>
      </c>
      <c r="C117" s="99"/>
      <c r="D117" s="99"/>
      <c r="E117" s="99"/>
      <c r="F117" s="99"/>
      <c r="G117" s="100"/>
      <c r="H117" s="11">
        <f>I117/$I$126</f>
        <v>0</v>
      </c>
      <c r="I117" s="12">
        <v>0</v>
      </c>
    </row>
    <row r="118" spans="1:19" ht="15" customHeight="1" x14ac:dyDescent="0.25">
      <c r="A118" s="124" t="s">
        <v>86</v>
      </c>
      <c r="B118" s="125"/>
      <c r="C118" s="125"/>
      <c r="D118" s="125"/>
      <c r="E118" s="125"/>
      <c r="F118" s="125"/>
      <c r="G118" s="126"/>
      <c r="H118" s="14">
        <f>H116+H117</f>
        <v>0</v>
      </c>
      <c r="I118" s="48">
        <f>SUM(I116:I117)</f>
        <v>0</v>
      </c>
    </row>
    <row r="119" spans="1:19" ht="5.0999999999999996" customHeight="1" x14ac:dyDescent="0.25"/>
    <row r="120" spans="1:19" ht="33.75" x14ac:dyDescent="0.25">
      <c r="A120" s="9" t="s">
        <v>29</v>
      </c>
      <c r="B120" s="132" t="s">
        <v>87</v>
      </c>
      <c r="C120" s="133"/>
      <c r="D120" s="133"/>
      <c r="E120" s="133"/>
      <c r="F120" s="133"/>
      <c r="G120" s="134"/>
      <c r="H120" s="9" t="s">
        <v>12</v>
      </c>
      <c r="I120" s="9" t="s">
        <v>13</v>
      </c>
    </row>
    <row r="121" spans="1:19" ht="15" customHeight="1" x14ac:dyDescent="0.25">
      <c r="A121" s="10">
        <v>1</v>
      </c>
      <c r="B121" s="98" t="s">
        <v>87</v>
      </c>
      <c r="C121" s="99"/>
      <c r="D121" s="99"/>
      <c r="E121" s="99"/>
      <c r="F121" s="99"/>
      <c r="G121" s="100"/>
      <c r="H121" s="11">
        <f>I121/I126</f>
        <v>0</v>
      </c>
      <c r="I121" s="12">
        <v>0</v>
      </c>
    </row>
    <row r="122" spans="1:19" ht="15" customHeight="1" x14ac:dyDescent="0.25">
      <c r="A122" s="124" t="s">
        <v>88</v>
      </c>
      <c r="B122" s="125"/>
      <c r="C122" s="125"/>
      <c r="D122" s="125"/>
      <c r="E122" s="125"/>
      <c r="F122" s="125"/>
      <c r="G122" s="126"/>
      <c r="H122" s="14">
        <f>H121</f>
        <v>0</v>
      </c>
      <c r="I122" s="202">
        <f>I121</f>
        <v>0</v>
      </c>
      <c r="J122" s="13"/>
      <c r="K122" s="13"/>
      <c r="L122" s="1"/>
    </row>
    <row r="123" spans="1:19" ht="5.0999999999999996" customHeight="1" x14ac:dyDescent="0.25">
      <c r="A123" s="16"/>
      <c r="B123" s="16"/>
      <c r="C123" s="16"/>
      <c r="D123" s="16"/>
      <c r="E123" s="16"/>
      <c r="F123" s="16"/>
      <c r="G123" s="16"/>
      <c r="H123" s="23"/>
      <c r="I123" s="24"/>
    </row>
    <row r="124" spans="1:19" ht="39" customHeight="1" x14ac:dyDescent="0.25">
      <c r="A124" s="135" t="s">
        <v>89</v>
      </c>
      <c r="B124" s="135"/>
      <c r="C124" s="135"/>
      <c r="D124" s="135"/>
      <c r="E124" s="135"/>
      <c r="F124" s="39">
        <v>0.18</v>
      </c>
      <c r="G124" s="40">
        <f>I126*F124</f>
        <v>863.96827916254472</v>
      </c>
      <c r="H124" s="41" t="s">
        <v>74</v>
      </c>
      <c r="I124" s="42">
        <f>I81</f>
        <v>152.82</v>
      </c>
      <c r="L124" s="1"/>
    </row>
    <row r="125" spans="1:19" s="46" customFormat="1" ht="16.5" customHeight="1" x14ac:dyDescent="0.25">
      <c r="A125" s="136" t="s">
        <v>75</v>
      </c>
      <c r="B125" s="136"/>
      <c r="C125" s="43" t="s">
        <v>76</v>
      </c>
      <c r="D125" s="43" t="s">
        <v>77</v>
      </c>
      <c r="E125" s="43" t="s">
        <v>78</v>
      </c>
      <c r="F125" s="43" t="s">
        <v>79</v>
      </c>
      <c r="G125" s="43" t="s">
        <v>80</v>
      </c>
      <c r="H125" s="41" t="s">
        <v>81</v>
      </c>
      <c r="I125" s="44" t="s">
        <v>82</v>
      </c>
      <c r="J125" s="45"/>
      <c r="L125" s="45"/>
    </row>
    <row r="126" spans="1:19" ht="16.5" customHeight="1" x14ac:dyDescent="0.25">
      <c r="A126" s="137">
        <f>I40</f>
        <v>2590.0520000000001</v>
      </c>
      <c r="B126" s="137"/>
      <c r="C126" s="47">
        <f>I51</f>
        <v>953.13913600000001</v>
      </c>
      <c r="D126" s="47">
        <f>I63</f>
        <v>660.31562703600014</v>
      </c>
      <c r="E126" s="47">
        <f>I70</f>
        <v>90.120859339999996</v>
      </c>
      <c r="F126" s="47">
        <f>I74</f>
        <v>242.99615074924805</v>
      </c>
      <c r="G126" s="47">
        <f>I84</f>
        <v>416.02</v>
      </c>
      <c r="H126" s="47">
        <f>A126+C126+D126+E126+F126+G126</f>
        <v>4952.6437731252481</v>
      </c>
      <c r="I126" s="47">
        <f>H126-I124</f>
        <v>4799.8237731252484</v>
      </c>
      <c r="J126" s="13"/>
      <c r="L126" s="1"/>
    </row>
    <row r="127" spans="1:19" ht="5.0999999999999996" customHeight="1" x14ac:dyDescent="0.25"/>
    <row r="128" spans="1:19" ht="12" x14ac:dyDescent="0.25">
      <c r="A128" s="109" t="s">
        <v>90</v>
      </c>
      <c r="B128" s="109"/>
      <c r="C128" s="109"/>
      <c r="D128" s="109"/>
      <c r="E128" s="109"/>
      <c r="F128" s="109"/>
      <c r="G128" s="109"/>
      <c r="H128" s="31">
        <f>H108+H118+H122</f>
        <v>0</v>
      </c>
      <c r="I128" s="32">
        <f>I108+I118+I122</f>
        <v>0</v>
      </c>
    </row>
    <row r="129" spans="1:19" ht="5.0999999999999996" customHeight="1" x14ac:dyDescent="0.25"/>
    <row r="130" spans="1:19" x14ac:dyDescent="0.25">
      <c r="A130" s="104" t="s">
        <v>91</v>
      </c>
      <c r="B130" s="104"/>
      <c r="C130" s="104"/>
      <c r="D130" s="104"/>
      <c r="E130" s="104"/>
      <c r="F130" s="104"/>
      <c r="G130" s="104"/>
      <c r="H130" s="104"/>
      <c r="I130" s="104"/>
    </row>
    <row r="131" spans="1:19" ht="33.75" x14ac:dyDescent="0.25">
      <c r="A131" s="9" t="s">
        <v>10</v>
      </c>
      <c r="B131" s="132" t="s">
        <v>168</v>
      </c>
      <c r="C131" s="133"/>
      <c r="D131" s="133"/>
      <c r="E131" s="133"/>
      <c r="F131" s="133"/>
      <c r="G131" s="134"/>
      <c r="H131" s="9" t="s">
        <v>12</v>
      </c>
      <c r="I131" s="9" t="s">
        <v>13</v>
      </c>
      <c r="K131"/>
      <c r="L131"/>
      <c r="M131"/>
      <c r="N131"/>
      <c r="O131"/>
    </row>
    <row r="132" spans="1:19" ht="15" customHeight="1" x14ac:dyDescent="0.25">
      <c r="A132" s="10">
        <v>1</v>
      </c>
      <c r="B132" s="98" t="s">
        <v>92</v>
      </c>
      <c r="C132" s="99"/>
      <c r="D132" s="99"/>
      <c r="E132" s="99"/>
      <c r="F132" s="99"/>
      <c r="G132" s="100"/>
      <c r="H132" s="11">
        <f>I132/$I$98</f>
        <v>7.1154898741105635E-3</v>
      </c>
      <c r="I132" s="12">
        <f>($D$142/$E$144)*H142</f>
        <v>35.24048661774944</v>
      </c>
    </row>
    <row r="133" spans="1:19" ht="15" customHeight="1" x14ac:dyDescent="0.25">
      <c r="A133" s="10">
        <v>2</v>
      </c>
      <c r="B133" s="98" t="s">
        <v>93</v>
      </c>
      <c r="C133" s="99"/>
      <c r="D133" s="99"/>
      <c r="E133" s="99"/>
      <c r="F133" s="99"/>
      <c r="G133" s="100"/>
      <c r="H133" s="11">
        <f t="shared" ref="H133:H136" si="6">I133/$I$98</f>
        <v>3.2840722495894911E-2</v>
      </c>
      <c r="I133" s="12">
        <f t="shared" ref="I133:I136" si="7">($D$142/$E$144)*H143</f>
        <v>162.64839977422818</v>
      </c>
    </row>
    <row r="134" spans="1:19" ht="15" customHeight="1" x14ac:dyDescent="0.25">
      <c r="A134" s="10">
        <v>3</v>
      </c>
      <c r="B134" s="98" t="s">
        <v>159</v>
      </c>
      <c r="C134" s="99"/>
      <c r="D134" s="99"/>
      <c r="E134" s="99"/>
      <c r="F134" s="99"/>
      <c r="G134" s="100"/>
      <c r="H134" s="11">
        <f t="shared" si="6"/>
        <v>5.4734537493158181E-2</v>
      </c>
      <c r="I134" s="12">
        <f t="shared" si="7"/>
        <v>271.08066629038029</v>
      </c>
    </row>
    <row r="135" spans="1:19" ht="15" customHeight="1" x14ac:dyDescent="0.25">
      <c r="A135" s="10">
        <v>4</v>
      </c>
      <c r="B135" s="98" t="s">
        <v>172</v>
      </c>
      <c r="C135" s="99"/>
      <c r="D135" s="99"/>
      <c r="E135" s="99"/>
      <c r="F135" s="99"/>
      <c r="G135" s="100"/>
      <c r="H135" s="11">
        <f t="shared" si="6"/>
        <v>0</v>
      </c>
      <c r="I135" s="12">
        <f t="shared" si="7"/>
        <v>0</v>
      </c>
    </row>
    <row r="136" spans="1:19" ht="15" customHeight="1" x14ac:dyDescent="0.25">
      <c r="A136" s="10">
        <v>5</v>
      </c>
      <c r="B136" s="98" t="s">
        <v>180</v>
      </c>
      <c r="C136" s="99"/>
      <c r="D136" s="99"/>
      <c r="E136" s="99"/>
      <c r="F136" s="99"/>
      <c r="G136" s="100"/>
      <c r="H136" s="11">
        <f t="shared" si="6"/>
        <v>0</v>
      </c>
      <c r="I136" s="12">
        <f t="shared" si="7"/>
        <v>0</v>
      </c>
    </row>
    <row r="137" spans="1:19" ht="15" customHeight="1" x14ac:dyDescent="0.25">
      <c r="A137" s="124" t="s">
        <v>94</v>
      </c>
      <c r="B137" s="125"/>
      <c r="C137" s="125"/>
      <c r="D137" s="125"/>
      <c r="E137" s="125"/>
      <c r="F137" s="125"/>
      <c r="G137" s="126"/>
      <c r="H137" s="14">
        <f>H132+H133+H134+H135+H136</f>
        <v>9.4690749863163656E-2</v>
      </c>
      <c r="I137" s="48">
        <f>SUM(I132:I136)</f>
        <v>468.96955268235791</v>
      </c>
    </row>
    <row r="138" spans="1:19" ht="11.25" customHeight="1" x14ac:dyDescent="0.25">
      <c r="A138" s="17" t="s">
        <v>96</v>
      </c>
      <c r="B138" s="127" t="s">
        <v>95</v>
      </c>
      <c r="C138" s="127"/>
      <c r="D138" s="127"/>
      <c r="E138" s="127"/>
      <c r="F138" s="127"/>
      <c r="G138" s="127"/>
      <c r="H138" s="127"/>
      <c r="I138" s="127"/>
      <c r="K138"/>
      <c r="L138"/>
      <c r="M138"/>
      <c r="N138"/>
      <c r="O138"/>
      <c r="P138"/>
      <c r="Q138"/>
      <c r="R138"/>
      <c r="S138"/>
    </row>
    <row r="139" spans="1:19" ht="18.75" customHeight="1" x14ac:dyDescent="0.25">
      <c r="A139" s="17" t="s">
        <v>169</v>
      </c>
      <c r="B139" s="107" t="s">
        <v>97</v>
      </c>
      <c r="C139" s="107"/>
      <c r="D139" s="107"/>
      <c r="E139" s="107"/>
      <c r="F139" s="107"/>
      <c r="G139" s="107"/>
      <c r="H139" s="107"/>
      <c r="I139" s="107"/>
      <c r="K139"/>
      <c r="L139"/>
      <c r="M139"/>
      <c r="N139"/>
      <c r="O139"/>
      <c r="P139"/>
      <c r="Q139"/>
      <c r="R139"/>
      <c r="S139"/>
    </row>
    <row r="140" spans="1:19" ht="13.5" customHeight="1" x14ac:dyDescent="0.25">
      <c r="A140" s="128" t="s">
        <v>98</v>
      </c>
      <c r="B140" s="128"/>
      <c r="C140" s="128"/>
      <c r="D140" s="128"/>
      <c r="E140" s="128"/>
      <c r="F140" s="128"/>
      <c r="G140" s="128"/>
      <c r="H140" s="128"/>
      <c r="I140" s="128"/>
    </row>
    <row r="141" spans="1:19" ht="13.5" customHeight="1" x14ac:dyDescent="0.25">
      <c r="A141" s="129" t="s">
        <v>99</v>
      </c>
      <c r="B141" s="129"/>
      <c r="C141" s="10" t="s">
        <v>100</v>
      </c>
      <c r="D141" s="130" t="s">
        <v>144</v>
      </c>
      <c r="E141" s="131"/>
      <c r="F141" s="10" t="s">
        <v>101</v>
      </c>
      <c r="G141" s="211" t="s">
        <v>102</v>
      </c>
      <c r="H141" s="203" t="s">
        <v>103</v>
      </c>
      <c r="I141" s="203"/>
    </row>
    <row r="142" spans="1:19" ht="13.5" customHeight="1" x14ac:dyDescent="0.25">
      <c r="A142" s="120">
        <f>I98</f>
        <v>4952.6437731252481</v>
      </c>
      <c r="B142" s="121"/>
      <c r="C142" s="12">
        <f>I128</f>
        <v>0</v>
      </c>
      <c r="D142" s="122">
        <f>A142+C142</f>
        <v>4952.6437731252481</v>
      </c>
      <c r="E142" s="123"/>
      <c r="F142" s="10" t="str">
        <f>B132</f>
        <v>PIS</v>
      </c>
      <c r="G142" s="212">
        <v>1.6500000000000001E-2</v>
      </c>
      <c r="H142" s="204">
        <v>6.4999999999999997E-3</v>
      </c>
      <c r="I142" s="204"/>
      <c r="J142" s="13"/>
    </row>
    <row r="143" spans="1:19" ht="13.5" customHeight="1" x14ac:dyDescent="0.25">
      <c r="A143" s="214" t="s">
        <v>104</v>
      </c>
      <c r="B143" s="214"/>
      <c r="C143" s="211">
        <v>1</v>
      </c>
      <c r="D143" s="215">
        <f>G147/1</f>
        <v>0.14250000000000002</v>
      </c>
      <c r="E143" s="216">
        <f>C143-D143</f>
        <v>0.85749999999999993</v>
      </c>
      <c r="F143" s="10" t="str">
        <f>B133</f>
        <v>COFINS</v>
      </c>
      <c r="G143" s="212">
        <v>7.5999999999999998E-2</v>
      </c>
      <c r="H143" s="204">
        <v>0.03</v>
      </c>
      <c r="I143" s="204"/>
    </row>
    <row r="144" spans="1:19" ht="13.5" customHeight="1" x14ac:dyDescent="0.25">
      <c r="A144" s="207" t="s">
        <v>105</v>
      </c>
      <c r="B144" s="207"/>
      <c r="C144" s="208">
        <v>1</v>
      </c>
      <c r="D144" s="209">
        <f>H147</f>
        <v>8.6499999999999994E-2</v>
      </c>
      <c r="E144" s="210">
        <f>C144-D144</f>
        <v>0.91349999999999998</v>
      </c>
      <c r="F144" s="10" t="str">
        <f>B134</f>
        <v>ISS</v>
      </c>
      <c r="G144" s="212">
        <f>I11</f>
        <v>0.05</v>
      </c>
      <c r="H144" s="204">
        <f>I11</f>
        <v>0.05</v>
      </c>
      <c r="I144" s="204"/>
    </row>
    <row r="145" spans="1:10" ht="13.5" customHeight="1" x14ac:dyDescent="0.25">
      <c r="A145" s="111" t="s">
        <v>106</v>
      </c>
      <c r="B145" s="111"/>
      <c r="C145" s="10">
        <v>1</v>
      </c>
      <c r="D145" s="50">
        <v>0.09</v>
      </c>
      <c r="E145" s="51">
        <f>C145-D145</f>
        <v>0.91</v>
      </c>
      <c r="F145" s="10" t="s">
        <v>179</v>
      </c>
      <c r="G145" s="212">
        <v>0</v>
      </c>
      <c r="H145" s="205">
        <v>0</v>
      </c>
      <c r="I145" s="206"/>
    </row>
    <row r="146" spans="1:10" ht="13.5" customHeight="1" x14ac:dyDescent="0.25">
      <c r="A146" s="112" t="s">
        <v>107</v>
      </c>
      <c r="B146" s="114" t="s">
        <v>108</v>
      </c>
      <c r="C146" s="115"/>
      <c r="D146" s="115"/>
      <c r="E146" s="116"/>
      <c r="F146" s="84" t="s">
        <v>182</v>
      </c>
      <c r="G146" s="212">
        <v>0</v>
      </c>
      <c r="H146" s="204">
        <v>0</v>
      </c>
      <c r="I146" s="204"/>
    </row>
    <row r="147" spans="1:10" ht="18" customHeight="1" x14ac:dyDescent="0.25">
      <c r="A147" s="113"/>
      <c r="B147" s="117"/>
      <c r="C147" s="118"/>
      <c r="D147" s="118"/>
      <c r="E147" s="119"/>
      <c r="F147" s="22" t="s">
        <v>109</v>
      </c>
      <c r="G147" s="213">
        <f>SUM(G142:G146)</f>
        <v>0.14250000000000002</v>
      </c>
      <c r="H147" s="204">
        <f>SUM(H142:I146)</f>
        <v>8.6499999999999994E-2</v>
      </c>
      <c r="I147" s="204"/>
    </row>
    <row r="148" spans="1:10" ht="18" customHeight="1" x14ac:dyDescent="0.25">
      <c r="A148" s="17" t="s">
        <v>183</v>
      </c>
      <c r="B148" s="107" t="s">
        <v>181</v>
      </c>
      <c r="C148" s="107"/>
      <c r="D148" s="107"/>
      <c r="E148" s="107"/>
      <c r="F148" s="107"/>
      <c r="G148" s="107"/>
      <c r="H148" s="107"/>
      <c r="I148" s="107"/>
    </row>
    <row r="149" spans="1:10" ht="5.0999999999999996" customHeight="1" x14ac:dyDescent="0.25">
      <c r="A149" s="52"/>
      <c r="B149" s="108"/>
      <c r="C149" s="108"/>
      <c r="D149" s="108"/>
      <c r="E149" s="108"/>
      <c r="F149" s="108"/>
      <c r="G149" s="108"/>
      <c r="H149" s="108"/>
      <c r="I149" s="108"/>
    </row>
    <row r="150" spans="1:10" ht="12" x14ac:dyDescent="0.25">
      <c r="A150" s="109" t="s">
        <v>110</v>
      </c>
      <c r="B150" s="109"/>
      <c r="C150" s="109"/>
      <c r="D150" s="109"/>
      <c r="E150" s="109"/>
      <c r="F150" s="109"/>
      <c r="G150" s="109"/>
      <c r="H150" s="31">
        <f>H137</f>
        <v>9.4690749863163656E-2</v>
      </c>
      <c r="I150" s="32">
        <f>I137</f>
        <v>468.96955268235791</v>
      </c>
    </row>
    <row r="151" spans="1:10" ht="5.0999999999999996" customHeight="1" x14ac:dyDescent="0.25"/>
    <row r="152" spans="1:10" x14ac:dyDescent="0.25">
      <c r="A152" s="110" t="s">
        <v>111</v>
      </c>
      <c r="B152" s="110"/>
      <c r="C152" s="110"/>
      <c r="D152" s="110"/>
      <c r="E152" s="110"/>
      <c r="F152" s="110"/>
      <c r="G152" s="110"/>
      <c r="H152" s="110"/>
      <c r="I152" s="110"/>
    </row>
    <row r="153" spans="1:10" x14ac:dyDescent="0.25">
      <c r="A153" s="104" t="s">
        <v>9</v>
      </c>
      <c r="B153" s="104"/>
      <c r="C153" s="104"/>
      <c r="D153" s="104"/>
      <c r="E153" s="104"/>
      <c r="F153" s="104"/>
      <c r="G153" s="104"/>
      <c r="H153" s="104"/>
      <c r="I153" s="104"/>
    </row>
    <row r="154" spans="1:10" ht="15" customHeight="1" x14ac:dyDescent="0.25">
      <c r="A154" s="10">
        <v>1</v>
      </c>
      <c r="B154" s="98" t="s">
        <v>112</v>
      </c>
      <c r="C154" s="99"/>
      <c r="D154" s="99"/>
      <c r="E154" s="99"/>
      <c r="F154" s="99"/>
      <c r="G154" s="100"/>
      <c r="H154" s="11">
        <f>I154/$G$171</f>
        <v>0.47772717166512141</v>
      </c>
      <c r="I154" s="53">
        <f>I40</f>
        <v>2590.0520000000001</v>
      </c>
    </row>
    <row r="155" spans="1:10" ht="15" customHeight="1" x14ac:dyDescent="0.25">
      <c r="A155" s="10">
        <v>2</v>
      </c>
      <c r="B155" s="98" t="s">
        <v>113</v>
      </c>
      <c r="C155" s="99"/>
      <c r="D155" s="99"/>
      <c r="E155" s="99"/>
      <c r="F155" s="99"/>
      <c r="G155" s="100"/>
      <c r="H155" s="11">
        <f t="shared" ref="H155:H156" si="8">I155/$G$171</f>
        <v>0.35903921142057582</v>
      </c>
      <c r="I155" s="53">
        <f>I51+I63+I70+I74</f>
        <v>1946.5717731252482</v>
      </c>
    </row>
    <row r="156" spans="1:10" ht="15" customHeight="1" x14ac:dyDescent="0.25">
      <c r="A156" s="10">
        <v>3</v>
      </c>
      <c r="B156" s="106" t="s">
        <v>114</v>
      </c>
      <c r="C156" s="106"/>
      <c r="D156" s="106"/>
      <c r="E156" s="106"/>
      <c r="F156" s="106"/>
      <c r="G156" s="106"/>
      <c r="H156" s="11">
        <f t="shared" si="8"/>
        <v>7.6733616914302805E-2</v>
      </c>
      <c r="I156" s="53">
        <f>I84</f>
        <v>416.02</v>
      </c>
    </row>
    <row r="157" spans="1:10" s="16" customFormat="1" ht="15" customHeight="1" x14ac:dyDescent="0.25">
      <c r="A157" s="101" t="s">
        <v>115</v>
      </c>
      <c r="B157" s="102"/>
      <c r="C157" s="102"/>
      <c r="D157" s="102"/>
      <c r="E157" s="102"/>
      <c r="F157" s="102"/>
      <c r="G157" s="103"/>
      <c r="H157" s="31">
        <f>H154+H155+H156</f>
        <v>0.91350000000000009</v>
      </c>
      <c r="I157" s="32">
        <f>SUM(I154:I156)</f>
        <v>4952.6437731252481</v>
      </c>
      <c r="J157" s="23"/>
    </row>
    <row r="158" spans="1:10" ht="5.0999999999999996" customHeight="1" x14ac:dyDescent="0.25"/>
    <row r="159" spans="1:10" x14ac:dyDescent="0.25">
      <c r="A159" s="104" t="s">
        <v>68</v>
      </c>
      <c r="B159" s="104"/>
      <c r="C159" s="104"/>
      <c r="D159" s="104"/>
      <c r="E159" s="104"/>
      <c r="F159" s="104"/>
      <c r="G159" s="104"/>
      <c r="H159" s="104"/>
      <c r="I159" s="104"/>
    </row>
    <row r="160" spans="1:10" ht="15" customHeight="1" x14ac:dyDescent="0.25">
      <c r="A160" s="10">
        <v>1</v>
      </c>
      <c r="B160" s="98" t="s">
        <v>116</v>
      </c>
      <c r="C160" s="99"/>
      <c r="D160" s="99"/>
      <c r="E160" s="99"/>
      <c r="F160" s="99"/>
      <c r="G160" s="100"/>
      <c r="H160" s="11">
        <f>I160/$G$171</f>
        <v>0</v>
      </c>
      <c r="I160" s="12">
        <f>I108</f>
        <v>0</v>
      </c>
    </row>
    <row r="161" spans="1:11" ht="15" customHeight="1" x14ac:dyDescent="0.25">
      <c r="A161" s="10">
        <v>2</v>
      </c>
      <c r="B161" s="98" t="s">
        <v>117</v>
      </c>
      <c r="C161" s="99"/>
      <c r="D161" s="99"/>
      <c r="E161" s="99"/>
      <c r="F161" s="99"/>
      <c r="G161" s="100"/>
      <c r="H161" s="11">
        <f t="shared" ref="H161:H162" si="9">I161/$G$171</f>
        <v>0</v>
      </c>
      <c r="I161" s="12">
        <f>I118</f>
        <v>0</v>
      </c>
    </row>
    <row r="162" spans="1:11" ht="15" customHeight="1" x14ac:dyDescent="0.25">
      <c r="A162" s="10">
        <v>3</v>
      </c>
      <c r="B162" s="98" t="s">
        <v>118</v>
      </c>
      <c r="C162" s="99"/>
      <c r="D162" s="99"/>
      <c r="E162" s="99"/>
      <c r="F162" s="99"/>
      <c r="G162" s="100"/>
      <c r="H162" s="11">
        <f t="shared" si="9"/>
        <v>0</v>
      </c>
      <c r="I162" s="12">
        <f>I122</f>
        <v>0</v>
      </c>
    </row>
    <row r="163" spans="1:11" ht="15" customHeight="1" x14ac:dyDescent="0.25">
      <c r="A163" s="101" t="s">
        <v>119</v>
      </c>
      <c r="B163" s="102"/>
      <c r="C163" s="102"/>
      <c r="D163" s="102"/>
      <c r="E163" s="102"/>
      <c r="F163" s="102"/>
      <c r="G163" s="103"/>
      <c r="H163" s="31">
        <f>H160+H161+H162</f>
        <v>0</v>
      </c>
      <c r="I163" s="32">
        <f>I160+I161+I162</f>
        <v>0</v>
      </c>
    </row>
    <row r="164" spans="1:11" ht="5.0999999999999996" customHeight="1" x14ac:dyDescent="0.25"/>
    <row r="165" spans="1:11" x14ac:dyDescent="0.25">
      <c r="A165" s="104" t="s">
        <v>91</v>
      </c>
      <c r="B165" s="104"/>
      <c r="C165" s="104"/>
      <c r="D165" s="104"/>
      <c r="E165" s="104"/>
      <c r="F165" s="104"/>
      <c r="G165" s="104"/>
      <c r="H165" s="104"/>
      <c r="I165" s="104"/>
    </row>
    <row r="166" spans="1:11" ht="15" customHeight="1" x14ac:dyDescent="0.25">
      <c r="A166" s="10">
        <v>1</v>
      </c>
      <c r="B166" s="98" t="s">
        <v>120</v>
      </c>
      <c r="C166" s="99"/>
      <c r="D166" s="99"/>
      <c r="E166" s="99"/>
      <c r="F166" s="99"/>
      <c r="G166" s="100"/>
      <c r="H166" s="11">
        <f>I166/$G$171</f>
        <v>8.6499999999999994E-2</v>
      </c>
      <c r="I166" s="12">
        <f>I137</f>
        <v>468.96955268235791</v>
      </c>
    </row>
    <row r="167" spans="1:11" ht="15" customHeight="1" x14ac:dyDescent="0.25">
      <c r="A167" s="101" t="s">
        <v>121</v>
      </c>
      <c r="B167" s="102"/>
      <c r="C167" s="102"/>
      <c r="D167" s="102"/>
      <c r="E167" s="102"/>
      <c r="F167" s="102"/>
      <c r="G167" s="103"/>
      <c r="H167" s="31">
        <f>H166</f>
        <v>8.6499999999999994E-2</v>
      </c>
      <c r="I167" s="32">
        <f>I137</f>
        <v>468.96955268235791</v>
      </c>
      <c r="K167" s="54"/>
    </row>
    <row r="168" spans="1:11" ht="5.0999999999999996" customHeight="1" x14ac:dyDescent="0.25"/>
    <row r="169" spans="1:11" x14ac:dyDescent="0.25">
      <c r="A169" s="105" t="s">
        <v>111</v>
      </c>
      <c r="B169" s="105"/>
      <c r="C169" s="105"/>
      <c r="D169" s="105"/>
      <c r="E169" s="105"/>
      <c r="F169" s="105"/>
      <c r="G169" s="105"/>
      <c r="H169" s="105"/>
      <c r="I169" s="105"/>
    </row>
    <row r="170" spans="1:11" ht="45" x14ac:dyDescent="0.25">
      <c r="A170" s="91" t="s">
        <v>122</v>
      </c>
      <c r="B170" s="91"/>
      <c r="C170" s="91"/>
      <c r="D170" s="91"/>
      <c r="E170" s="91"/>
      <c r="F170" s="91"/>
      <c r="G170" s="55" t="s">
        <v>123</v>
      </c>
      <c r="H170" s="55" t="s">
        <v>124</v>
      </c>
      <c r="I170" s="55" t="s">
        <v>125</v>
      </c>
    </row>
    <row r="171" spans="1:11" ht="11.25" customHeight="1" x14ac:dyDescent="0.25">
      <c r="A171" s="92" t="str">
        <f>D5</f>
        <v>Pintor Oficial</v>
      </c>
      <c r="B171" s="93"/>
      <c r="C171" s="93"/>
      <c r="D171" s="93"/>
      <c r="E171" s="93"/>
      <c r="F171" s="94"/>
      <c r="G171" s="56">
        <f>I157+I163+I167</f>
        <v>5421.6133258076061</v>
      </c>
      <c r="H171" s="55">
        <f>IF(D6="12x36",2,1)</f>
        <v>1</v>
      </c>
      <c r="I171" s="56">
        <f>G171*H171</f>
        <v>5421.6133258076061</v>
      </c>
    </row>
    <row r="172" spans="1:11" x14ac:dyDescent="0.25">
      <c r="A172" s="92"/>
      <c r="B172" s="93"/>
      <c r="C172" s="93"/>
      <c r="D172" s="93"/>
      <c r="E172" s="93"/>
      <c r="F172" s="94"/>
      <c r="G172" s="55"/>
      <c r="H172" s="55"/>
      <c r="I172" s="56"/>
    </row>
    <row r="173" spans="1:11" s="16" customFormat="1" ht="12" x14ac:dyDescent="0.25">
      <c r="A173" s="95" t="s">
        <v>126</v>
      </c>
      <c r="B173" s="96"/>
      <c r="C173" s="96"/>
      <c r="D173" s="96"/>
      <c r="E173" s="96"/>
      <c r="F173" s="96"/>
      <c r="G173" s="96"/>
      <c r="H173" s="97"/>
      <c r="I173" s="57">
        <f>I171</f>
        <v>5421.6133258076061</v>
      </c>
      <c r="J173" s="23"/>
    </row>
  </sheetData>
  <mergeCells count="169">
    <mergeCell ref="A170:F170"/>
    <mergeCell ref="A171:F171"/>
    <mergeCell ref="A172:F172"/>
    <mergeCell ref="A173:H173"/>
    <mergeCell ref="B162:G162"/>
    <mergeCell ref="A163:G163"/>
    <mergeCell ref="A165:I165"/>
    <mergeCell ref="B166:G166"/>
    <mergeCell ref="A167:G167"/>
    <mergeCell ref="A169:I169"/>
    <mergeCell ref="B155:G155"/>
    <mergeCell ref="B156:G156"/>
    <mergeCell ref="A157:G157"/>
    <mergeCell ref="A159:I159"/>
    <mergeCell ref="B160:G160"/>
    <mergeCell ref="B161:G161"/>
    <mergeCell ref="B148:I148"/>
    <mergeCell ref="B149:I149"/>
    <mergeCell ref="A150:G150"/>
    <mergeCell ref="A152:I152"/>
    <mergeCell ref="A153:I153"/>
    <mergeCell ref="B154:G154"/>
    <mergeCell ref="A145:B145"/>
    <mergeCell ref="H145:I145"/>
    <mergeCell ref="A146:A147"/>
    <mergeCell ref="B146:E147"/>
    <mergeCell ref="H146:I146"/>
    <mergeCell ref="H147:I147"/>
    <mergeCell ref="A142:B142"/>
    <mergeCell ref="D142:E142"/>
    <mergeCell ref="H142:I142"/>
    <mergeCell ref="A143:B143"/>
    <mergeCell ref="H143:I143"/>
    <mergeCell ref="A144:B144"/>
    <mergeCell ref="H144:I144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30:I130"/>
    <mergeCell ref="B131:G131"/>
    <mergeCell ref="B132:G132"/>
    <mergeCell ref="B133:G133"/>
    <mergeCell ref="B134:G134"/>
    <mergeCell ref="B135:G135"/>
    <mergeCell ref="B121:G121"/>
    <mergeCell ref="A122:G122"/>
    <mergeCell ref="A124:E124"/>
    <mergeCell ref="A125:B125"/>
    <mergeCell ref="A126:B126"/>
    <mergeCell ref="A128:G128"/>
    <mergeCell ref="B114:I114"/>
    <mergeCell ref="B115:G115"/>
    <mergeCell ref="B116:G116"/>
    <mergeCell ref="B117:G117"/>
    <mergeCell ref="A118:G118"/>
    <mergeCell ref="B120:G120"/>
    <mergeCell ref="B107:G107"/>
    <mergeCell ref="A108:G108"/>
    <mergeCell ref="B109:I109"/>
    <mergeCell ref="A111:E111"/>
    <mergeCell ref="A112:B112"/>
    <mergeCell ref="A113:B113"/>
    <mergeCell ref="B101:G101"/>
    <mergeCell ref="B102:G102"/>
    <mergeCell ref="B103:G103"/>
    <mergeCell ref="B104:G104"/>
    <mergeCell ref="B105:G105"/>
    <mergeCell ref="B106:G106"/>
    <mergeCell ref="A92:B92"/>
    <mergeCell ref="A94:I94"/>
    <mergeCell ref="A95:B95"/>
    <mergeCell ref="A96:B96"/>
    <mergeCell ref="A98:G98"/>
    <mergeCell ref="A100:I100"/>
    <mergeCell ref="B85:G85"/>
    <mergeCell ref="A86:I86"/>
    <mergeCell ref="A87:B87"/>
    <mergeCell ref="A88:B88"/>
    <mergeCell ref="A90:I90"/>
    <mergeCell ref="A91:B91"/>
    <mergeCell ref="B79:G79"/>
    <mergeCell ref="B80:G80"/>
    <mergeCell ref="B81:G81"/>
    <mergeCell ref="B82:G82"/>
    <mergeCell ref="B83:G83"/>
    <mergeCell ref="A84:G84"/>
    <mergeCell ref="A70:G70"/>
    <mergeCell ref="B72:G72"/>
    <mergeCell ref="B73:G73"/>
    <mergeCell ref="A74:G74"/>
    <mergeCell ref="A76:G76"/>
    <mergeCell ref="B78:G78"/>
    <mergeCell ref="B64:I64"/>
    <mergeCell ref="B65:I65"/>
    <mergeCell ref="B66:G66"/>
    <mergeCell ref="B67:G67"/>
    <mergeCell ref="B68:G68"/>
    <mergeCell ref="B69:G69"/>
    <mergeCell ref="B58:G58"/>
    <mergeCell ref="B59:G59"/>
    <mergeCell ref="B60:G60"/>
    <mergeCell ref="B61:G61"/>
    <mergeCell ref="B62:G62"/>
    <mergeCell ref="A63:G63"/>
    <mergeCell ref="A52:I52"/>
    <mergeCell ref="A53:I53"/>
    <mergeCell ref="B54:G54"/>
    <mergeCell ref="B55:G55"/>
    <mergeCell ref="B56:G56"/>
    <mergeCell ref="B57:G57"/>
    <mergeCell ref="B46:G46"/>
    <mergeCell ref="B47:G47"/>
    <mergeCell ref="B48:G48"/>
    <mergeCell ref="B49:G49"/>
    <mergeCell ref="B50:G50"/>
    <mergeCell ref="A51:G51"/>
    <mergeCell ref="B39:G39"/>
    <mergeCell ref="A40:G40"/>
    <mergeCell ref="B42:G42"/>
    <mergeCell ref="B43:G43"/>
    <mergeCell ref="B44:G44"/>
    <mergeCell ref="B45:G45"/>
    <mergeCell ref="B33:G33"/>
    <mergeCell ref="B34:G34"/>
    <mergeCell ref="B35:G35"/>
    <mergeCell ref="B36:G36"/>
    <mergeCell ref="B37:G37"/>
    <mergeCell ref="B38:G38"/>
    <mergeCell ref="A26:F26"/>
    <mergeCell ref="A27:F27"/>
    <mergeCell ref="A29:I29"/>
    <mergeCell ref="B30:G30"/>
    <mergeCell ref="B31:G31"/>
    <mergeCell ref="B32:G32"/>
    <mergeCell ref="A18:F20"/>
    <mergeCell ref="G18:G20"/>
    <mergeCell ref="A21:F21"/>
    <mergeCell ref="A22:F22"/>
    <mergeCell ref="A23:F23"/>
    <mergeCell ref="A24:F25"/>
    <mergeCell ref="A10:F10"/>
    <mergeCell ref="A11:F11"/>
    <mergeCell ref="A12:F14"/>
    <mergeCell ref="G12:G14"/>
    <mergeCell ref="A15:F17"/>
    <mergeCell ref="G15:G17"/>
    <mergeCell ref="D6:F6"/>
    <mergeCell ref="A7:C7"/>
    <mergeCell ref="G7:H8"/>
    <mergeCell ref="I7:I8"/>
    <mergeCell ref="A8:C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"/>
  <sheetViews>
    <sheetView tabSelected="1" view="pageBreakPreview" topLeftCell="A88" zoomScale="130" zoomScaleNormal="130" zoomScaleSheetLayoutView="130" workbookViewId="0">
      <selection activeCell="I132" sqref="I132:I136"/>
    </sheetView>
  </sheetViews>
  <sheetFormatPr defaultColWidth="9.140625"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9" t="s">
        <v>173</v>
      </c>
      <c r="B1" s="179"/>
      <c r="C1" s="179"/>
      <c r="D1" s="179"/>
      <c r="E1" s="179"/>
      <c r="F1" s="179"/>
      <c r="G1" s="179"/>
      <c r="H1" s="179"/>
      <c r="I1" s="179"/>
      <c r="K1" s="2"/>
    </row>
    <row r="2" spans="1:11" ht="22.5" customHeight="1" x14ac:dyDescent="0.25">
      <c r="A2" s="179" t="s">
        <v>0</v>
      </c>
      <c r="B2" s="179"/>
      <c r="C2" s="180" t="s">
        <v>196</v>
      </c>
      <c r="D2" s="180"/>
      <c r="E2" s="181" t="s">
        <v>1</v>
      </c>
      <c r="F2" s="181"/>
      <c r="G2" s="181"/>
      <c r="H2" s="181"/>
      <c r="I2" s="181"/>
    </row>
    <row r="3" spans="1:11" ht="11.25" customHeight="1" x14ac:dyDescent="0.25">
      <c r="A3" s="179" t="s">
        <v>2</v>
      </c>
      <c r="B3" s="179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5" t="s">
        <v>153</v>
      </c>
      <c r="B5" s="146"/>
      <c r="C5" s="147"/>
      <c r="D5" s="177" t="s">
        <v>210</v>
      </c>
      <c r="E5" s="182"/>
      <c r="F5" s="183"/>
      <c r="G5" s="184" t="str">
        <f>IF(D6="12x36","Regime de trabalho:","Quantidade de HORAS/MÊS")</f>
        <v>Quantidade de HORAS/MÊS</v>
      </c>
      <c r="H5" s="185"/>
      <c r="I5" s="188">
        <f>IF(D6="12x36",D6,5*D6)</f>
        <v>200</v>
      </c>
    </row>
    <row r="6" spans="1:11" ht="18.75" customHeight="1" x14ac:dyDescent="0.25">
      <c r="A6" s="145" t="str">
        <f>IF(D6="12x36","Regime de trabalho:","Regime de trabalho (horas semanais):")</f>
        <v>Regime de trabalho (horas semanais):</v>
      </c>
      <c r="B6" s="146"/>
      <c r="C6" s="147"/>
      <c r="D6" s="145">
        <v>40</v>
      </c>
      <c r="E6" s="146"/>
      <c r="F6" s="147"/>
      <c r="G6" s="186"/>
      <c r="H6" s="187"/>
      <c r="I6" s="189"/>
    </row>
    <row r="7" spans="1:11" ht="22.5" customHeight="1" x14ac:dyDescent="0.25">
      <c r="A7" s="145" t="s">
        <v>160</v>
      </c>
      <c r="B7" s="146"/>
      <c r="C7" s="147"/>
      <c r="D7" s="88" t="s">
        <v>197</v>
      </c>
      <c r="E7" s="86"/>
      <c r="F7" s="87"/>
      <c r="G7" s="171" t="s">
        <v>154</v>
      </c>
      <c r="H7" s="172"/>
      <c r="I7" s="175">
        <v>0.4</v>
      </c>
    </row>
    <row r="8" spans="1:11" ht="22.5" customHeight="1" x14ac:dyDescent="0.25">
      <c r="A8" s="145" t="s">
        <v>161</v>
      </c>
      <c r="B8" s="146"/>
      <c r="C8" s="147"/>
      <c r="D8" s="85" t="s">
        <v>5</v>
      </c>
      <c r="E8" s="86"/>
      <c r="F8" s="87"/>
      <c r="G8" s="173"/>
      <c r="H8" s="174"/>
      <c r="I8" s="176"/>
    </row>
    <row r="9" spans="1:11" ht="24.75" customHeight="1" x14ac:dyDescent="0.25">
      <c r="A9" s="145" t="s">
        <v>136</v>
      </c>
      <c r="B9" s="146"/>
      <c r="C9" s="147"/>
      <c r="D9" s="177" t="s">
        <v>186</v>
      </c>
      <c r="E9" s="146"/>
      <c r="F9" s="147"/>
      <c r="G9" s="178" t="s">
        <v>155</v>
      </c>
      <c r="H9" s="178"/>
      <c r="I9" s="8">
        <v>0</v>
      </c>
    </row>
    <row r="10" spans="1:11" ht="32.25" customHeight="1" x14ac:dyDescent="0.25">
      <c r="A10" s="166" t="s">
        <v>133</v>
      </c>
      <c r="B10" s="167"/>
      <c r="C10" s="167"/>
      <c r="D10" s="167"/>
      <c r="E10" s="167"/>
      <c r="F10" s="167"/>
      <c r="G10" s="70" t="s">
        <v>162</v>
      </c>
      <c r="H10" s="7">
        <v>220</v>
      </c>
      <c r="I10" s="72">
        <v>2140.6</v>
      </c>
    </row>
    <row r="11" spans="1:11" x14ac:dyDescent="0.25">
      <c r="A11" s="131" t="s">
        <v>159</v>
      </c>
      <c r="B11" s="159"/>
      <c r="C11" s="159"/>
      <c r="D11" s="159"/>
      <c r="E11" s="159"/>
      <c r="F11" s="159"/>
      <c r="G11" s="7" t="str">
        <f>D9</f>
        <v>Porto Alegre</v>
      </c>
      <c r="H11" s="7" t="s">
        <v>4</v>
      </c>
      <c r="I11" s="81">
        <v>0.05</v>
      </c>
    </row>
    <row r="12" spans="1:11" ht="15" customHeight="1" x14ac:dyDescent="0.25">
      <c r="A12" s="163" t="s">
        <v>134</v>
      </c>
      <c r="B12" s="164"/>
      <c r="C12" s="164"/>
      <c r="D12" s="164"/>
      <c r="E12" s="164"/>
      <c r="F12" s="164"/>
      <c r="G12" s="161" t="s">
        <v>5</v>
      </c>
      <c r="H12" s="7" t="s">
        <v>6</v>
      </c>
      <c r="I12" s="72">
        <v>4.8</v>
      </c>
    </row>
    <row r="13" spans="1:11" x14ac:dyDescent="0.25">
      <c r="A13" s="169"/>
      <c r="B13" s="170"/>
      <c r="C13" s="170"/>
      <c r="D13" s="170"/>
      <c r="E13" s="170"/>
      <c r="F13" s="170"/>
      <c r="G13" s="161"/>
      <c r="H13" s="7" t="s">
        <v>7</v>
      </c>
      <c r="I13" s="73">
        <v>22</v>
      </c>
    </row>
    <row r="14" spans="1:11" x14ac:dyDescent="0.25">
      <c r="A14" s="166"/>
      <c r="B14" s="167"/>
      <c r="C14" s="167"/>
      <c r="D14" s="167"/>
      <c r="E14" s="167"/>
      <c r="F14" s="167"/>
      <c r="G14" s="161"/>
      <c r="H14" s="7" t="s">
        <v>8</v>
      </c>
      <c r="I14" s="8">
        <v>0.03</v>
      </c>
    </row>
    <row r="15" spans="1:11" ht="11.25" customHeight="1" x14ac:dyDescent="0.25">
      <c r="A15" s="130" t="s">
        <v>156</v>
      </c>
      <c r="B15" s="130"/>
      <c r="C15" s="130"/>
      <c r="D15" s="130"/>
      <c r="E15" s="130"/>
      <c r="F15" s="131"/>
      <c r="G15" s="161" t="s">
        <v>5</v>
      </c>
      <c r="H15" s="7" t="s">
        <v>6</v>
      </c>
      <c r="I15" s="72">
        <v>329</v>
      </c>
    </row>
    <row r="16" spans="1:11" ht="11.25" customHeight="1" x14ac:dyDescent="0.25">
      <c r="A16" s="130"/>
      <c r="B16" s="130"/>
      <c r="C16" s="130"/>
      <c r="D16" s="130"/>
      <c r="E16" s="130"/>
      <c r="F16" s="131"/>
      <c r="G16" s="161"/>
      <c r="H16" s="7" t="s">
        <v>188</v>
      </c>
      <c r="I16" s="73">
        <v>1</v>
      </c>
    </row>
    <row r="17" spans="1:9" x14ac:dyDescent="0.25">
      <c r="A17" s="130"/>
      <c r="B17" s="130"/>
      <c r="C17" s="130"/>
      <c r="D17" s="130"/>
      <c r="E17" s="130"/>
      <c r="F17" s="131"/>
      <c r="G17" s="161"/>
      <c r="H17" s="7" t="s">
        <v>8</v>
      </c>
      <c r="I17" s="8">
        <v>0.2</v>
      </c>
    </row>
    <row r="18" spans="1:9" x14ac:dyDescent="0.25">
      <c r="A18" s="130" t="s">
        <v>157</v>
      </c>
      <c r="B18" s="130"/>
      <c r="C18" s="130"/>
      <c r="D18" s="130"/>
      <c r="E18" s="130"/>
      <c r="F18" s="131"/>
      <c r="G18" s="161" t="s">
        <v>5</v>
      </c>
      <c r="H18" s="7" t="s">
        <v>6</v>
      </c>
      <c r="I18" s="72">
        <v>0</v>
      </c>
    </row>
    <row r="19" spans="1:9" x14ac:dyDescent="0.25">
      <c r="A19" s="130"/>
      <c r="B19" s="130"/>
      <c r="C19" s="130"/>
      <c r="D19" s="130"/>
      <c r="E19" s="130"/>
      <c r="F19" s="131"/>
      <c r="G19" s="161"/>
      <c r="H19" s="7" t="s">
        <v>7</v>
      </c>
      <c r="I19" s="73">
        <v>0</v>
      </c>
    </row>
    <row r="20" spans="1:9" x14ac:dyDescent="0.25">
      <c r="A20" s="130"/>
      <c r="B20" s="130"/>
      <c r="C20" s="130"/>
      <c r="D20" s="130"/>
      <c r="E20" s="130"/>
      <c r="F20" s="131"/>
      <c r="G20" s="161"/>
      <c r="H20" s="7" t="s">
        <v>8</v>
      </c>
      <c r="I20" s="8">
        <v>0</v>
      </c>
    </row>
    <row r="21" spans="1:9" ht="36" customHeight="1" x14ac:dyDescent="0.25">
      <c r="A21" s="162" t="s">
        <v>187</v>
      </c>
      <c r="B21" s="162"/>
      <c r="C21" s="162"/>
      <c r="D21" s="162"/>
      <c r="E21" s="162"/>
      <c r="F21" s="163"/>
      <c r="G21" s="71" t="s">
        <v>5</v>
      </c>
      <c r="H21" s="71" t="s">
        <v>146</v>
      </c>
      <c r="I21" s="75">
        <v>0</v>
      </c>
    </row>
    <row r="22" spans="1:9" ht="22.5" x14ac:dyDescent="0.25">
      <c r="A22" s="131" t="s">
        <v>189</v>
      </c>
      <c r="B22" s="159"/>
      <c r="C22" s="159"/>
      <c r="D22" s="159"/>
      <c r="E22" s="159"/>
      <c r="F22" s="160"/>
      <c r="G22" s="71"/>
      <c r="H22" s="71" t="s">
        <v>137</v>
      </c>
      <c r="I22" s="74" t="s">
        <v>145</v>
      </c>
    </row>
    <row r="23" spans="1:9" ht="34.5" customHeight="1" x14ac:dyDescent="0.25">
      <c r="A23" s="130" t="s">
        <v>216</v>
      </c>
      <c r="B23" s="130"/>
      <c r="C23" s="130"/>
      <c r="D23" s="130"/>
      <c r="E23" s="130"/>
      <c r="F23" s="130"/>
      <c r="G23" s="7"/>
      <c r="H23" s="7" t="s">
        <v>142</v>
      </c>
      <c r="I23" s="72">
        <v>1610.13</v>
      </c>
    </row>
    <row r="24" spans="1:9" ht="15" customHeight="1" x14ac:dyDescent="0.25">
      <c r="A24" s="163" t="s">
        <v>176</v>
      </c>
      <c r="B24" s="164"/>
      <c r="C24" s="164"/>
      <c r="D24" s="164"/>
      <c r="E24" s="164"/>
      <c r="F24" s="165"/>
      <c r="G24" s="71"/>
      <c r="H24" s="82" t="s">
        <v>147</v>
      </c>
      <c r="I24" s="77" t="s">
        <v>145</v>
      </c>
    </row>
    <row r="25" spans="1:9" ht="15" customHeight="1" x14ac:dyDescent="0.25">
      <c r="A25" s="166"/>
      <c r="B25" s="167"/>
      <c r="C25" s="167"/>
      <c r="D25" s="167"/>
      <c r="E25" s="167"/>
      <c r="F25" s="168"/>
      <c r="G25" s="71"/>
      <c r="H25" s="83" t="s">
        <v>174</v>
      </c>
      <c r="I25" s="8" t="s">
        <v>145</v>
      </c>
    </row>
    <row r="26" spans="1:9" ht="26.25" customHeight="1" x14ac:dyDescent="0.25">
      <c r="A26" s="131" t="s">
        <v>178</v>
      </c>
      <c r="B26" s="159"/>
      <c r="C26" s="159"/>
      <c r="D26" s="159"/>
      <c r="E26" s="159"/>
      <c r="F26" s="160"/>
      <c r="G26" s="71"/>
      <c r="H26" s="76" t="s">
        <v>147</v>
      </c>
      <c r="I26" s="77" t="s">
        <v>145</v>
      </c>
    </row>
    <row r="27" spans="1:9" ht="35.25" customHeight="1" x14ac:dyDescent="0.25">
      <c r="A27" s="130" t="s">
        <v>152</v>
      </c>
      <c r="B27" s="130"/>
      <c r="C27" s="130"/>
      <c r="D27" s="130"/>
      <c r="E27" s="130"/>
      <c r="F27" s="130"/>
      <c r="G27" s="7"/>
      <c r="H27" s="70" t="s">
        <v>137</v>
      </c>
      <c r="I27" s="8">
        <v>0.2</v>
      </c>
    </row>
    <row r="28" spans="1:9" ht="5.0999999999999996" customHeight="1" x14ac:dyDescent="0.25"/>
    <row r="29" spans="1:9" ht="17.25" customHeight="1" x14ac:dyDescent="0.25">
      <c r="A29" s="104" t="s">
        <v>9</v>
      </c>
      <c r="B29" s="104"/>
      <c r="C29" s="104"/>
      <c r="D29" s="104"/>
      <c r="E29" s="104"/>
      <c r="F29" s="104"/>
      <c r="G29" s="104"/>
      <c r="H29" s="104"/>
      <c r="I29" s="104"/>
    </row>
    <row r="30" spans="1:9" ht="33.75" x14ac:dyDescent="0.25">
      <c r="A30" s="9" t="s">
        <v>10</v>
      </c>
      <c r="B30" s="132" t="s">
        <v>11</v>
      </c>
      <c r="C30" s="133"/>
      <c r="D30" s="133"/>
      <c r="E30" s="133"/>
      <c r="F30" s="133"/>
      <c r="G30" s="134"/>
      <c r="H30" s="9" t="s">
        <v>12</v>
      </c>
      <c r="I30" s="9" t="s">
        <v>13</v>
      </c>
    </row>
    <row r="31" spans="1:9" ht="15" customHeight="1" x14ac:dyDescent="0.25">
      <c r="A31" s="10">
        <v>1</v>
      </c>
      <c r="B31" s="98" t="s">
        <v>14</v>
      </c>
      <c r="C31" s="99"/>
      <c r="D31" s="99"/>
      <c r="E31" s="99"/>
      <c r="F31" s="99"/>
      <c r="G31" s="100"/>
      <c r="H31" s="11">
        <f t="shared" ref="H31:H39" si="0">I31/$I$40</f>
        <v>0.75133626660777464</v>
      </c>
      <c r="I31" s="12">
        <f>IF(D6="12x36",I10,I10/H10*I5)</f>
        <v>1946</v>
      </c>
    </row>
    <row r="32" spans="1:9" ht="15" customHeight="1" x14ac:dyDescent="0.25">
      <c r="A32" s="10">
        <f>A31+1</f>
        <v>2</v>
      </c>
      <c r="B32" s="98" t="s">
        <v>15</v>
      </c>
      <c r="C32" s="99"/>
      <c r="D32" s="99"/>
      <c r="E32" s="99"/>
      <c r="F32" s="99"/>
      <c r="G32" s="100"/>
      <c r="H32" s="11">
        <v>0</v>
      </c>
      <c r="I32" s="12">
        <v>0</v>
      </c>
    </row>
    <row r="33" spans="1:10" ht="15" customHeight="1" x14ac:dyDescent="0.25">
      <c r="A33" s="10">
        <f t="shared" ref="A33:A39" si="1">A32+1</f>
        <v>3</v>
      </c>
      <c r="B33" s="106" t="s">
        <v>143</v>
      </c>
      <c r="C33" s="106"/>
      <c r="D33" s="106"/>
      <c r="E33" s="106"/>
      <c r="F33" s="106"/>
      <c r="G33" s="106"/>
      <c r="H33" s="11">
        <f t="shared" si="0"/>
        <v>0</v>
      </c>
      <c r="I33" s="12">
        <f>IF(I7=10%,I23*I7,0)</f>
        <v>0</v>
      </c>
    </row>
    <row r="34" spans="1:10" ht="15" customHeight="1" x14ac:dyDescent="0.25">
      <c r="A34" s="10">
        <f t="shared" si="1"/>
        <v>4</v>
      </c>
      <c r="B34" s="106" t="s">
        <v>138</v>
      </c>
      <c r="C34" s="106"/>
      <c r="D34" s="106"/>
      <c r="E34" s="106"/>
      <c r="F34" s="106"/>
      <c r="G34" s="106"/>
      <c r="H34" s="11">
        <f t="shared" si="0"/>
        <v>0</v>
      </c>
      <c r="I34" s="12">
        <f>IF(I7=20%,I23*I7,0)</f>
        <v>0</v>
      </c>
    </row>
    <row r="35" spans="1:10" ht="15" customHeight="1" x14ac:dyDescent="0.25">
      <c r="A35" s="10">
        <f t="shared" si="1"/>
        <v>5</v>
      </c>
      <c r="B35" s="106" t="s">
        <v>139</v>
      </c>
      <c r="C35" s="106"/>
      <c r="D35" s="106"/>
      <c r="E35" s="106"/>
      <c r="F35" s="106"/>
      <c r="G35" s="106"/>
      <c r="H35" s="11">
        <f t="shared" si="0"/>
        <v>0.24866373339222536</v>
      </c>
      <c r="I35" s="12">
        <f>IF(I7=40%,I23*I7,0)</f>
        <v>644.05200000000013</v>
      </c>
    </row>
    <row r="36" spans="1:10" ht="15" customHeight="1" x14ac:dyDescent="0.25">
      <c r="A36" s="10">
        <f t="shared" si="1"/>
        <v>6</v>
      </c>
      <c r="B36" s="98" t="s">
        <v>135</v>
      </c>
      <c r="C36" s="99"/>
      <c r="D36" s="99"/>
      <c r="E36" s="99"/>
      <c r="F36" s="99"/>
      <c r="G36" s="100"/>
      <c r="H36" s="11">
        <f t="shared" si="0"/>
        <v>0</v>
      </c>
      <c r="I36" s="12">
        <f>IF(I22="Não aplicável",0,I31*I22)</f>
        <v>0</v>
      </c>
    </row>
    <row r="37" spans="1:10" ht="15" customHeight="1" x14ac:dyDescent="0.25">
      <c r="A37" s="10">
        <f t="shared" si="1"/>
        <v>7</v>
      </c>
      <c r="B37" s="98" t="s">
        <v>175</v>
      </c>
      <c r="C37" s="99"/>
      <c r="D37" s="99"/>
      <c r="E37" s="99"/>
      <c r="F37" s="99"/>
      <c r="G37" s="100"/>
      <c r="H37" s="11">
        <f t="shared" si="0"/>
        <v>0</v>
      </c>
      <c r="I37" s="12">
        <f>IF(I24="Não aplicável",0,(I31+I32+I33+I34+I35+I36+I39)/I5*I24*(1+I25))</f>
        <v>0</v>
      </c>
    </row>
    <row r="38" spans="1:10" ht="23.25" customHeight="1" x14ac:dyDescent="0.25">
      <c r="A38" s="10">
        <f t="shared" si="1"/>
        <v>8</v>
      </c>
      <c r="B38" s="98" t="s">
        <v>177</v>
      </c>
      <c r="C38" s="99"/>
      <c r="D38" s="99"/>
      <c r="E38" s="99"/>
      <c r="F38" s="99"/>
      <c r="G38" s="100"/>
      <c r="H38" s="11">
        <f t="shared" si="0"/>
        <v>0</v>
      </c>
      <c r="I38" s="12">
        <f>IF(I24="Não aplicável",0,I24/I13*5*(I10/H10*(1+I25)))</f>
        <v>0</v>
      </c>
    </row>
    <row r="39" spans="1:10" ht="15" customHeight="1" x14ac:dyDescent="0.25">
      <c r="A39" s="10">
        <f t="shared" si="1"/>
        <v>9</v>
      </c>
      <c r="B39" s="156" t="str">
        <f>IF(D6="12x36","Para postos 12x36 os feriados são considerados compensados, conforme parágrafo único, Art. 59-A da CLT","Outros")</f>
        <v>Outros</v>
      </c>
      <c r="C39" s="157"/>
      <c r="D39" s="157"/>
      <c r="E39" s="157"/>
      <c r="F39" s="157"/>
      <c r="G39" s="158"/>
      <c r="H39" s="11">
        <f t="shared" si="0"/>
        <v>0</v>
      </c>
      <c r="I39" s="59">
        <v>0</v>
      </c>
    </row>
    <row r="40" spans="1:10" s="16" customFormat="1" ht="15" customHeight="1" x14ac:dyDescent="0.25">
      <c r="A40" s="124" t="s">
        <v>16</v>
      </c>
      <c r="B40" s="125"/>
      <c r="C40" s="125"/>
      <c r="D40" s="125"/>
      <c r="E40" s="125"/>
      <c r="F40" s="125"/>
      <c r="G40" s="126"/>
      <c r="H40" s="14">
        <f>SUM(H31:H39)</f>
        <v>1</v>
      </c>
      <c r="I40" s="48">
        <f>SUM(I31:I39)</f>
        <v>2590.0520000000001</v>
      </c>
      <c r="J40" s="15"/>
    </row>
    <row r="41" spans="1:10" ht="5.0999999999999996" customHeight="1" x14ac:dyDescent="0.25"/>
    <row r="42" spans="1:10" ht="33.75" customHeight="1" x14ac:dyDescent="0.25">
      <c r="A42" s="9" t="s">
        <v>17</v>
      </c>
      <c r="B42" s="132" t="s">
        <v>18</v>
      </c>
      <c r="C42" s="133"/>
      <c r="D42" s="133"/>
      <c r="E42" s="133"/>
      <c r="F42" s="133"/>
      <c r="G42" s="134"/>
      <c r="H42" s="9" t="s">
        <v>12</v>
      </c>
      <c r="I42" s="9" t="s">
        <v>13</v>
      </c>
    </row>
    <row r="43" spans="1:10" ht="15" customHeight="1" x14ac:dyDescent="0.25">
      <c r="A43" s="10">
        <v>1</v>
      </c>
      <c r="B43" s="98" t="s">
        <v>19</v>
      </c>
      <c r="C43" s="99"/>
      <c r="D43" s="99"/>
      <c r="E43" s="99"/>
      <c r="F43" s="99"/>
      <c r="G43" s="100"/>
      <c r="H43" s="11">
        <v>0.2</v>
      </c>
      <c r="I43" s="12">
        <f>$I$40*H43</f>
        <v>518.0104</v>
      </c>
    </row>
    <row r="44" spans="1:10" ht="15" customHeight="1" x14ac:dyDescent="0.25">
      <c r="A44" s="10">
        <v>2</v>
      </c>
      <c r="B44" s="98" t="s">
        <v>20</v>
      </c>
      <c r="C44" s="99"/>
      <c r="D44" s="99"/>
      <c r="E44" s="99"/>
      <c r="F44" s="99"/>
      <c r="G44" s="100"/>
      <c r="H44" s="11">
        <v>1.4999999999999999E-2</v>
      </c>
      <c r="I44" s="12">
        <f t="shared" ref="I44:I50" si="2">$I$40*H44</f>
        <v>38.85078</v>
      </c>
    </row>
    <row r="45" spans="1:10" ht="15" customHeight="1" x14ac:dyDescent="0.25">
      <c r="A45" s="10">
        <v>3</v>
      </c>
      <c r="B45" s="98" t="s">
        <v>21</v>
      </c>
      <c r="C45" s="99"/>
      <c r="D45" s="99"/>
      <c r="E45" s="99"/>
      <c r="F45" s="99"/>
      <c r="G45" s="100"/>
      <c r="H45" s="11">
        <v>0.01</v>
      </c>
      <c r="I45" s="12">
        <f t="shared" si="2"/>
        <v>25.90052</v>
      </c>
    </row>
    <row r="46" spans="1:10" ht="15" customHeight="1" x14ac:dyDescent="0.25">
      <c r="A46" s="10">
        <v>4</v>
      </c>
      <c r="B46" s="98" t="s">
        <v>22</v>
      </c>
      <c r="C46" s="99"/>
      <c r="D46" s="99"/>
      <c r="E46" s="99"/>
      <c r="F46" s="99"/>
      <c r="G46" s="100"/>
      <c r="H46" s="11">
        <v>2E-3</v>
      </c>
      <c r="I46" s="12">
        <f>$I$40*H46</f>
        <v>5.180104</v>
      </c>
    </row>
    <row r="47" spans="1:10" ht="15" customHeight="1" x14ac:dyDescent="0.25">
      <c r="A47" s="10">
        <v>5</v>
      </c>
      <c r="B47" s="98" t="s">
        <v>23</v>
      </c>
      <c r="C47" s="99"/>
      <c r="D47" s="99"/>
      <c r="E47" s="99"/>
      <c r="F47" s="99"/>
      <c r="G47" s="100"/>
      <c r="H47" s="11">
        <v>2.5000000000000001E-2</v>
      </c>
      <c r="I47" s="12">
        <f t="shared" si="2"/>
        <v>64.751300000000001</v>
      </c>
    </row>
    <row r="48" spans="1:10" ht="15" customHeight="1" x14ac:dyDescent="0.25">
      <c r="A48" s="10">
        <v>6</v>
      </c>
      <c r="B48" s="98" t="s">
        <v>24</v>
      </c>
      <c r="C48" s="99"/>
      <c r="D48" s="99"/>
      <c r="E48" s="99"/>
      <c r="F48" s="99"/>
      <c r="G48" s="100"/>
      <c r="H48" s="11">
        <v>0.08</v>
      </c>
      <c r="I48" s="12">
        <f>$I$40*H48</f>
        <v>207.20416</v>
      </c>
    </row>
    <row r="49" spans="1:16" ht="15" customHeight="1" x14ac:dyDescent="0.25">
      <c r="A49" s="10">
        <v>7</v>
      </c>
      <c r="B49" s="98" t="s">
        <v>127</v>
      </c>
      <c r="C49" s="99"/>
      <c r="D49" s="99"/>
      <c r="E49" s="99"/>
      <c r="F49" s="99"/>
      <c r="G49" s="100"/>
      <c r="H49" s="11">
        <v>0.03</v>
      </c>
      <c r="I49" s="12">
        <f t="shared" si="2"/>
        <v>77.701560000000001</v>
      </c>
    </row>
    <row r="50" spans="1:16" ht="15" customHeight="1" x14ac:dyDescent="0.25">
      <c r="A50" s="10">
        <v>8</v>
      </c>
      <c r="B50" s="98" t="s">
        <v>25</v>
      </c>
      <c r="C50" s="99"/>
      <c r="D50" s="99"/>
      <c r="E50" s="99"/>
      <c r="F50" s="99"/>
      <c r="G50" s="100"/>
      <c r="H50" s="11">
        <v>6.0000000000000001E-3</v>
      </c>
      <c r="I50" s="12">
        <f t="shared" si="2"/>
        <v>15.540312000000002</v>
      </c>
    </row>
    <row r="51" spans="1:16" s="16" customFormat="1" ht="15" customHeight="1" x14ac:dyDescent="0.25">
      <c r="A51" s="124" t="s">
        <v>26</v>
      </c>
      <c r="B51" s="125"/>
      <c r="C51" s="125"/>
      <c r="D51" s="125"/>
      <c r="E51" s="125"/>
      <c r="F51" s="125"/>
      <c r="G51" s="126"/>
      <c r="H51" s="14">
        <f>SUM(H43:H50)</f>
        <v>0.3680000000000001</v>
      </c>
      <c r="I51" s="48">
        <f>SUM(I43:I50)</f>
        <v>953.13913600000001</v>
      </c>
      <c r="J51" s="15"/>
    </row>
    <row r="52" spans="1:16" ht="15" customHeight="1" x14ac:dyDescent="0.25">
      <c r="A52" s="150" t="s">
        <v>27</v>
      </c>
      <c r="B52" s="150"/>
      <c r="C52" s="150"/>
      <c r="D52" s="150"/>
      <c r="E52" s="150"/>
      <c r="F52" s="150"/>
      <c r="G52" s="150"/>
      <c r="H52" s="150"/>
      <c r="I52" s="150"/>
    </row>
    <row r="53" spans="1:16" ht="30.75" customHeight="1" x14ac:dyDescent="0.25">
      <c r="A53" s="155" t="s">
        <v>28</v>
      </c>
      <c r="B53" s="155"/>
      <c r="C53" s="155"/>
      <c r="D53" s="155"/>
      <c r="E53" s="155"/>
      <c r="F53" s="155"/>
      <c r="G53" s="155"/>
      <c r="H53" s="155"/>
      <c r="I53" s="155"/>
      <c r="J53"/>
      <c r="K53"/>
      <c r="L53"/>
      <c r="M53"/>
      <c r="N53"/>
      <c r="O53"/>
      <c r="P53"/>
    </row>
    <row r="54" spans="1:16" ht="33.75" customHeight="1" x14ac:dyDescent="0.25">
      <c r="A54" s="9" t="s">
        <v>29</v>
      </c>
      <c r="B54" s="132" t="s">
        <v>30</v>
      </c>
      <c r="C54" s="133"/>
      <c r="D54" s="133"/>
      <c r="E54" s="133"/>
      <c r="F54" s="133"/>
      <c r="G54" s="134"/>
      <c r="H54" s="9" t="s">
        <v>12</v>
      </c>
      <c r="I54" s="9" t="s">
        <v>13</v>
      </c>
    </row>
    <row r="55" spans="1:16" ht="15" customHeight="1" x14ac:dyDescent="0.25">
      <c r="A55" s="10">
        <v>1</v>
      </c>
      <c r="B55" s="98" t="s">
        <v>31</v>
      </c>
      <c r="C55" s="99"/>
      <c r="D55" s="99"/>
      <c r="E55" s="99"/>
      <c r="F55" s="99"/>
      <c r="G55" s="100"/>
      <c r="H55" s="58">
        <v>0.119314</v>
      </c>
      <c r="I55" s="12">
        <f>$I$40*H55</f>
        <v>309.02946432800002</v>
      </c>
    </row>
    <row r="56" spans="1:16" ht="15" customHeight="1" x14ac:dyDescent="0.25">
      <c r="A56" s="10">
        <v>2</v>
      </c>
      <c r="B56" s="98" t="s">
        <v>32</v>
      </c>
      <c r="C56" s="99"/>
      <c r="D56" s="99"/>
      <c r="E56" s="99"/>
      <c r="F56" s="99"/>
      <c r="G56" s="100"/>
      <c r="H56" s="58">
        <v>2.0479000000000001E-2</v>
      </c>
      <c r="I56" s="12">
        <f t="shared" ref="I56:I61" si="3">$I$40*H56</f>
        <v>53.041674908000005</v>
      </c>
    </row>
    <row r="57" spans="1:16" ht="15" customHeight="1" x14ac:dyDescent="0.25">
      <c r="A57" s="10">
        <v>3</v>
      </c>
      <c r="B57" s="98" t="s">
        <v>33</v>
      </c>
      <c r="C57" s="99"/>
      <c r="D57" s="99"/>
      <c r="E57" s="99"/>
      <c r="F57" s="99"/>
      <c r="G57" s="100"/>
      <c r="H57" s="11">
        <v>1.2123E-2</v>
      </c>
      <c r="I57" s="12">
        <f t="shared" si="3"/>
        <v>31.399200396000001</v>
      </c>
    </row>
    <row r="58" spans="1:16" ht="15" customHeight="1" x14ac:dyDescent="0.25">
      <c r="A58" s="10">
        <v>4</v>
      </c>
      <c r="B58" s="98" t="s">
        <v>34</v>
      </c>
      <c r="C58" s="99"/>
      <c r="D58" s="99"/>
      <c r="E58" s="99"/>
      <c r="F58" s="99"/>
      <c r="G58" s="100"/>
      <c r="H58" s="11">
        <v>1.1436E-2</v>
      </c>
      <c r="I58" s="12">
        <f>$I$40*H58</f>
        <v>29.619834672000003</v>
      </c>
    </row>
    <row r="59" spans="1:16" ht="15" customHeight="1" x14ac:dyDescent="0.25">
      <c r="A59" s="10">
        <v>5</v>
      </c>
      <c r="B59" s="98" t="s">
        <v>35</v>
      </c>
      <c r="C59" s="99"/>
      <c r="D59" s="99"/>
      <c r="E59" s="99"/>
      <c r="F59" s="99"/>
      <c r="G59" s="100"/>
      <c r="H59" s="11">
        <v>1.74E-4</v>
      </c>
      <c r="I59" s="12">
        <f t="shared" si="3"/>
        <v>0.45066904800000002</v>
      </c>
    </row>
    <row r="60" spans="1:16" ht="15" customHeight="1" x14ac:dyDescent="0.25">
      <c r="A60" s="10">
        <v>6</v>
      </c>
      <c r="B60" s="98" t="s">
        <v>36</v>
      </c>
      <c r="C60" s="99"/>
      <c r="D60" s="99"/>
      <c r="E60" s="99"/>
      <c r="F60" s="99"/>
      <c r="G60" s="100"/>
      <c r="H60" s="11">
        <v>4.4200000000000001E-4</v>
      </c>
      <c r="I60" s="12">
        <f t="shared" si="3"/>
        <v>1.144802984</v>
      </c>
    </row>
    <row r="61" spans="1:16" ht="15" customHeight="1" x14ac:dyDescent="0.25">
      <c r="A61" s="10">
        <v>7</v>
      </c>
      <c r="B61" s="98" t="s">
        <v>37</v>
      </c>
      <c r="C61" s="99"/>
      <c r="D61" s="99"/>
      <c r="E61" s="99"/>
      <c r="F61" s="99"/>
      <c r="G61" s="100"/>
      <c r="H61" s="11">
        <v>1.85E-4</v>
      </c>
      <c r="I61" s="12">
        <f t="shared" si="3"/>
        <v>0.47915962000000001</v>
      </c>
    </row>
    <row r="62" spans="1:16" ht="15" customHeight="1" x14ac:dyDescent="0.25">
      <c r="A62" s="10">
        <v>8</v>
      </c>
      <c r="B62" s="98" t="s">
        <v>38</v>
      </c>
      <c r="C62" s="99"/>
      <c r="D62" s="99"/>
      <c r="E62" s="99"/>
      <c r="F62" s="99"/>
      <c r="G62" s="100"/>
      <c r="H62" s="11">
        <v>9.0789999999999996E-2</v>
      </c>
      <c r="I62" s="12">
        <f>$I$40*H62</f>
        <v>235.15082108000001</v>
      </c>
    </row>
    <row r="63" spans="1:16" s="16" customFormat="1" ht="15" customHeight="1" x14ac:dyDescent="0.25">
      <c r="A63" s="124" t="s">
        <v>39</v>
      </c>
      <c r="B63" s="125"/>
      <c r="C63" s="125"/>
      <c r="D63" s="125"/>
      <c r="E63" s="125"/>
      <c r="F63" s="125"/>
      <c r="G63" s="126"/>
      <c r="H63" s="14">
        <f>SUM(H55:H62)</f>
        <v>0.25494299999999998</v>
      </c>
      <c r="I63" s="48">
        <f>SUM(I55:I62)</f>
        <v>660.31562703600014</v>
      </c>
      <c r="J63" s="15"/>
    </row>
    <row r="64" spans="1:16" ht="11.25" customHeight="1" x14ac:dyDescent="0.25">
      <c r="A64" s="17" t="s">
        <v>40</v>
      </c>
      <c r="B64" s="127" t="s">
        <v>41</v>
      </c>
      <c r="C64" s="127"/>
      <c r="D64" s="127"/>
      <c r="E64" s="127"/>
      <c r="F64" s="127"/>
      <c r="G64" s="127"/>
      <c r="H64" s="127"/>
      <c r="I64" s="127"/>
    </row>
    <row r="65" spans="1:11" ht="15" customHeight="1" x14ac:dyDescent="0.25">
      <c r="A65" s="17" t="s">
        <v>42</v>
      </c>
      <c r="B65" s="154" t="s">
        <v>43</v>
      </c>
      <c r="C65" s="154"/>
      <c r="D65" s="154"/>
      <c r="E65" s="154"/>
      <c r="F65" s="154"/>
      <c r="G65" s="154"/>
      <c r="H65" s="154"/>
      <c r="I65" s="154"/>
    </row>
    <row r="66" spans="1:11" ht="33.75" customHeight="1" x14ac:dyDescent="0.25">
      <c r="A66" s="9" t="s">
        <v>44</v>
      </c>
      <c r="B66" s="132" t="s">
        <v>45</v>
      </c>
      <c r="C66" s="133"/>
      <c r="D66" s="133"/>
      <c r="E66" s="133"/>
      <c r="F66" s="133"/>
      <c r="G66" s="134"/>
      <c r="H66" s="9" t="s">
        <v>12</v>
      </c>
      <c r="I66" s="9" t="s">
        <v>13</v>
      </c>
    </row>
    <row r="67" spans="1:11" ht="15" customHeight="1" x14ac:dyDescent="0.25">
      <c r="A67" s="10">
        <v>1</v>
      </c>
      <c r="B67" s="98" t="s">
        <v>46</v>
      </c>
      <c r="C67" s="99"/>
      <c r="D67" s="99"/>
      <c r="E67" s="99"/>
      <c r="F67" s="99"/>
      <c r="G67" s="100"/>
      <c r="H67" s="11">
        <v>2.3626999999999999E-2</v>
      </c>
      <c r="I67" s="12">
        <f>$I$40*H67</f>
        <v>61.195158604</v>
      </c>
    </row>
    <row r="68" spans="1:11" ht="15" customHeight="1" x14ac:dyDescent="0.25">
      <c r="A68" s="10">
        <v>2</v>
      </c>
      <c r="B68" s="98" t="s">
        <v>47</v>
      </c>
      <c r="C68" s="99"/>
      <c r="D68" s="99"/>
      <c r="E68" s="99"/>
      <c r="F68" s="99"/>
      <c r="G68" s="100"/>
      <c r="H68" s="11">
        <v>1.717E-3</v>
      </c>
      <c r="I68" s="12">
        <f t="shared" ref="I68:I69" si="4">$I$40*H68</f>
        <v>4.4471192840000002</v>
      </c>
    </row>
    <row r="69" spans="1:11" ht="15" customHeight="1" x14ac:dyDescent="0.25">
      <c r="A69" s="10">
        <v>3</v>
      </c>
      <c r="B69" s="98" t="s">
        <v>48</v>
      </c>
      <c r="C69" s="99"/>
      <c r="D69" s="99"/>
      <c r="E69" s="99"/>
      <c r="F69" s="99"/>
      <c r="G69" s="100"/>
      <c r="H69" s="11">
        <v>9.4509999999999993E-3</v>
      </c>
      <c r="I69" s="12">
        <f t="shared" si="4"/>
        <v>24.478581452</v>
      </c>
    </row>
    <row r="70" spans="1:11" s="16" customFormat="1" ht="15" customHeight="1" x14ac:dyDescent="0.25">
      <c r="A70" s="124" t="s">
        <v>49</v>
      </c>
      <c r="B70" s="125"/>
      <c r="C70" s="125"/>
      <c r="D70" s="125"/>
      <c r="E70" s="125"/>
      <c r="F70" s="125"/>
      <c r="G70" s="126"/>
      <c r="H70" s="14">
        <f>SUM(H67:H69)</f>
        <v>3.4795E-2</v>
      </c>
      <c r="I70" s="48">
        <f>SUM(I67:I69)</f>
        <v>90.120859339999996</v>
      </c>
      <c r="J70" s="15"/>
    </row>
    <row r="71" spans="1:11" ht="5.0999999999999996" customHeight="1" x14ac:dyDescent="0.25"/>
    <row r="72" spans="1:11" ht="33.75" x14ac:dyDescent="0.25">
      <c r="A72" s="9" t="s">
        <v>50</v>
      </c>
      <c r="B72" s="132" t="s">
        <v>51</v>
      </c>
      <c r="C72" s="133"/>
      <c r="D72" s="133"/>
      <c r="E72" s="133"/>
      <c r="F72" s="133"/>
      <c r="G72" s="134"/>
      <c r="H72" s="9" t="s">
        <v>12</v>
      </c>
      <c r="I72" s="9" t="s">
        <v>13</v>
      </c>
    </row>
    <row r="73" spans="1:11" ht="15" customHeight="1" x14ac:dyDescent="0.25">
      <c r="A73" s="10">
        <v>1</v>
      </c>
      <c r="B73" s="98" t="s">
        <v>52</v>
      </c>
      <c r="C73" s="99"/>
      <c r="D73" s="99"/>
      <c r="E73" s="99"/>
      <c r="F73" s="99"/>
      <c r="G73" s="100"/>
      <c r="H73" s="11">
        <f>(H51*H63)</f>
        <v>9.3819024000000015E-2</v>
      </c>
      <c r="I73" s="12">
        <f>$I$40*H73</f>
        <v>242.99615074924805</v>
      </c>
    </row>
    <row r="74" spans="1:11" s="16" customFormat="1" ht="15" customHeight="1" x14ac:dyDescent="0.25">
      <c r="A74" s="124" t="s">
        <v>53</v>
      </c>
      <c r="B74" s="125"/>
      <c r="C74" s="125"/>
      <c r="D74" s="125"/>
      <c r="E74" s="125"/>
      <c r="F74" s="125"/>
      <c r="G74" s="126"/>
      <c r="H74" s="14">
        <f>SUM(H73:H73)</f>
        <v>9.3819024000000015E-2</v>
      </c>
      <c r="I74" s="48">
        <f>I73</f>
        <v>242.99615074924805</v>
      </c>
      <c r="J74" s="15"/>
      <c r="K74" s="18"/>
    </row>
    <row r="75" spans="1:11" ht="5.0999999999999996" customHeight="1" x14ac:dyDescent="0.25">
      <c r="J75" s="19"/>
    </row>
    <row r="76" spans="1:11" s="16" customFormat="1" ht="12" x14ac:dyDescent="0.25">
      <c r="A76" s="153" t="s">
        <v>54</v>
      </c>
      <c r="B76" s="153"/>
      <c r="C76" s="153"/>
      <c r="D76" s="153"/>
      <c r="E76" s="153"/>
      <c r="F76" s="153"/>
      <c r="G76" s="153"/>
      <c r="H76" s="20">
        <f>H51+H63+H70+H74</f>
        <v>0.75155702400000002</v>
      </c>
      <c r="I76" s="21">
        <f>I51+I63+I70+I74</f>
        <v>1946.5717731252482</v>
      </c>
      <c r="J76" s="15"/>
    </row>
    <row r="77" spans="1:11" ht="5.0999999999999996" customHeight="1" x14ac:dyDescent="0.25"/>
    <row r="78" spans="1:11" ht="33.75" x14ac:dyDescent="0.25">
      <c r="A78" s="9" t="s">
        <v>55</v>
      </c>
      <c r="B78" s="132" t="s">
        <v>150</v>
      </c>
      <c r="C78" s="133"/>
      <c r="D78" s="133"/>
      <c r="E78" s="133"/>
      <c r="F78" s="133"/>
      <c r="G78" s="134"/>
      <c r="H78" s="9" t="s">
        <v>12</v>
      </c>
      <c r="I78" s="9" t="s">
        <v>13</v>
      </c>
    </row>
    <row r="79" spans="1:11" ht="15" customHeight="1" x14ac:dyDescent="0.25">
      <c r="A79" s="10">
        <v>1</v>
      </c>
      <c r="B79" s="98" t="s">
        <v>156</v>
      </c>
      <c r="C79" s="99"/>
      <c r="D79" s="99"/>
      <c r="E79" s="99"/>
      <c r="F79" s="99"/>
      <c r="G79" s="100"/>
      <c r="H79" s="11">
        <f>I79/$I$40</f>
        <v>0.10161958138292203</v>
      </c>
      <c r="I79" s="12">
        <f>I96</f>
        <v>263.2</v>
      </c>
    </row>
    <row r="80" spans="1:11" ht="15" customHeight="1" x14ac:dyDescent="0.25">
      <c r="A80" s="10">
        <v>2</v>
      </c>
      <c r="B80" s="98" t="s">
        <v>157</v>
      </c>
      <c r="C80" s="99"/>
      <c r="D80" s="99"/>
      <c r="E80" s="99"/>
      <c r="F80" s="99"/>
      <c r="G80" s="100"/>
      <c r="H80" s="11">
        <f>I80/$I$40</f>
        <v>0</v>
      </c>
      <c r="I80" s="12">
        <f>I92</f>
        <v>0</v>
      </c>
    </row>
    <row r="81" spans="1:10" ht="15" customHeight="1" x14ac:dyDescent="0.25">
      <c r="A81" s="10">
        <v>3</v>
      </c>
      <c r="B81" s="98" t="s">
        <v>163</v>
      </c>
      <c r="C81" s="99"/>
      <c r="D81" s="99"/>
      <c r="E81" s="99"/>
      <c r="F81" s="99"/>
      <c r="G81" s="100"/>
      <c r="H81" s="11">
        <f>I81/$I$40</f>
        <v>5.900267639414189E-2</v>
      </c>
      <c r="I81" s="12">
        <f>I88</f>
        <v>152.82</v>
      </c>
    </row>
    <row r="82" spans="1:10" ht="15" customHeight="1" x14ac:dyDescent="0.25">
      <c r="A82" s="10">
        <v>4</v>
      </c>
      <c r="B82" s="98" t="s">
        <v>148</v>
      </c>
      <c r="C82" s="99"/>
      <c r="D82" s="99"/>
      <c r="E82" s="99"/>
      <c r="F82" s="99"/>
      <c r="G82" s="100"/>
      <c r="H82" s="11">
        <f>I82/$I$40</f>
        <v>0</v>
      </c>
      <c r="I82" s="12">
        <f>IF(I26="Não aplicável",0,((I10/H10)*1.5*I26))</f>
        <v>0</v>
      </c>
    </row>
    <row r="83" spans="1:10" ht="15" customHeight="1" x14ac:dyDescent="0.25">
      <c r="A83" s="10">
        <v>5</v>
      </c>
      <c r="B83" s="98" t="s">
        <v>135</v>
      </c>
      <c r="C83" s="99"/>
      <c r="D83" s="99"/>
      <c r="E83" s="99"/>
      <c r="F83" s="99"/>
      <c r="G83" s="100"/>
      <c r="H83" s="11">
        <f>I83/$I$40</f>
        <v>0</v>
      </c>
      <c r="I83" s="12">
        <f>IF(I21="Não aplicável",0,I21)</f>
        <v>0</v>
      </c>
    </row>
    <row r="84" spans="1:10" ht="15" customHeight="1" x14ac:dyDescent="0.25">
      <c r="A84" s="124" t="s">
        <v>56</v>
      </c>
      <c r="B84" s="125"/>
      <c r="C84" s="125"/>
      <c r="D84" s="125"/>
      <c r="E84" s="125"/>
      <c r="F84" s="125"/>
      <c r="G84" s="126"/>
      <c r="H84" s="14">
        <f>SUM(H79:H83)</f>
        <v>0.1606222577770639</v>
      </c>
      <c r="I84" s="48">
        <f>SUM(I79:I83)</f>
        <v>416.02</v>
      </c>
      <c r="J84" s="13"/>
    </row>
    <row r="85" spans="1:10" ht="18" customHeight="1" x14ac:dyDescent="0.25">
      <c r="A85" s="17" t="s">
        <v>165</v>
      </c>
      <c r="B85" s="150" t="s">
        <v>164</v>
      </c>
      <c r="C85" s="151"/>
      <c r="D85" s="151"/>
      <c r="E85" s="151"/>
      <c r="F85" s="151"/>
      <c r="G85" s="151"/>
      <c r="H85" s="23"/>
      <c r="I85" s="24"/>
    </row>
    <row r="86" spans="1:10" ht="15" customHeight="1" x14ac:dyDescent="0.25">
      <c r="A86" s="149" t="s">
        <v>57</v>
      </c>
      <c r="B86" s="149"/>
      <c r="C86" s="149"/>
      <c r="D86" s="149"/>
      <c r="E86" s="149"/>
      <c r="F86" s="149"/>
      <c r="G86" s="149"/>
      <c r="H86" s="149"/>
      <c r="I86" s="149"/>
    </row>
    <row r="87" spans="1:10" ht="24" customHeight="1" x14ac:dyDescent="0.25">
      <c r="A87" s="130" t="s">
        <v>58</v>
      </c>
      <c r="B87" s="130"/>
      <c r="C87" s="10" t="s">
        <v>59</v>
      </c>
      <c r="D87" s="10" t="s">
        <v>60</v>
      </c>
      <c r="E87" s="10" t="s">
        <v>61</v>
      </c>
      <c r="F87" s="10" t="s">
        <v>62</v>
      </c>
      <c r="G87" s="10" t="s">
        <v>63</v>
      </c>
      <c r="H87" s="11" t="s">
        <v>64</v>
      </c>
      <c r="I87" s="12" t="s">
        <v>65</v>
      </c>
    </row>
    <row r="88" spans="1:10" ht="15" customHeight="1" x14ac:dyDescent="0.25">
      <c r="A88" s="152">
        <f>I12</f>
        <v>4.8</v>
      </c>
      <c r="B88" s="130"/>
      <c r="C88" s="10">
        <f>I13</f>
        <v>22</v>
      </c>
      <c r="D88" s="10">
        <v>2</v>
      </c>
      <c r="E88" s="29">
        <f>A88*C88*D88</f>
        <v>211.2</v>
      </c>
      <c r="F88" s="29">
        <f>I31</f>
        <v>1946</v>
      </c>
      <c r="G88" s="25">
        <f>I14</f>
        <v>0.03</v>
      </c>
      <c r="H88" s="29">
        <f>F88*G88</f>
        <v>58.379999999999995</v>
      </c>
      <c r="I88" s="59">
        <f>IF((E88-H88)&gt;0,E88-H88,0)</f>
        <v>152.82</v>
      </c>
    </row>
    <row r="89" spans="1:10" ht="3.75" customHeight="1" x14ac:dyDescent="0.25">
      <c r="A89" s="78"/>
      <c r="E89" s="13"/>
      <c r="F89" s="13"/>
      <c r="G89" s="79"/>
      <c r="H89" s="13"/>
      <c r="I89" s="80"/>
    </row>
    <row r="90" spans="1:10" ht="15" customHeight="1" x14ac:dyDescent="0.25">
      <c r="A90" s="149" t="s">
        <v>158</v>
      </c>
      <c r="B90" s="149"/>
      <c r="C90" s="149"/>
      <c r="D90" s="149"/>
      <c r="E90" s="149"/>
      <c r="F90" s="149"/>
      <c r="G90" s="149"/>
      <c r="H90" s="149"/>
      <c r="I90" s="149"/>
    </row>
    <row r="91" spans="1:10" ht="23.25" customHeight="1" x14ac:dyDescent="0.25">
      <c r="A91" s="130" t="s">
        <v>58</v>
      </c>
      <c r="B91" s="130"/>
      <c r="C91" s="10" t="s">
        <v>66</v>
      </c>
      <c r="D91" s="10" t="s">
        <v>60</v>
      </c>
      <c r="E91" s="10" t="s">
        <v>61</v>
      </c>
      <c r="F91" s="10" t="s">
        <v>62</v>
      </c>
      <c r="G91" s="10" t="s">
        <v>63</v>
      </c>
      <c r="H91" s="11" t="s">
        <v>64</v>
      </c>
      <c r="I91" s="12" t="s">
        <v>65</v>
      </c>
    </row>
    <row r="92" spans="1:10" ht="15" customHeight="1" x14ac:dyDescent="0.25">
      <c r="A92" s="148">
        <f>I18</f>
        <v>0</v>
      </c>
      <c r="B92" s="148"/>
      <c r="C92" s="30">
        <f>I19</f>
        <v>0</v>
      </c>
      <c r="D92" s="10">
        <v>1</v>
      </c>
      <c r="E92" s="29">
        <f>A92*C92*D92</f>
        <v>0</v>
      </c>
      <c r="F92" s="29">
        <f>E92</f>
        <v>0</v>
      </c>
      <c r="G92" s="49">
        <f>I20</f>
        <v>0</v>
      </c>
      <c r="H92" s="29">
        <f>F92*G92</f>
        <v>0</v>
      </c>
      <c r="I92" s="12">
        <f>E92-H92</f>
        <v>0</v>
      </c>
    </row>
    <row r="93" spans="1:10" ht="5.0999999999999996" customHeight="1" x14ac:dyDescent="0.25">
      <c r="A93" s="26"/>
      <c r="B93" s="26"/>
      <c r="C93" s="26"/>
      <c r="D93" s="26"/>
      <c r="E93" s="15"/>
      <c r="F93" s="15"/>
      <c r="G93" s="27"/>
      <c r="H93" s="15"/>
      <c r="I93" s="28"/>
    </row>
    <row r="94" spans="1:10" ht="15" customHeight="1" x14ac:dyDescent="0.25">
      <c r="A94" s="149" t="s">
        <v>140</v>
      </c>
      <c r="B94" s="149"/>
      <c r="C94" s="149"/>
      <c r="D94" s="149"/>
      <c r="E94" s="149"/>
      <c r="F94" s="149"/>
      <c r="G94" s="149"/>
      <c r="H94" s="149"/>
      <c r="I94" s="149"/>
    </row>
    <row r="95" spans="1:10" ht="23.25" customHeight="1" x14ac:dyDescent="0.25">
      <c r="A95" s="130" t="s">
        <v>58</v>
      </c>
      <c r="B95" s="130"/>
      <c r="C95" s="10" t="s">
        <v>66</v>
      </c>
      <c r="D95" s="10" t="s">
        <v>60</v>
      </c>
      <c r="E95" s="10" t="s">
        <v>61</v>
      </c>
      <c r="F95" s="10" t="s">
        <v>62</v>
      </c>
      <c r="G95" s="10" t="s">
        <v>63</v>
      </c>
      <c r="H95" s="11" t="str">
        <f>H87</f>
        <v>Valor desconto</v>
      </c>
      <c r="I95" s="12" t="s">
        <v>65</v>
      </c>
    </row>
    <row r="96" spans="1:10" ht="15" customHeight="1" x14ac:dyDescent="0.25">
      <c r="A96" s="148">
        <f>I15</f>
        <v>329</v>
      </c>
      <c r="B96" s="148"/>
      <c r="C96" s="30">
        <f>I16</f>
        <v>1</v>
      </c>
      <c r="D96" s="10">
        <v>1</v>
      </c>
      <c r="E96" s="29">
        <f>A96*C96*D96</f>
        <v>329</v>
      </c>
      <c r="F96" s="29">
        <f>E96</f>
        <v>329</v>
      </c>
      <c r="G96" s="49">
        <f>I17</f>
        <v>0.2</v>
      </c>
      <c r="H96" s="29">
        <f>F96*G96</f>
        <v>65.8</v>
      </c>
      <c r="I96" s="12">
        <f>E96-H96</f>
        <v>263.2</v>
      </c>
    </row>
    <row r="97" spans="1:19" ht="5.0999999999999996" customHeight="1" x14ac:dyDescent="0.25"/>
    <row r="98" spans="1:19" ht="12" customHeight="1" x14ac:dyDescent="0.25">
      <c r="A98" s="109" t="s">
        <v>67</v>
      </c>
      <c r="B98" s="109"/>
      <c r="C98" s="109"/>
      <c r="D98" s="109"/>
      <c r="E98" s="109"/>
      <c r="F98" s="109"/>
      <c r="G98" s="109"/>
      <c r="H98" s="31">
        <f>H40+H76+H84</f>
        <v>1.912179281777064</v>
      </c>
      <c r="I98" s="32">
        <f>I40+I76+I84</f>
        <v>4952.6437731252481</v>
      </c>
      <c r="J98" s="13"/>
      <c r="L98" s="13"/>
    </row>
    <row r="99" spans="1:19" s="37" customFormat="1" ht="5.0999999999999996" customHeight="1" x14ac:dyDescent="0.25">
      <c r="A99" s="33"/>
      <c r="B99" s="33"/>
      <c r="C99" s="33"/>
      <c r="D99" s="33"/>
      <c r="E99" s="33"/>
      <c r="F99" s="33"/>
      <c r="G99" s="33"/>
      <c r="H99" s="34"/>
      <c r="I99" s="35"/>
      <c r="J99" s="36"/>
      <c r="L99" s="36"/>
    </row>
    <row r="100" spans="1:19" x14ac:dyDescent="0.25">
      <c r="A100" s="104" t="s">
        <v>68</v>
      </c>
      <c r="B100" s="104"/>
      <c r="C100" s="104"/>
      <c r="D100" s="104"/>
      <c r="E100" s="104"/>
      <c r="F100" s="104"/>
      <c r="G100" s="104"/>
      <c r="H100" s="104"/>
      <c r="I100" s="104"/>
    </row>
    <row r="101" spans="1:19" ht="33.75" x14ac:dyDescent="0.25">
      <c r="A101" s="9" t="s">
        <v>10</v>
      </c>
      <c r="B101" s="132" t="s">
        <v>69</v>
      </c>
      <c r="C101" s="133"/>
      <c r="D101" s="133"/>
      <c r="E101" s="133"/>
      <c r="F101" s="133"/>
      <c r="G101" s="134"/>
      <c r="H101" s="9" t="s">
        <v>12</v>
      </c>
      <c r="I101" s="9" t="s">
        <v>13</v>
      </c>
    </row>
    <row r="102" spans="1:19" ht="15" customHeight="1" x14ac:dyDescent="0.25">
      <c r="A102" s="10">
        <v>1</v>
      </c>
      <c r="B102" s="98" t="s">
        <v>166</v>
      </c>
      <c r="C102" s="99"/>
      <c r="D102" s="99"/>
      <c r="E102" s="99"/>
      <c r="F102" s="99"/>
      <c r="G102" s="100"/>
      <c r="H102" s="11">
        <f>I102/$I$113</f>
        <v>0</v>
      </c>
      <c r="I102" s="12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0">
        <v>2</v>
      </c>
      <c r="B103" s="142" t="s">
        <v>170</v>
      </c>
      <c r="C103" s="143"/>
      <c r="D103" s="143"/>
      <c r="E103" s="143"/>
      <c r="F103" s="143"/>
      <c r="G103" s="144"/>
      <c r="H103" s="11">
        <f t="shared" ref="H103:H107" si="5">I103/$I$113</f>
        <v>0</v>
      </c>
      <c r="I103" s="12">
        <f>IF(F111=10%,G111,0)</f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0">
        <v>3</v>
      </c>
      <c r="B104" s="98" t="s">
        <v>70</v>
      </c>
      <c r="C104" s="99"/>
      <c r="D104" s="99"/>
      <c r="E104" s="99"/>
      <c r="F104" s="99"/>
      <c r="G104" s="100"/>
      <c r="H104" s="11">
        <f t="shared" si="5"/>
        <v>0</v>
      </c>
      <c r="I104" s="12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0">
        <v>4</v>
      </c>
      <c r="B105" s="145" t="s">
        <v>71</v>
      </c>
      <c r="C105" s="146"/>
      <c r="D105" s="146"/>
      <c r="E105" s="146"/>
      <c r="F105" s="146"/>
      <c r="G105" s="147"/>
      <c r="H105" s="11">
        <f t="shared" si="5"/>
        <v>0</v>
      </c>
      <c r="I105" s="12">
        <v>0</v>
      </c>
      <c r="K105"/>
      <c r="L105"/>
      <c r="M105"/>
      <c r="N105"/>
      <c r="O105"/>
      <c r="P105"/>
      <c r="Q105"/>
      <c r="R105"/>
      <c r="S105"/>
    </row>
    <row r="106" spans="1:19" ht="15" customHeight="1" x14ac:dyDescent="0.25">
      <c r="A106" s="10">
        <v>5</v>
      </c>
      <c r="B106" s="98" t="s">
        <v>171</v>
      </c>
      <c r="C106" s="99"/>
      <c r="D106" s="99"/>
      <c r="E106" s="99"/>
      <c r="F106" s="99"/>
      <c r="G106" s="100"/>
      <c r="H106" s="11">
        <f t="shared" si="5"/>
        <v>0</v>
      </c>
      <c r="I106" s="12">
        <v>0</v>
      </c>
      <c r="K106"/>
      <c r="L106"/>
      <c r="M106"/>
      <c r="N106"/>
      <c r="O106"/>
      <c r="P106"/>
      <c r="Q106"/>
      <c r="R106"/>
      <c r="S106"/>
    </row>
    <row r="107" spans="1:19" ht="15" customHeight="1" x14ac:dyDescent="0.25">
      <c r="A107" s="10">
        <v>6</v>
      </c>
      <c r="B107" s="98" t="s">
        <v>72</v>
      </c>
      <c r="C107" s="99"/>
      <c r="D107" s="99"/>
      <c r="E107" s="99"/>
      <c r="F107" s="99"/>
      <c r="G107" s="100"/>
      <c r="H107" s="11">
        <f t="shared" si="5"/>
        <v>0</v>
      </c>
      <c r="I107" s="12">
        <v>0</v>
      </c>
      <c r="K107"/>
      <c r="L107"/>
      <c r="M107"/>
      <c r="N107"/>
      <c r="O107"/>
      <c r="P107"/>
      <c r="Q107"/>
      <c r="R107"/>
      <c r="S107"/>
    </row>
    <row r="108" spans="1:19" ht="15" customHeight="1" x14ac:dyDescent="0.25">
      <c r="A108" s="124" t="s">
        <v>73</v>
      </c>
      <c r="B108" s="125"/>
      <c r="C108" s="125"/>
      <c r="D108" s="125"/>
      <c r="E108" s="125"/>
      <c r="F108" s="125"/>
      <c r="G108" s="126"/>
      <c r="H108" s="14">
        <f>H102+H103+H104+H105+H106+H107</f>
        <v>0</v>
      </c>
      <c r="I108" s="38">
        <f>SUM(I102:I107)</f>
        <v>0</v>
      </c>
      <c r="J108" s="13"/>
      <c r="K108"/>
      <c r="L108"/>
      <c r="M108"/>
      <c r="N108"/>
      <c r="O108"/>
      <c r="P108"/>
      <c r="Q108"/>
      <c r="R108"/>
      <c r="S108"/>
    </row>
    <row r="109" spans="1:19" ht="30" customHeight="1" x14ac:dyDescent="0.25">
      <c r="A109"/>
      <c r="B109" s="127" t="s">
        <v>167</v>
      </c>
      <c r="C109" s="127"/>
      <c r="D109" s="127"/>
      <c r="E109" s="127"/>
      <c r="F109" s="127"/>
      <c r="G109" s="127"/>
      <c r="H109" s="127"/>
      <c r="I109" s="127"/>
      <c r="K109"/>
      <c r="L109"/>
      <c r="M109"/>
      <c r="N109"/>
      <c r="O109"/>
      <c r="P109"/>
      <c r="Q109"/>
      <c r="R109"/>
      <c r="S109"/>
    </row>
    <row r="110" spans="1:19" ht="5.25" customHeight="1" x14ac:dyDescent="0.25">
      <c r="A110"/>
      <c r="B110"/>
      <c r="C110"/>
      <c r="D110"/>
      <c r="E110"/>
      <c r="F110"/>
      <c r="G110"/>
      <c r="H110"/>
      <c r="I110"/>
    </row>
    <row r="111" spans="1:19" ht="48.75" customHeight="1" x14ac:dyDescent="0.25">
      <c r="A111" s="139" t="s">
        <v>149</v>
      </c>
      <c r="B111" s="140"/>
      <c r="C111" s="140"/>
      <c r="D111" s="140"/>
      <c r="E111" s="141"/>
      <c r="F111" s="39">
        <f>I27</f>
        <v>0.2</v>
      </c>
      <c r="G111" s="40">
        <f>I113*F111</f>
        <v>959.96475462504975</v>
      </c>
      <c r="H111" s="41" t="s">
        <v>74</v>
      </c>
      <c r="I111" s="42">
        <f>I81</f>
        <v>152.82</v>
      </c>
      <c r="K111"/>
      <c r="L111"/>
      <c r="M111"/>
      <c r="N111"/>
      <c r="O111"/>
      <c r="P111"/>
      <c r="Q111"/>
      <c r="R111"/>
      <c r="S111"/>
    </row>
    <row r="112" spans="1:19" s="46" customFormat="1" ht="16.5" customHeight="1" x14ac:dyDescent="0.25">
      <c r="A112" s="136" t="s">
        <v>75</v>
      </c>
      <c r="B112" s="136"/>
      <c r="C112" s="43" t="s">
        <v>76</v>
      </c>
      <c r="D112" s="43" t="s">
        <v>77</v>
      </c>
      <c r="E112" s="43" t="s">
        <v>78</v>
      </c>
      <c r="F112" s="43" t="s">
        <v>79</v>
      </c>
      <c r="G112" s="43" t="s">
        <v>80</v>
      </c>
      <c r="H112" s="41" t="s">
        <v>81</v>
      </c>
      <c r="I112" s="44" t="s">
        <v>82</v>
      </c>
      <c r="J112" s="45"/>
      <c r="K112"/>
      <c r="L112"/>
      <c r="M112"/>
      <c r="N112"/>
      <c r="O112"/>
      <c r="P112"/>
      <c r="Q112"/>
      <c r="R112"/>
      <c r="S112"/>
    </row>
    <row r="113" spans="1:19" ht="16.5" customHeight="1" x14ac:dyDescent="0.25">
      <c r="A113" s="137">
        <f>I40</f>
        <v>2590.0520000000001</v>
      </c>
      <c r="B113" s="137"/>
      <c r="C113" s="47">
        <f>I51</f>
        <v>953.13913600000001</v>
      </c>
      <c r="D113" s="47">
        <f>I63</f>
        <v>660.31562703600014</v>
      </c>
      <c r="E113" s="47">
        <f>I70</f>
        <v>90.120859339999996</v>
      </c>
      <c r="F113" s="47">
        <f>I74</f>
        <v>242.99615074924805</v>
      </c>
      <c r="G113" s="47">
        <f>I84</f>
        <v>416.02</v>
      </c>
      <c r="H113" s="47">
        <f>A113+C113+D113+E113+F113+G113</f>
        <v>4952.6437731252481</v>
      </c>
      <c r="I113" s="47">
        <f>H113-I111</f>
        <v>4799.8237731252484</v>
      </c>
      <c r="J113" s="13"/>
      <c r="K113"/>
      <c r="L113"/>
      <c r="M113"/>
      <c r="N113"/>
      <c r="O113"/>
      <c r="P113"/>
      <c r="Q113"/>
      <c r="R113"/>
      <c r="S113"/>
    </row>
    <row r="114" spans="1:19" ht="5.0999999999999996" customHeight="1" x14ac:dyDescent="0.25">
      <c r="A114" s="17"/>
      <c r="B114" s="138"/>
      <c r="C114" s="138"/>
      <c r="D114" s="138"/>
      <c r="E114" s="138"/>
      <c r="F114" s="138"/>
      <c r="G114" s="138"/>
      <c r="H114" s="138"/>
      <c r="I114" s="138"/>
    </row>
    <row r="115" spans="1:19" ht="33.75" x14ac:dyDescent="0.25">
      <c r="A115" s="9" t="s">
        <v>17</v>
      </c>
      <c r="B115" s="132" t="s">
        <v>83</v>
      </c>
      <c r="C115" s="133"/>
      <c r="D115" s="133"/>
      <c r="E115" s="133"/>
      <c r="F115" s="133"/>
      <c r="G115" s="134"/>
      <c r="H115" s="9" t="s">
        <v>12</v>
      </c>
      <c r="I115" s="9" t="s">
        <v>13</v>
      </c>
    </row>
    <row r="116" spans="1:19" ht="15" customHeight="1" x14ac:dyDescent="0.25">
      <c r="A116" s="10">
        <v>1</v>
      </c>
      <c r="B116" s="98" t="s">
        <v>84</v>
      </c>
      <c r="C116" s="99"/>
      <c r="D116" s="99"/>
      <c r="E116" s="99"/>
      <c r="F116" s="99"/>
      <c r="G116" s="100"/>
      <c r="H116" s="11">
        <f>I116/$I$126</f>
        <v>0</v>
      </c>
      <c r="I116" s="12">
        <v>0</v>
      </c>
    </row>
    <row r="117" spans="1:19" ht="15" customHeight="1" x14ac:dyDescent="0.25">
      <c r="A117" s="10">
        <v>2</v>
      </c>
      <c r="B117" s="98" t="s">
        <v>85</v>
      </c>
      <c r="C117" s="99"/>
      <c r="D117" s="99"/>
      <c r="E117" s="99"/>
      <c r="F117" s="99"/>
      <c r="G117" s="100"/>
      <c r="H117" s="11">
        <f>I117/$I$126</f>
        <v>0</v>
      </c>
      <c r="I117" s="12">
        <v>0</v>
      </c>
    </row>
    <row r="118" spans="1:19" ht="15" customHeight="1" x14ac:dyDescent="0.25">
      <c r="A118" s="124" t="s">
        <v>86</v>
      </c>
      <c r="B118" s="125"/>
      <c r="C118" s="125"/>
      <c r="D118" s="125"/>
      <c r="E118" s="125"/>
      <c r="F118" s="125"/>
      <c r="G118" s="126"/>
      <c r="H118" s="14">
        <f>H116+H117</f>
        <v>0</v>
      </c>
      <c r="I118" s="48">
        <f>SUM(I116:I117)</f>
        <v>0</v>
      </c>
    </row>
    <row r="119" spans="1:19" ht="5.0999999999999996" customHeight="1" x14ac:dyDescent="0.25"/>
    <row r="120" spans="1:19" ht="33.75" x14ac:dyDescent="0.25">
      <c r="A120" s="9" t="s">
        <v>29</v>
      </c>
      <c r="B120" s="132" t="s">
        <v>87</v>
      </c>
      <c r="C120" s="133"/>
      <c r="D120" s="133"/>
      <c r="E120" s="133"/>
      <c r="F120" s="133"/>
      <c r="G120" s="134"/>
      <c r="H120" s="9" t="s">
        <v>12</v>
      </c>
      <c r="I120" s="9" t="s">
        <v>13</v>
      </c>
    </row>
    <row r="121" spans="1:19" ht="15" customHeight="1" x14ac:dyDescent="0.25">
      <c r="A121" s="10">
        <v>1</v>
      </c>
      <c r="B121" s="98" t="s">
        <v>87</v>
      </c>
      <c r="C121" s="99"/>
      <c r="D121" s="99"/>
      <c r="E121" s="99"/>
      <c r="F121" s="99"/>
      <c r="G121" s="100"/>
      <c r="H121" s="11">
        <f>I121/I126</f>
        <v>0</v>
      </c>
      <c r="I121" s="12">
        <v>0</v>
      </c>
    </row>
    <row r="122" spans="1:19" ht="15" customHeight="1" x14ac:dyDescent="0.25">
      <c r="A122" s="124" t="s">
        <v>88</v>
      </c>
      <c r="B122" s="125"/>
      <c r="C122" s="125"/>
      <c r="D122" s="125"/>
      <c r="E122" s="125"/>
      <c r="F122" s="125"/>
      <c r="G122" s="126"/>
      <c r="H122" s="14">
        <f>H121</f>
        <v>0</v>
      </c>
      <c r="I122" s="202">
        <f>I121</f>
        <v>0</v>
      </c>
      <c r="J122" s="13"/>
      <c r="K122" s="13"/>
      <c r="L122" s="1"/>
    </row>
    <row r="123" spans="1:19" ht="5.0999999999999996" customHeight="1" x14ac:dyDescent="0.25">
      <c r="A123" s="16"/>
      <c r="B123" s="16"/>
      <c r="C123" s="16"/>
      <c r="D123" s="16"/>
      <c r="E123" s="16"/>
      <c r="F123" s="16"/>
      <c r="G123" s="16"/>
      <c r="H123" s="23"/>
      <c r="I123" s="24"/>
    </row>
    <row r="124" spans="1:19" ht="39" customHeight="1" x14ac:dyDescent="0.25">
      <c r="A124" s="135" t="s">
        <v>89</v>
      </c>
      <c r="B124" s="135"/>
      <c r="C124" s="135"/>
      <c r="D124" s="135"/>
      <c r="E124" s="135"/>
      <c r="F124" s="39">
        <v>0.18</v>
      </c>
      <c r="G124" s="40">
        <f>I126*F124</f>
        <v>863.96827916254472</v>
      </c>
      <c r="H124" s="41" t="s">
        <v>74</v>
      </c>
      <c r="I124" s="42">
        <f>I81</f>
        <v>152.82</v>
      </c>
      <c r="L124" s="1"/>
    </row>
    <row r="125" spans="1:19" s="46" customFormat="1" ht="16.5" customHeight="1" x14ac:dyDescent="0.25">
      <c r="A125" s="136" t="s">
        <v>75</v>
      </c>
      <c r="B125" s="136"/>
      <c r="C125" s="43" t="s">
        <v>76</v>
      </c>
      <c r="D125" s="43" t="s">
        <v>77</v>
      </c>
      <c r="E125" s="43" t="s">
        <v>78</v>
      </c>
      <c r="F125" s="43" t="s">
        <v>79</v>
      </c>
      <c r="G125" s="43" t="s">
        <v>80</v>
      </c>
      <c r="H125" s="41" t="s">
        <v>81</v>
      </c>
      <c r="I125" s="44" t="s">
        <v>82</v>
      </c>
      <c r="J125" s="45"/>
      <c r="L125" s="45"/>
    </row>
    <row r="126" spans="1:19" ht="16.5" customHeight="1" x14ac:dyDescent="0.25">
      <c r="A126" s="137">
        <f>I40</f>
        <v>2590.0520000000001</v>
      </c>
      <c r="B126" s="137"/>
      <c r="C126" s="47">
        <f>I51</f>
        <v>953.13913600000001</v>
      </c>
      <c r="D126" s="47">
        <f>I63</f>
        <v>660.31562703600014</v>
      </c>
      <c r="E126" s="47">
        <f>I70</f>
        <v>90.120859339999996</v>
      </c>
      <c r="F126" s="47">
        <f>I74</f>
        <v>242.99615074924805</v>
      </c>
      <c r="G126" s="47">
        <f>I84</f>
        <v>416.02</v>
      </c>
      <c r="H126" s="47">
        <f>A126+C126+D126+E126+F126+G126</f>
        <v>4952.6437731252481</v>
      </c>
      <c r="I126" s="47">
        <f>H126-I124</f>
        <v>4799.8237731252484</v>
      </c>
      <c r="J126" s="13"/>
      <c r="L126" s="1"/>
    </row>
    <row r="127" spans="1:19" ht="5.0999999999999996" customHeight="1" x14ac:dyDescent="0.25"/>
    <row r="128" spans="1:19" ht="12" x14ac:dyDescent="0.25">
      <c r="A128" s="109" t="s">
        <v>90</v>
      </c>
      <c r="B128" s="109"/>
      <c r="C128" s="109"/>
      <c r="D128" s="109"/>
      <c r="E128" s="109"/>
      <c r="F128" s="109"/>
      <c r="G128" s="109"/>
      <c r="H128" s="31">
        <f>H108+H118+H122</f>
        <v>0</v>
      </c>
      <c r="I128" s="32">
        <f>I108+I118+I122</f>
        <v>0</v>
      </c>
    </row>
    <row r="129" spans="1:19" ht="5.0999999999999996" customHeight="1" x14ac:dyDescent="0.25"/>
    <row r="130" spans="1:19" x14ac:dyDescent="0.25">
      <c r="A130" s="104" t="s">
        <v>91</v>
      </c>
      <c r="B130" s="104"/>
      <c r="C130" s="104"/>
      <c r="D130" s="104"/>
      <c r="E130" s="104"/>
      <c r="F130" s="104"/>
      <c r="G130" s="104"/>
      <c r="H130" s="104"/>
      <c r="I130" s="104"/>
    </row>
    <row r="131" spans="1:19" ht="33.75" x14ac:dyDescent="0.25">
      <c r="A131" s="9" t="s">
        <v>10</v>
      </c>
      <c r="B131" s="132" t="s">
        <v>168</v>
      </c>
      <c r="C131" s="133"/>
      <c r="D131" s="133"/>
      <c r="E131" s="133"/>
      <c r="F131" s="133"/>
      <c r="G131" s="134"/>
      <c r="H131" s="9" t="s">
        <v>12</v>
      </c>
      <c r="I131" s="9" t="s">
        <v>13</v>
      </c>
      <c r="K131"/>
      <c r="L131"/>
      <c r="M131"/>
      <c r="N131"/>
      <c r="O131"/>
    </row>
    <row r="132" spans="1:19" ht="15" customHeight="1" x14ac:dyDescent="0.25">
      <c r="A132" s="10">
        <v>1</v>
      </c>
      <c r="B132" s="98" t="s">
        <v>92</v>
      </c>
      <c r="C132" s="99"/>
      <c r="D132" s="99"/>
      <c r="E132" s="99"/>
      <c r="F132" s="99"/>
      <c r="G132" s="100"/>
      <c r="H132" s="11">
        <f>I132/$I$98</f>
        <v>7.1154898741105635E-3</v>
      </c>
      <c r="I132" s="12">
        <f>($D$142/$E$144)*H142</f>
        <v>35.24048661774944</v>
      </c>
    </row>
    <row r="133" spans="1:19" ht="15" customHeight="1" x14ac:dyDescent="0.25">
      <c r="A133" s="10">
        <v>2</v>
      </c>
      <c r="B133" s="98" t="s">
        <v>93</v>
      </c>
      <c r="C133" s="99"/>
      <c r="D133" s="99"/>
      <c r="E133" s="99"/>
      <c r="F133" s="99"/>
      <c r="G133" s="100"/>
      <c r="H133" s="11">
        <f t="shared" ref="H133:H136" si="6">I133/$I$98</f>
        <v>3.2840722495894911E-2</v>
      </c>
      <c r="I133" s="12">
        <f t="shared" ref="I133:I136" si="7">($D$142/$E$144)*H143</f>
        <v>162.64839977422818</v>
      </c>
    </row>
    <row r="134" spans="1:19" ht="15" customHeight="1" x14ac:dyDescent="0.25">
      <c r="A134" s="10">
        <v>3</v>
      </c>
      <c r="B134" s="98" t="s">
        <v>159</v>
      </c>
      <c r="C134" s="99"/>
      <c r="D134" s="99"/>
      <c r="E134" s="99"/>
      <c r="F134" s="99"/>
      <c r="G134" s="100"/>
      <c r="H134" s="11">
        <f t="shared" si="6"/>
        <v>5.4734537493158181E-2</v>
      </c>
      <c r="I134" s="12">
        <f t="shared" si="7"/>
        <v>271.08066629038029</v>
      </c>
    </row>
    <row r="135" spans="1:19" ht="15" customHeight="1" x14ac:dyDescent="0.25">
      <c r="A135" s="10">
        <v>4</v>
      </c>
      <c r="B135" s="98" t="s">
        <v>172</v>
      </c>
      <c r="C135" s="99"/>
      <c r="D135" s="99"/>
      <c r="E135" s="99"/>
      <c r="F135" s="99"/>
      <c r="G135" s="100"/>
      <c r="H135" s="11">
        <f t="shared" si="6"/>
        <v>0</v>
      </c>
      <c r="I135" s="12">
        <f t="shared" si="7"/>
        <v>0</v>
      </c>
    </row>
    <row r="136" spans="1:19" ht="15" customHeight="1" x14ac:dyDescent="0.25">
      <c r="A136" s="10">
        <v>5</v>
      </c>
      <c r="B136" s="98" t="s">
        <v>180</v>
      </c>
      <c r="C136" s="99"/>
      <c r="D136" s="99"/>
      <c r="E136" s="99"/>
      <c r="F136" s="99"/>
      <c r="G136" s="100"/>
      <c r="H136" s="11">
        <f t="shared" si="6"/>
        <v>0</v>
      </c>
      <c r="I136" s="12">
        <f t="shared" si="7"/>
        <v>0</v>
      </c>
    </row>
    <row r="137" spans="1:19" ht="15" customHeight="1" x14ac:dyDescent="0.25">
      <c r="A137" s="124" t="s">
        <v>94</v>
      </c>
      <c r="B137" s="125"/>
      <c r="C137" s="125"/>
      <c r="D137" s="125"/>
      <c r="E137" s="125"/>
      <c r="F137" s="125"/>
      <c r="G137" s="126"/>
      <c r="H137" s="14">
        <f>H132+H133+H134+H135+H136</f>
        <v>9.4690749863163656E-2</v>
      </c>
      <c r="I137" s="48">
        <f>SUM(I132:I136)</f>
        <v>468.96955268235791</v>
      </c>
    </row>
    <row r="138" spans="1:19" ht="11.25" customHeight="1" x14ac:dyDescent="0.25">
      <c r="A138" s="17" t="s">
        <v>96</v>
      </c>
      <c r="B138" s="127" t="s">
        <v>95</v>
      </c>
      <c r="C138" s="127"/>
      <c r="D138" s="127"/>
      <c r="E138" s="127"/>
      <c r="F138" s="127"/>
      <c r="G138" s="127"/>
      <c r="H138" s="127"/>
      <c r="I138" s="127"/>
      <c r="K138"/>
      <c r="L138"/>
      <c r="M138"/>
      <c r="N138"/>
      <c r="O138"/>
      <c r="P138"/>
      <c r="Q138"/>
      <c r="R138"/>
      <c r="S138"/>
    </row>
    <row r="139" spans="1:19" ht="18.75" customHeight="1" x14ac:dyDescent="0.25">
      <c r="A139" s="17" t="s">
        <v>169</v>
      </c>
      <c r="B139" s="107" t="s">
        <v>97</v>
      </c>
      <c r="C139" s="107"/>
      <c r="D139" s="107"/>
      <c r="E139" s="107"/>
      <c r="F139" s="107"/>
      <c r="G139" s="107"/>
      <c r="H139" s="107"/>
      <c r="I139" s="107"/>
      <c r="K139"/>
      <c r="L139"/>
      <c r="M139"/>
      <c r="N139"/>
      <c r="O139"/>
      <c r="P139"/>
      <c r="Q139"/>
      <c r="R139"/>
      <c r="S139"/>
    </row>
    <row r="140" spans="1:19" ht="13.5" customHeight="1" x14ac:dyDescent="0.25">
      <c r="A140" s="128" t="s">
        <v>98</v>
      </c>
      <c r="B140" s="128"/>
      <c r="C140" s="128"/>
      <c r="D140" s="128"/>
      <c r="E140" s="128"/>
      <c r="F140" s="128"/>
      <c r="G140" s="128"/>
      <c r="H140" s="128"/>
      <c r="I140" s="128"/>
    </row>
    <row r="141" spans="1:19" ht="13.5" customHeight="1" x14ac:dyDescent="0.25">
      <c r="A141" s="129" t="s">
        <v>99</v>
      </c>
      <c r="B141" s="129"/>
      <c r="C141" s="10" t="s">
        <v>100</v>
      </c>
      <c r="D141" s="130" t="s">
        <v>144</v>
      </c>
      <c r="E141" s="131"/>
      <c r="F141" s="10" t="s">
        <v>101</v>
      </c>
      <c r="G141" s="211" t="s">
        <v>102</v>
      </c>
      <c r="H141" s="203" t="s">
        <v>103</v>
      </c>
      <c r="I141" s="203"/>
    </row>
    <row r="142" spans="1:19" ht="13.5" customHeight="1" x14ac:dyDescent="0.25">
      <c r="A142" s="120">
        <f>I98</f>
        <v>4952.6437731252481</v>
      </c>
      <c r="B142" s="121"/>
      <c r="C142" s="12">
        <f>I128</f>
        <v>0</v>
      </c>
      <c r="D142" s="122">
        <f>A142+C142</f>
        <v>4952.6437731252481</v>
      </c>
      <c r="E142" s="123"/>
      <c r="F142" s="10" t="str">
        <f>B132</f>
        <v>PIS</v>
      </c>
      <c r="G142" s="212">
        <v>1.6500000000000001E-2</v>
      </c>
      <c r="H142" s="204">
        <v>6.4999999999999997E-3</v>
      </c>
      <c r="I142" s="204"/>
      <c r="J142" s="13"/>
    </row>
    <row r="143" spans="1:19" ht="13.5" customHeight="1" x14ac:dyDescent="0.25">
      <c r="A143" s="214" t="s">
        <v>104</v>
      </c>
      <c r="B143" s="214"/>
      <c r="C143" s="211">
        <v>1</v>
      </c>
      <c r="D143" s="215">
        <f>G147/1</f>
        <v>0.14250000000000002</v>
      </c>
      <c r="E143" s="216">
        <f>C143-D143</f>
        <v>0.85749999999999993</v>
      </c>
      <c r="F143" s="10" t="str">
        <f>B133</f>
        <v>COFINS</v>
      </c>
      <c r="G143" s="212">
        <v>7.5999999999999998E-2</v>
      </c>
      <c r="H143" s="204">
        <v>0.03</v>
      </c>
      <c r="I143" s="204"/>
    </row>
    <row r="144" spans="1:19" ht="13.5" customHeight="1" x14ac:dyDescent="0.25">
      <c r="A144" s="207" t="s">
        <v>105</v>
      </c>
      <c r="B144" s="207"/>
      <c r="C144" s="208">
        <v>1</v>
      </c>
      <c r="D144" s="209">
        <f>H147</f>
        <v>8.6499999999999994E-2</v>
      </c>
      <c r="E144" s="210">
        <f>C144-D144</f>
        <v>0.91349999999999998</v>
      </c>
      <c r="F144" s="10" t="str">
        <f>B134</f>
        <v>ISS</v>
      </c>
      <c r="G144" s="212">
        <f>I11</f>
        <v>0.05</v>
      </c>
      <c r="H144" s="204">
        <f>I11</f>
        <v>0.05</v>
      </c>
      <c r="I144" s="204"/>
    </row>
    <row r="145" spans="1:10" ht="13.5" customHeight="1" x14ac:dyDescent="0.25">
      <c r="A145" s="111" t="s">
        <v>106</v>
      </c>
      <c r="B145" s="111"/>
      <c r="C145" s="10">
        <v>1</v>
      </c>
      <c r="D145" s="50">
        <v>0.09</v>
      </c>
      <c r="E145" s="51">
        <f>C145-D145</f>
        <v>0.91</v>
      </c>
      <c r="F145" s="10" t="s">
        <v>179</v>
      </c>
      <c r="G145" s="212">
        <v>0</v>
      </c>
      <c r="H145" s="205">
        <v>0</v>
      </c>
      <c r="I145" s="206"/>
    </row>
    <row r="146" spans="1:10" ht="13.5" customHeight="1" x14ac:dyDescent="0.25">
      <c r="A146" s="112" t="s">
        <v>107</v>
      </c>
      <c r="B146" s="114" t="s">
        <v>108</v>
      </c>
      <c r="C146" s="115"/>
      <c r="D146" s="115"/>
      <c r="E146" s="116"/>
      <c r="F146" s="84" t="s">
        <v>182</v>
      </c>
      <c r="G146" s="212">
        <v>0</v>
      </c>
      <c r="H146" s="204">
        <v>0</v>
      </c>
      <c r="I146" s="204"/>
    </row>
    <row r="147" spans="1:10" ht="18" customHeight="1" x14ac:dyDescent="0.25">
      <c r="A147" s="113"/>
      <c r="B147" s="117"/>
      <c r="C147" s="118"/>
      <c r="D147" s="118"/>
      <c r="E147" s="119"/>
      <c r="F147" s="22" t="s">
        <v>109</v>
      </c>
      <c r="G147" s="213">
        <f>SUM(G142:G146)</f>
        <v>0.14250000000000002</v>
      </c>
      <c r="H147" s="204">
        <f>SUM(H142:I146)</f>
        <v>8.6499999999999994E-2</v>
      </c>
      <c r="I147" s="204"/>
    </row>
    <row r="148" spans="1:10" ht="18" customHeight="1" x14ac:dyDescent="0.25">
      <c r="A148" s="17" t="s">
        <v>183</v>
      </c>
      <c r="B148" s="107" t="s">
        <v>181</v>
      </c>
      <c r="C148" s="107"/>
      <c r="D148" s="107"/>
      <c r="E148" s="107"/>
      <c r="F148" s="107"/>
      <c r="G148" s="107"/>
      <c r="H148" s="107"/>
      <c r="I148" s="107"/>
    </row>
    <row r="149" spans="1:10" ht="5.0999999999999996" customHeight="1" x14ac:dyDescent="0.25">
      <c r="A149" s="52"/>
      <c r="B149" s="108"/>
      <c r="C149" s="108"/>
      <c r="D149" s="108"/>
      <c r="E149" s="108"/>
      <c r="F149" s="108"/>
      <c r="G149" s="108"/>
      <c r="H149" s="108"/>
      <c r="I149" s="108"/>
    </row>
    <row r="150" spans="1:10" ht="12" x14ac:dyDescent="0.25">
      <c r="A150" s="109" t="s">
        <v>110</v>
      </c>
      <c r="B150" s="109"/>
      <c r="C150" s="109"/>
      <c r="D150" s="109"/>
      <c r="E150" s="109"/>
      <c r="F150" s="109"/>
      <c r="G150" s="109"/>
      <c r="H150" s="31">
        <f>H137</f>
        <v>9.4690749863163656E-2</v>
      </c>
      <c r="I150" s="32">
        <f>I137</f>
        <v>468.96955268235791</v>
      </c>
    </row>
    <row r="151" spans="1:10" ht="5.0999999999999996" customHeight="1" x14ac:dyDescent="0.25"/>
    <row r="152" spans="1:10" x14ac:dyDescent="0.25">
      <c r="A152" s="110" t="s">
        <v>111</v>
      </c>
      <c r="B152" s="110"/>
      <c r="C152" s="110"/>
      <c r="D152" s="110"/>
      <c r="E152" s="110"/>
      <c r="F152" s="110"/>
      <c r="G152" s="110"/>
      <c r="H152" s="110"/>
      <c r="I152" s="110"/>
    </row>
    <row r="153" spans="1:10" x14ac:dyDescent="0.25">
      <c r="A153" s="104" t="s">
        <v>9</v>
      </c>
      <c r="B153" s="104"/>
      <c r="C153" s="104"/>
      <c r="D153" s="104"/>
      <c r="E153" s="104"/>
      <c r="F153" s="104"/>
      <c r="G153" s="104"/>
      <c r="H153" s="104"/>
      <c r="I153" s="104"/>
    </row>
    <row r="154" spans="1:10" ht="15" customHeight="1" x14ac:dyDescent="0.25">
      <c r="A154" s="10">
        <v>1</v>
      </c>
      <c r="B154" s="98" t="s">
        <v>112</v>
      </c>
      <c r="C154" s="99"/>
      <c r="D154" s="99"/>
      <c r="E154" s="99"/>
      <c r="F154" s="99"/>
      <c r="G154" s="100"/>
      <c r="H154" s="11">
        <f>I154/$G$171</f>
        <v>0.47772717166512141</v>
      </c>
      <c r="I154" s="53">
        <f>I40</f>
        <v>2590.0520000000001</v>
      </c>
    </row>
    <row r="155" spans="1:10" ht="15" customHeight="1" x14ac:dyDescent="0.25">
      <c r="A155" s="10">
        <v>2</v>
      </c>
      <c r="B155" s="98" t="s">
        <v>113</v>
      </c>
      <c r="C155" s="99"/>
      <c r="D155" s="99"/>
      <c r="E155" s="99"/>
      <c r="F155" s="99"/>
      <c r="G155" s="100"/>
      <c r="H155" s="11">
        <f t="shared" ref="H155:H156" si="8">I155/$G$171</f>
        <v>0.35903921142057582</v>
      </c>
      <c r="I155" s="53">
        <f>I51+I63+I70+I74</f>
        <v>1946.5717731252482</v>
      </c>
    </row>
    <row r="156" spans="1:10" ht="15" customHeight="1" x14ac:dyDescent="0.25">
      <c r="A156" s="10">
        <v>3</v>
      </c>
      <c r="B156" s="106" t="s">
        <v>114</v>
      </c>
      <c r="C156" s="106"/>
      <c r="D156" s="106"/>
      <c r="E156" s="106"/>
      <c r="F156" s="106"/>
      <c r="G156" s="106"/>
      <c r="H156" s="11">
        <f t="shared" si="8"/>
        <v>7.6733616914302805E-2</v>
      </c>
      <c r="I156" s="53">
        <f>I84</f>
        <v>416.02</v>
      </c>
    </row>
    <row r="157" spans="1:10" s="16" customFormat="1" ht="15" customHeight="1" x14ac:dyDescent="0.25">
      <c r="A157" s="101" t="s">
        <v>115</v>
      </c>
      <c r="B157" s="102"/>
      <c r="C157" s="102"/>
      <c r="D157" s="102"/>
      <c r="E157" s="102"/>
      <c r="F157" s="102"/>
      <c r="G157" s="103"/>
      <c r="H157" s="31">
        <f>H154+H155+H156</f>
        <v>0.91350000000000009</v>
      </c>
      <c r="I157" s="32">
        <f>SUM(I154:I156)</f>
        <v>4952.6437731252481</v>
      </c>
      <c r="J157" s="23"/>
    </row>
    <row r="158" spans="1:10" ht="5.0999999999999996" customHeight="1" x14ac:dyDescent="0.25"/>
    <row r="159" spans="1:10" x14ac:dyDescent="0.25">
      <c r="A159" s="104" t="s">
        <v>68</v>
      </c>
      <c r="B159" s="104"/>
      <c r="C159" s="104"/>
      <c r="D159" s="104"/>
      <c r="E159" s="104"/>
      <c r="F159" s="104"/>
      <c r="G159" s="104"/>
      <c r="H159" s="104"/>
      <c r="I159" s="104"/>
    </row>
    <row r="160" spans="1:10" ht="15" customHeight="1" x14ac:dyDescent="0.25">
      <c r="A160" s="10">
        <v>1</v>
      </c>
      <c r="B160" s="98" t="s">
        <v>116</v>
      </c>
      <c r="C160" s="99"/>
      <c r="D160" s="99"/>
      <c r="E160" s="99"/>
      <c r="F160" s="99"/>
      <c r="G160" s="100"/>
      <c r="H160" s="11">
        <f>I160/$G$171</f>
        <v>0</v>
      </c>
      <c r="I160" s="12">
        <f>I108</f>
        <v>0</v>
      </c>
    </row>
    <row r="161" spans="1:11" ht="15" customHeight="1" x14ac:dyDescent="0.25">
      <c r="A161" s="10">
        <v>2</v>
      </c>
      <c r="B161" s="98" t="s">
        <v>117</v>
      </c>
      <c r="C161" s="99"/>
      <c r="D161" s="99"/>
      <c r="E161" s="99"/>
      <c r="F161" s="99"/>
      <c r="G161" s="100"/>
      <c r="H161" s="11">
        <f t="shared" ref="H161:H162" si="9">I161/$G$171</f>
        <v>0</v>
      </c>
      <c r="I161" s="12">
        <f>I118</f>
        <v>0</v>
      </c>
    </row>
    <row r="162" spans="1:11" ht="15" customHeight="1" x14ac:dyDescent="0.25">
      <c r="A162" s="10">
        <v>3</v>
      </c>
      <c r="B162" s="98" t="s">
        <v>118</v>
      </c>
      <c r="C162" s="99"/>
      <c r="D162" s="99"/>
      <c r="E162" s="99"/>
      <c r="F162" s="99"/>
      <c r="G162" s="100"/>
      <c r="H162" s="11">
        <f t="shared" si="9"/>
        <v>0</v>
      </c>
      <c r="I162" s="12">
        <f>I122</f>
        <v>0</v>
      </c>
    </row>
    <row r="163" spans="1:11" ht="15" customHeight="1" x14ac:dyDescent="0.25">
      <c r="A163" s="101" t="s">
        <v>119</v>
      </c>
      <c r="B163" s="102"/>
      <c r="C163" s="102"/>
      <c r="D163" s="102"/>
      <c r="E163" s="102"/>
      <c r="F163" s="102"/>
      <c r="G163" s="103"/>
      <c r="H163" s="31">
        <f>H160+H161+H162</f>
        <v>0</v>
      </c>
      <c r="I163" s="32">
        <f>I160+I161+I162</f>
        <v>0</v>
      </c>
    </row>
    <row r="164" spans="1:11" ht="5.0999999999999996" customHeight="1" x14ac:dyDescent="0.25"/>
    <row r="165" spans="1:11" x14ac:dyDescent="0.25">
      <c r="A165" s="104" t="s">
        <v>91</v>
      </c>
      <c r="B165" s="104"/>
      <c r="C165" s="104"/>
      <c r="D165" s="104"/>
      <c r="E165" s="104"/>
      <c r="F165" s="104"/>
      <c r="G165" s="104"/>
      <c r="H165" s="104"/>
      <c r="I165" s="104"/>
    </row>
    <row r="166" spans="1:11" ht="15" customHeight="1" x14ac:dyDescent="0.25">
      <c r="A166" s="10">
        <v>1</v>
      </c>
      <c r="B166" s="98" t="s">
        <v>120</v>
      </c>
      <c r="C166" s="99"/>
      <c r="D166" s="99"/>
      <c r="E166" s="99"/>
      <c r="F166" s="99"/>
      <c r="G166" s="100"/>
      <c r="H166" s="11">
        <f>I166/$G$171</f>
        <v>8.6499999999999994E-2</v>
      </c>
      <c r="I166" s="12">
        <f>I137</f>
        <v>468.96955268235791</v>
      </c>
    </row>
    <row r="167" spans="1:11" ht="15" customHeight="1" x14ac:dyDescent="0.25">
      <c r="A167" s="101" t="s">
        <v>121</v>
      </c>
      <c r="B167" s="102"/>
      <c r="C167" s="102"/>
      <c r="D167" s="102"/>
      <c r="E167" s="102"/>
      <c r="F167" s="102"/>
      <c r="G167" s="103"/>
      <c r="H167" s="31">
        <f>H166</f>
        <v>8.6499999999999994E-2</v>
      </c>
      <c r="I167" s="32">
        <f>I137</f>
        <v>468.96955268235791</v>
      </c>
      <c r="K167" s="54"/>
    </row>
    <row r="168" spans="1:11" ht="5.0999999999999996" customHeight="1" x14ac:dyDescent="0.25"/>
    <row r="169" spans="1:11" x14ac:dyDescent="0.25">
      <c r="A169" s="105" t="s">
        <v>111</v>
      </c>
      <c r="B169" s="105"/>
      <c r="C169" s="105"/>
      <c r="D169" s="105"/>
      <c r="E169" s="105"/>
      <c r="F169" s="105"/>
      <c r="G169" s="105"/>
      <c r="H169" s="105"/>
      <c r="I169" s="105"/>
    </row>
    <row r="170" spans="1:11" ht="45" x14ac:dyDescent="0.25">
      <c r="A170" s="91" t="s">
        <v>122</v>
      </c>
      <c r="B170" s="91"/>
      <c r="C170" s="91"/>
      <c r="D170" s="91"/>
      <c r="E170" s="91"/>
      <c r="F170" s="91"/>
      <c r="G170" s="55" t="s">
        <v>123</v>
      </c>
      <c r="H170" s="55" t="s">
        <v>124</v>
      </c>
      <c r="I170" s="55" t="s">
        <v>125</v>
      </c>
    </row>
    <row r="171" spans="1:11" ht="11.25" customHeight="1" x14ac:dyDescent="0.25">
      <c r="A171" s="92" t="str">
        <f>D5</f>
        <v>Pedreiro Oficial</v>
      </c>
      <c r="B171" s="93"/>
      <c r="C171" s="93"/>
      <c r="D171" s="93"/>
      <c r="E171" s="93"/>
      <c r="F171" s="94"/>
      <c r="G171" s="56">
        <f>I157+I163+I167</f>
        <v>5421.6133258076061</v>
      </c>
      <c r="H171" s="55">
        <f>IF(D6="12x36",2,1)</f>
        <v>1</v>
      </c>
      <c r="I171" s="56">
        <f>G171*H171</f>
        <v>5421.6133258076061</v>
      </c>
    </row>
    <row r="172" spans="1:11" x14ac:dyDescent="0.25">
      <c r="A172" s="92"/>
      <c r="B172" s="93"/>
      <c r="C172" s="93"/>
      <c r="D172" s="93"/>
      <c r="E172" s="93"/>
      <c r="F172" s="94"/>
      <c r="G172" s="55"/>
      <c r="H172" s="55"/>
      <c r="I172" s="56"/>
    </row>
    <row r="173" spans="1:11" s="16" customFormat="1" ht="12" x14ac:dyDescent="0.25">
      <c r="A173" s="95" t="s">
        <v>126</v>
      </c>
      <c r="B173" s="96"/>
      <c r="C173" s="96"/>
      <c r="D173" s="96"/>
      <c r="E173" s="96"/>
      <c r="F173" s="96"/>
      <c r="G173" s="96"/>
      <c r="H173" s="97"/>
      <c r="I173" s="57">
        <f>I171</f>
        <v>5421.6133258076061</v>
      </c>
      <c r="J173" s="23"/>
    </row>
  </sheetData>
  <mergeCells count="169">
    <mergeCell ref="A170:F170"/>
    <mergeCell ref="A171:F171"/>
    <mergeCell ref="A172:F172"/>
    <mergeCell ref="A173:H173"/>
    <mergeCell ref="B162:G162"/>
    <mergeCell ref="A163:G163"/>
    <mergeCell ref="A165:I165"/>
    <mergeCell ref="B166:G166"/>
    <mergeCell ref="A167:G167"/>
    <mergeCell ref="A169:I169"/>
    <mergeCell ref="B155:G155"/>
    <mergeCell ref="B156:G156"/>
    <mergeCell ref="A157:G157"/>
    <mergeCell ref="A159:I159"/>
    <mergeCell ref="B160:G160"/>
    <mergeCell ref="B161:G161"/>
    <mergeCell ref="B148:I148"/>
    <mergeCell ref="B149:I149"/>
    <mergeCell ref="A150:G150"/>
    <mergeCell ref="A152:I152"/>
    <mergeCell ref="A153:I153"/>
    <mergeCell ref="B154:G154"/>
    <mergeCell ref="A145:B145"/>
    <mergeCell ref="H145:I145"/>
    <mergeCell ref="A146:A147"/>
    <mergeCell ref="B146:E147"/>
    <mergeCell ref="H146:I146"/>
    <mergeCell ref="H147:I147"/>
    <mergeCell ref="A142:B142"/>
    <mergeCell ref="D142:E142"/>
    <mergeCell ref="H142:I142"/>
    <mergeCell ref="A143:B143"/>
    <mergeCell ref="H143:I143"/>
    <mergeCell ref="A144:B144"/>
    <mergeCell ref="H144:I144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30:I130"/>
    <mergeCell ref="B131:G131"/>
    <mergeCell ref="B132:G132"/>
    <mergeCell ref="B133:G133"/>
    <mergeCell ref="B134:G134"/>
    <mergeCell ref="B135:G135"/>
    <mergeCell ref="B121:G121"/>
    <mergeCell ref="A122:G122"/>
    <mergeCell ref="A124:E124"/>
    <mergeCell ref="A125:B125"/>
    <mergeCell ref="A126:B126"/>
    <mergeCell ref="A128:G128"/>
    <mergeCell ref="B114:I114"/>
    <mergeCell ref="B115:G115"/>
    <mergeCell ref="B116:G116"/>
    <mergeCell ref="B117:G117"/>
    <mergeCell ref="A118:G118"/>
    <mergeCell ref="B120:G120"/>
    <mergeCell ref="B107:G107"/>
    <mergeCell ref="A108:G108"/>
    <mergeCell ref="B109:I109"/>
    <mergeCell ref="A111:E111"/>
    <mergeCell ref="A112:B112"/>
    <mergeCell ref="A113:B113"/>
    <mergeCell ref="B101:G101"/>
    <mergeCell ref="B102:G102"/>
    <mergeCell ref="B103:G103"/>
    <mergeCell ref="B104:G104"/>
    <mergeCell ref="B105:G105"/>
    <mergeCell ref="B106:G106"/>
    <mergeCell ref="A92:B92"/>
    <mergeCell ref="A94:I94"/>
    <mergeCell ref="A95:B95"/>
    <mergeCell ref="A96:B96"/>
    <mergeCell ref="A98:G98"/>
    <mergeCell ref="A100:I100"/>
    <mergeCell ref="B85:G85"/>
    <mergeCell ref="A86:I86"/>
    <mergeCell ref="A87:B87"/>
    <mergeCell ref="A88:B88"/>
    <mergeCell ref="A90:I90"/>
    <mergeCell ref="A91:B91"/>
    <mergeCell ref="B79:G79"/>
    <mergeCell ref="B80:G80"/>
    <mergeCell ref="B81:G81"/>
    <mergeCell ref="B82:G82"/>
    <mergeCell ref="B83:G83"/>
    <mergeCell ref="A84:G84"/>
    <mergeCell ref="A70:G70"/>
    <mergeCell ref="B72:G72"/>
    <mergeCell ref="B73:G73"/>
    <mergeCell ref="A74:G74"/>
    <mergeCell ref="A76:G76"/>
    <mergeCell ref="B78:G78"/>
    <mergeCell ref="B64:I64"/>
    <mergeCell ref="B65:I65"/>
    <mergeCell ref="B66:G66"/>
    <mergeCell ref="B67:G67"/>
    <mergeCell ref="B68:G68"/>
    <mergeCell ref="B69:G69"/>
    <mergeCell ref="B58:G58"/>
    <mergeCell ref="B59:G59"/>
    <mergeCell ref="B60:G60"/>
    <mergeCell ref="B61:G61"/>
    <mergeCell ref="B62:G62"/>
    <mergeCell ref="A63:G63"/>
    <mergeCell ref="A52:I52"/>
    <mergeCell ref="A53:I53"/>
    <mergeCell ref="B54:G54"/>
    <mergeCell ref="B55:G55"/>
    <mergeCell ref="B56:G56"/>
    <mergeCell ref="B57:G57"/>
    <mergeCell ref="B46:G46"/>
    <mergeCell ref="B47:G47"/>
    <mergeCell ref="B48:G48"/>
    <mergeCell ref="B49:G49"/>
    <mergeCell ref="B50:G50"/>
    <mergeCell ref="A51:G51"/>
    <mergeCell ref="B39:G39"/>
    <mergeCell ref="A40:G40"/>
    <mergeCell ref="B42:G42"/>
    <mergeCell ref="B43:G43"/>
    <mergeCell ref="B44:G44"/>
    <mergeCell ref="B45:G45"/>
    <mergeCell ref="B33:G33"/>
    <mergeCell ref="B34:G34"/>
    <mergeCell ref="B35:G35"/>
    <mergeCell ref="B36:G36"/>
    <mergeCell ref="B37:G37"/>
    <mergeCell ref="B38:G38"/>
    <mergeCell ref="A26:F26"/>
    <mergeCell ref="A27:F27"/>
    <mergeCell ref="A29:I29"/>
    <mergeCell ref="B30:G30"/>
    <mergeCell ref="B31:G31"/>
    <mergeCell ref="B32:G32"/>
    <mergeCell ref="A18:F20"/>
    <mergeCell ref="G18:G20"/>
    <mergeCell ref="A21:F21"/>
    <mergeCell ref="A22:F22"/>
    <mergeCell ref="A23:F23"/>
    <mergeCell ref="A24:F25"/>
    <mergeCell ref="A10:F10"/>
    <mergeCell ref="A11:F11"/>
    <mergeCell ref="A12:F14"/>
    <mergeCell ref="G12:G14"/>
    <mergeCell ref="A15:F17"/>
    <mergeCell ref="G15:G17"/>
    <mergeCell ref="D6:F6"/>
    <mergeCell ref="A7:C7"/>
    <mergeCell ref="G7:H8"/>
    <mergeCell ref="I7:I8"/>
    <mergeCell ref="A8:C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"/>
  <sheetViews>
    <sheetView tabSelected="1" view="pageBreakPreview" topLeftCell="A132" zoomScale="130" zoomScaleNormal="130" zoomScaleSheetLayoutView="130" workbookViewId="0">
      <selection activeCell="I132" sqref="I132:I136"/>
    </sheetView>
  </sheetViews>
  <sheetFormatPr defaultColWidth="9.140625"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9" t="s">
        <v>173</v>
      </c>
      <c r="B1" s="179"/>
      <c r="C1" s="179"/>
      <c r="D1" s="179"/>
      <c r="E1" s="179"/>
      <c r="F1" s="179"/>
      <c r="G1" s="179"/>
      <c r="H1" s="179"/>
      <c r="I1" s="179"/>
      <c r="K1" s="2"/>
    </row>
    <row r="2" spans="1:11" ht="22.5" customHeight="1" x14ac:dyDescent="0.25">
      <c r="A2" s="179" t="s">
        <v>0</v>
      </c>
      <c r="B2" s="179"/>
      <c r="C2" s="180" t="s">
        <v>196</v>
      </c>
      <c r="D2" s="180"/>
      <c r="E2" s="181" t="s">
        <v>1</v>
      </c>
      <c r="F2" s="181"/>
      <c r="G2" s="181"/>
      <c r="H2" s="181"/>
      <c r="I2" s="181"/>
    </row>
    <row r="3" spans="1:11" ht="11.25" customHeight="1" x14ac:dyDescent="0.25">
      <c r="A3" s="179" t="s">
        <v>2</v>
      </c>
      <c r="B3" s="179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5" t="s">
        <v>153</v>
      </c>
      <c r="B5" s="146"/>
      <c r="C5" s="147"/>
      <c r="D5" s="177" t="s">
        <v>209</v>
      </c>
      <c r="E5" s="182"/>
      <c r="F5" s="183"/>
      <c r="G5" s="184" t="str">
        <f>IF(D6="12x36","Regime de trabalho:","Quantidade de HORAS/MÊS")</f>
        <v>Quantidade de HORAS/MÊS</v>
      </c>
      <c r="H5" s="185"/>
      <c r="I5" s="188">
        <f>IF(D6="12x36",D6,5*D6)</f>
        <v>200</v>
      </c>
    </row>
    <row r="6" spans="1:11" ht="18.75" customHeight="1" x14ac:dyDescent="0.25">
      <c r="A6" s="145" t="str">
        <f>IF(D6="12x36","Regime de trabalho:","Regime de trabalho (horas semanais):")</f>
        <v>Regime de trabalho (horas semanais):</v>
      </c>
      <c r="B6" s="146"/>
      <c r="C6" s="147"/>
      <c r="D6" s="145">
        <v>40</v>
      </c>
      <c r="E6" s="146"/>
      <c r="F6" s="147"/>
      <c r="G6" s="186"/>
      <c r="H6" s="187"/>
      <c r="I6" s="189"/>
    </row>
    <row r="7" spans="1:11" ht="22.5" customHeight="1" x14ac:dyDescent="0.25">
      <c r="A7" s="145" t="s">
        <v>160</v>
      </c>
      <c r="B7" s="146"/>
      <c r="C7" s="147"/>
      <c r="D7" s="88" t="s">
        <v>197</v>
      </c>
      <c r="E7" s="86"/>
      <c r="F7" s="87"/>
      <c r="G7" s="171" t="s">
        <v>154</v>
      </c>
      <c r="H7" s="172"/>
      <c r="I7" s="175">
        <v>0.4</v>
      </c>
    </row>
    <row r="8" spans="1:11" ht="22.5" customHeight="1" x14ac:dyDescent="0.25">
      <c r="A8" s="145" t="s">
        <v>161</v>
      </c>
      <c r="B8" s="146"/>
      <c r="C8" s="147"/>
      <c r="D8" s="85" t="s">
        <v>5</v>
      </c>
      <c r="E8" s="86"/>
      <c r="F8" s="87"/>
      <c r="G8" s="173"/>
      <c r="H8" s="174"/>
      <c r="I8" s="176"/>
    </row>
    <row r="9" spans="1:11" ht="24.75" customHeight="1" x14ac:dyDescent="0.25">
      <c r="A9" s="145" t="s">
        <v>136</v>
      </c>
      <c r="B9" s="146"/>
      <c r="C9" s="147"/>
      <c r="D9" s="177" t="s">
        <v>186</v>
      </c>
      <c r="E9" s="146"/>
      <c r="F9" s="147"/>
      <c r="G9" s="178" t="s">
        <v>155</v>
      </c>
      <c r="H9" s="178"/>
      <c r="I9" s="8" t="s">
        <v>145</v>
      </c>
    </row>
    <row r="10" spans="1:11" ht="32.25" customHeight="1" x14ac:dyDescent="0.25">
      <c r="A10" s="166" t="s">
        <v>133</v>
      </c>
      <c r="B10" s="167"/>
      <c r="C10" s="167"/>
      <c r="D10" s="167"/>
      <c r="E10" s="167"/>
      <c r="F10" s="167"/>
      <c r="G10" s="70" t="s">
        <v>162</v>
      </c>
      <c r="H10" s="7">
        <v>220</v>
      </c>
      <c r="I10" s="72">
        <v>2140.6</v>
      </c>
    </row>
    <row r="11" spans="1:11" x14ac:dyDescent="0.25">
      <c r="A11" s="131" t="s">
        <v>159</v>
      </c>
      <c r="B11" s="159"/>
      <c r="C11" s="159"/>
      <c r="D11" s="159"/>
      <c r="E11" s="159"/>
      <c r="F11" s="159"/>
      <c r="G11" s="7" t="str">
        <f>D9</f>
        <v>Porto Alegre</v>
      </c>
      <c r="H11" s="7" t="s">
        <v>4</v>
      </c>
      <c r="I11" s="81">
        <v>0.05</v>
      </c>
    </row>
    <row r="12" spans="1:11" ht="15" customHeight="1" x14ac:dyDescent="0.25">
      <c r="A12" s="163" t="s">
        <v>134</v>
      </c>
      <c r="B12" s="164"/>
      <c r="C12" s="164"/>
      <c r="D12" s="164"/>
      <c r="E12" s="164"/>
      <c r="F12" s="164"/>
      <c r="G12" s="161" t="s">
        <v>5</v>
      </c>
      <c r="H12" s="7" t="s">
        <v>6</v>
      </c>
      <c r="I12" s="72">
        <v>4.8</v>
      </c>
    </row>
    <row r="13" spans="1:11" x14ac:dyDescent="0.25">
      <c r="A13" s="169"/>
      <c r="B13" s="170"/>
      <c r="C13" s="170"/>
      <c r="D13" s="170"/>
      <c r="E13" s="170"/>
      <c r="F13" s="170"/>
      <c r="G13" s="161"/>
      <c r="H13" s="7" t="s">
        <v>7</v>
      </c>
      <c r="I13" s="73">
        <v>22</v>
      </c>
    </row>
    <row r="14" spans="1:11" x14ac:dyDescent="0.25">
      <c r="A14" s="166"/>
      <c r="B14" s="167"/>
      <c r="C14" s="167"/>
      <c r="D14" s="167"/>
      <c r="E14" s="167"/>
      <c r="F14" s="167"/>
      <c r="G14" s="161"/>
      <c r="H14" s="7" t="s">
        <v>8</v>
      </c>
      <c r="I14" s="8">
        <v>0.03</v>
      </c>
    </row>
    <row r="15" spans="1:11" ht="11.25" customHeight="1" x14ac:dyDescent="0.25">
      <c r="A15" s="130" t="s">
        <v>156</v>
      </c>
      <c r="B15" s="130"/>
      <c r="C15" s="130"/>
      <c r="D15" s="130"/>
      <c r="E15" s="130"/>
      <c r="F15" s="131"/>
      <c r="G15" s="161" t="s">
        <v>5</v>
      </c>
      <c r="H15" s="7" t="s">
        <v>6</v>
      </c>
      <c r="I15" s="72">
        <v>329</v>
      </c>
    </row>
    <row r="16" spans="1:11" ht="11.25" customHeight="1" x14ac:dyDescent="0.25">
      <c r="A16" s="130"/>
      <c r="B16" s="130"/>
      <c r="C16" s="130"/>
      <c r="D16" s="130"/>
      <c r="E16" s="130"/>
      <c r="F16" s="131"/>
      <c r="G16" s="161"/>
      <c r="H16" s="7" t="s">
        <v>188</v>
      </c>
      <c r="I16" s="73">
        <v>1</v>
      </c>
    </row>
    <row r="17" spans="1:9" x14ac:dyDescent="0.25">
      <c r="A17" s="130"/>
      <c r="B17" s="130"/>
      <c r="C17" s="130"/>
      <c r="D17" s="130"/>
      <c r="E17" s="130"/>
      <c r="F17" s="131"/>
      <c r="G17" s="161"/>
      <c r="H17" s="7" t="s">
        <v>8</v>
      </c>
      <c r="I17" s="8">
        <v>0.2</v>
      </c>
    </row>
    <row r="18" spans="1:9" x14ac:dyDescent="0.25">
      <c r="A18" s="130" t="s">
        <v>157</v>
      </c>
      <c r="B18" s="130"/>
      <c r="C18" s="130"/>
      <c r="D18" s="130"/>
      <c r="E18" s="130"/>
      <c r="F18" s="131"/>
      <c r="G18" s="161" t="s">
        <v>5</v>
      </c>
      <c r="H18" s="7" t="s">
        <v>6</v>
      </c>
      <c r="I18" s="72">
        <v>0</v>
      </c>
    </row>
    <row r="19" spans="1:9" x14ac:dyDescent="0.25">
      <c r="A19" s="130"/>
      <c r="B19" s="130"/>
      <c r="C19" s="130"/>
      <c r="D19" s="130"/>
      <c r="E19" s="130"/>
      <c r="F19" s="131"/>
      <c r="G19" s="161"/>
      <c r="H19" s="7" t="s">
        <v>7</v>
      </c>
      <c r="I19" s="73">
        <v>0</v>
      </c>
    </row>
    <row r="20" spans="1:9" x14ac:dyDescent="0.25">
      <c r="A20" s="130"/>
      <c r="B20" s="130"/>
      <c r="C20" s="130"/>
      <c r="D20" s="130"/>
      <c r="E20" s="130"/>
      <c r="F20" s="131"/>
      <c r="G20" s="161"/>
      <c r="H20" s="7" t="s">
        <v>8</v>
      </c>
      <c r="I20" s="8">
        <v>0</v>
      </c>
    </row>
    <row r="21" spans="1:9" ht="36" customHeight="1" x14ac:dyDescent="0.25">
      <c r="A21" s="162" t="s">
        <v>187</v>
      </c>
      <c r="B21" s="162"/>
      <c r="C21" s="162"/>
      <c r="D21" s="162"/>
      <c r="E21" s="162"/>
      <c r="F21" s="163"/>
      <c r="G21" s="71" t="s">
        <v>5</v>
      </c>
      <c r="H21" s="71" t="s">
        <v>146</v>
      </c>
      <c r="I21" s="75">
        <v>0</v>
      </c>
    </row>
    <row r="22" spans="1:9" ht="22.5" x14ac:dyDescent="0.25">
      <c r="A22" s="131" t="s">
        <v>189</v>
      </c>
      <c r="B22" s="159"/>
      <c r="C22" s="159"/>
      <c r="D22" s="159"/>
      <c r="E22" s="159"/>
      <c r="F22" s="160"/>
      <c r="G22" s="71"/>
      <c r="H22" s="71" t="s">
        <v>137</v>
      </c>
      <c r="I22" s="74" t="s">
        <v>145</v>
      </c>
    </row>
    <row r="23" spans="1:9" ht="34.5" customHeight="1" x14ac:dyDescent="0.25">
      <c r="A23" s="130" t="s">
        <v>216</v>
      </c>
      <c r="B23" s="130"/>
      <c r="C23" s="130"/>
      <c r="D23" s="130"/>
      <c r="E23" s="130"/>
      <c r="F23" s="130"/>
      <c r="G23" s="7"/>
      <c r="H23" s="7" t="s">
        <v>142</v>
      </c>
      <c r="I23" s="72">
        <v>1610.13</v>
      </c>
    </row>
    <row r="24" spans="1:9" ht="15" customHeight="1" x14ac:dyDescent="0.25">
      <c r="A24" s="163" t="s">
        <v>176</v>
      </c>
      <c r="B24" s="164"/>
      <c r="C24" s="164"/>
      <c r="D24" s="164"/>
      <c r="E24" s="164"/>
      <c r="F24" s="165"/>
      <c r="G24" s="71"/>
      <c r="H24" s="82" t="s">
        <v>147</v>
      </c>
      <c r="I24" s="77" t="s">
        <v>145</v>
      </c>
    </row>
    <row r="25" spans="1:9" ht="15" customHeight="1" x14ac:dyDescent="0.25">
      <c r="A25" s="166"/>
      <c r="B25" s="167"/>
      <c r="C25" s="167"/>
      <c r="D25" s="167"/>
      <c r="E25" s="167"/>
      <c r="F25" s="168"/>
      <c r="G25" s="71"/>
      <c r="H25" s="83" t="s">
        <v>174</v>
      </c>
      <c r="I25" s="8" t="s">
        <v>145</v>
      </c>
    </row>
    <row r="26" spans="1:9" ht="26.25" customHeight="1" x14ac:dyDescent="0.25">
      <c r="A26" s="131" t="s">
        <v>178</v>
      </c>
      <c r="B26" s="159"/>
      <c r="C26" s="159"/>
      <c r="D26" s="159"/>
      <c r="E26" s="159"/>
      <c r="F26" s="160"/>
      <c r="G26" s="71"/>
      <c r="H26" s="76" t="s">
        <v>147</v>
      </c>
      <c r="I26" s="77" t="s">
        <v>145</v>
      </c>
    </row>
    <row r="27" spans="1:9" ht="35.25" customHeight="1" x14ac:dyDescent="0.25">
      <c r="A27" s="130" t="s">
        <v>152</v>
      </c>
      <c r="B27" s="130"/>
      <c r="C27" s="130"/>
      <c r="D27" s="130"/>
      <c r="E27" s="130"/>
      <c r="F27" s="130"/>
      <c r="G27" s="7"/>
      <c r="H27" s="70" t="s">
        <v>137</v>
      </c>
      <c r="I27" s="8">
        <v>0.2</v>
      </c>
    </row>
    <row r="28" spans="1:9" ht="5.0999999999999996" customHeight="1" x14ac:dyDescent="0.25"/>
    <row r="29" spans="1:9" ht="17.25" customHeight="1" x14ac:dyDescent="0.25">
      <c r="A29" s="104" t="s">
        <v>9</v>
      </c>
      <c r="B29" s="104"/>
      <c r="C29" s="104"/>
      <c r="D29" s="104"/>
      <c r="E29" s="104"/>
      <c r="F29" s="104"/>
      <c r="G29" s="104"/>
      <c r="H29" s="104"/>
      <c r="I29" s="104"/>
    </row>
    <row r="30" spans="1:9" ht="33.75" x14ac:dyDescent="0.25">
      <c r="A30" s="9" t="s">
        <v>10</v>
      </c>
      <c r="B30" s="132" t="s">
        <v>11</v>
      </c>
      <c r="C30" s="133"/>
      <c r="D30" s="133"/>
      <c r="E30" s="133"/>
      <c r="F30" s="133"/>
      <c r="G30" s="134"/>
      <c r="H30" s="9" t="s">
        <v>12</v>
      </c>
      <c r="I30" s="9" t="s">
        <v>13</v>
      </c>
    </row>
    <row r="31" spans="1:9" ht="15" customHeight="1" x14ac:dyDescent="0.25">
      <c r="A31" s="10">
        <v>1</v>
      </c>
      <c r="B31" s="98" t="s">
        <v>14</v>
      </c>
      <c r="C31" s="99"/>
      <c r="D31" s="99"/>
      <c r="E31" s="99"/>
      <c r="F31" s="99"/>
      <c r="G31" s="100"/>
      <c r="H31" s="11">
        <f t="shared" ref="H31:H39" si="0">I31/$I$40</f>
        <v>0.75133626660777464</v>
      </c>
      <c r="I31" s="12">
        <f>IF(D6="12x36",I10,I10/H10*I5)</f>
        <v>1946</v>
      </c>
    </row>
    <row r="32" spans="1:9" ht="15" customHeight="1" x14ac:dyDescent="0.25">
      <c r="A32" s="10">
        <f>A31+1</f>
        <v>2</v>
      </c>
      <c r="B32" s="98" t="s">
        <v>15</v>
      </c>
      <c r="C32" s="99"/>
      <c r="D32" s="99"/>
      <c r="E32" s="99"/>
      <c r="F32" s="99"/>
      <c r="G32" s="100"/>
      <c r="H32" s="11">
        <f t="shared" si="0"/>
        <v>0</v>
      </c>
      <c r="I32" s="12">
        <f>IF(I9=30%,I31*I9,0)</f>
        <v>0</v>
      </c>
    </row>
    <row r="33" spans="1:10" ht="15" customHeight="1" x14ac:dyDescent="0.25">
      <c r="A33" s="10">
        <f t="shared" ref="A33:A39" si="1">A32+1</f>
        <v>3</v>
      </c>
      <c r="B33" s="106" t="s">
        <v>143</v>
      </c>
      <c r="C33" s="106"/>
      <c r="D33" s="106"/>
      <c r="E33" s="106"/>
      <c r="F33" s="106"/>
      <c r="G33" s="106"/>
      <c r="H33" s="11">
        <f t="shared" si="0"/>
        <v>0</v>
      </c>
      <c r="I33" s="12">
        <f>IF(I7=10%,I23*I7,0)</f>
        <v>0</v>
      </c>
    </row>
    <row r="34" spans="1:10" ht="15" customHeight="1" x14ac:dyDescent="0.25">
      <c r="A34" s="10">
        <f t="shared" si="1"/>
        <v>4</v>
      </c>
      <c r="B34" s="106" t="s">
        <v>138</v>
      </c>
      <c r="C34" s="106"/>
      <c r="D34" s="106"/>
      <c r="E34" s="106"/>
      <c r="F34" s="106"/>
      <c r="G34" s="106"/>
      <c r="H34" s="11">
        <f t="shared" si="0"/>
        <v>0</v>
      </c>
      <c r="I34" s="12">
        <f>IF(I7=20%,I23*I7,0)</f>
        <v>0</v>
      </c>
    </row>
    <row r="35" spans="1:10" ht="15" customHeight="1" x14ac:dyDescent="0.25">
      <c r="A35" s="10">
        <f t="shared" si="1"/>
        <v>5</v>
      </c>
      <c r="B35" s="106" t="s">
        <v>139</v>
      </c>
      <c r="C35" s="106"/>
      <c r="D35" s="106"/>
      <c r="E35" s="106"/>
      <c r="F35" s="106"/>
      <c r="G35" s="106"/>
      <c r="H35" s="11">
        <f t="shared" si="0"/>
        <v>0.24866373339222536</v>
      </c>
      <c r="I35" s="12">
        <f>IF(I7=40%,I23*I7,0)</f>
        <v>644.05200000000013</v>
      </c>
    </row>
    <row r="36" spans="1:10" ht="15" customHeight="1" x14ac:dyDescent="0.25">
      <c r="A36" s="10">
        <f t="shared" si="1"/>
        <v>6</v>
      </c>
      <c r="B36" s="98" t="s">
        <v>135</v>
      </c>
      <c r="C36" s="99"/>
      <c r="D36" s="99"/>
      <c r="E36" s="99"/>
      <c r="F36" s="99"/>
      <c r="G36" s="100"/>
      <c r="H36" s="11">
        <f t="shared" si="0"/>
        <v>0</v>
      </c>
      <c r="I36" s="12">
        <f>IF(I22="Não aplicável",0,I31*I22)</f>
        <v>0</v>
      </c>
    </row>
    <row r="37" spans="1:10" ht="15" customHeight="1" x14ac:dyDescent="0.25">
      <c r="A37" s="10">
        <f t="shared" si="1"/>
        <v>7</v>
      </c>
      <c r="B37" s="98" t="s">
        <v>175</v>
      </c>
      <c r="C37" s="99"/>
      <c r="D37" s="99"/>
      <c r="E37" s="99"/>
      <c r="F37" s="99"/>
      <c r="G37" s="100"/>
      <c r="H37" s="11">
        <f t="shared" si="0"/>
        <v>0</v>
      </c>
      <c r="I37" s="12">
        <f>IF(I24="Não aplicável",0,(I31+I32+I33+I34+I35+I36+I39)/I5*I24*(1+I25))</f>
        <v>0</v>
      </c>
    </row>
    <row r="38" spans="1:10" ht="23.25" customHeight="1" x14ac:dyDescent="0.25">
      <c r="A38" s="10">
        <f t="shared" si="1"/>
        <v>8</v>
      </c>
      <c r="B38" s="98" t="s">
        <v>177</v>
      </c>
      <c r="C38" s="99"/>
      <c r="D38" s="99"/>
      <c r="E38" s="99"/>
      <c r="F38" s="99"/>
      <c r="G38" s="100"/>
      <c r="H38" s="11">
        <f t="shared" si="0"/>
        <v>0</v>
      </c>
      <c r="I38" s="12">
        <f>IF(I24="Não aplicável",0,I24/I13*5*(I10/H10*(1+I25)))</f>
        <v>0</v>
      </c>
    </row>
    <row r="39" spans="1:10" ht="15" customHeight="1" x14ac:dyDescent="0.25">
      <c r="A39" s="10">
        <f t="shared" si="1"/>
        <v>9</v>
      </c>
      <c r="B39" s="156" t="str">
        <f>IF(D6="12x36","Para postos 12x36 os feriados são considerados compensados, conforme parágrafo único, Art. 59-A da CLT","Outros")</f>
        <v>Outros</v>
      </c>
      <c r="C39" s="157"/>
      <c r="D39" s="157"/>
      <c r="E39" s="157"/>
      <c r="F39" s="157"/>
      <c r="G39" s="158"/>
      <c r="H39" s="11">
        <f t="shared" si="0"/>
        <v>0</v>
      </c>
      <c r="I39" s="59">
        <v>0</v>
      </c>
    </row>
    <row r="40" spans="1:10" s="16" customFormat="1" ht="15" customHeight="1" x14ac:dyDescent="0.25">
      <c r="A40" s="124" t="s">
        <v>16</v>
      </c>
      <c r="B40" s="125"/>
      <c r="C40" s="125"/>
      <c r="D40" s="125"/>
      <c r="E40" s="125"/>
      <c r="F40" s="125"/>
      <c r="G40" s="126"/>
      <c r="H40" s="14">
        <f>SUM(H31:H39)</f>
        <v>1</v>
      </c>
      <c r="I40" s="48">
        <f>SUM(I31:I39)</f>
        <v>2590.0520000000001</v>
      </c>
      <c r="J40" s="15"/>
    </row>
    <row r="41" spans="1:10" ht="5.0999999999999996" customHeight="1" x14ac:dyDescent="0.25"/>
    <row r="42" spans="1:10" ht="33.75" customHeight="1" x14ac:dyDescent="0.25">
      <c r="A42" s="9" t="s">
        <v>17</v>
      </c>
      <c r="B42" s="132" t="s">
        <v>18</v>
      </c>
      <c r="C42" s="133"/>
      <c r="D42" s="133"/>
      <c r="E42" s="133"/>
      <c r="F42" s="133"/>
      <c r="G42" s="134"/>
      <c r="H42" s="9" t="s">
        <v>12</v>
      </c>
      <c r="I42" s="9" t="s">
        <v>13</v>
      </c>
    </row>
    <row r="43" spans="1:10" ht="15" customHeight="1" x14ac:dyDescent="0.25">
      <c r="A43" s="10">
        <v>1</v>
      </c>
      <c r="B43" s="98" t="s">
        <v>19</v>
      </c>
      <c r="C43" s="99"/>
      <c r="D43" s="99"/>
      <c r="E43" s="99"/>
      <c r="F43" s="99"/>
      <c r="G43" s="100"/>
      <c r="H43" s="11">
        <v>0.2</v>
      </c>
      <c r="I43" s="12">
        <f>$I$40*H43</f>
        <v>518.0104</v>
      </c>
    </row>
    <row r="44" spans="1:10" ht="15" customHeight="1" x14ac:dyDescent="0.25">
      <c r="A44" s="10">
        <v>2</v>
      </c>
      <c r="B44" s="98" t="s">
        <v>20</v>
      </c>
      <c r="C44" s="99"/>
      <c r="D44" s="99"/>
      <c r="E44" s="99"/>
      <c r="F44" s="99"/>
      <c r="G44" s="100"/>
      <c r="H44" s="11">
        <v>1.4999999999999999E-2</v>
      </c>
      <c r="I44" s="12">
        <f t="shared" ref="I44:I50" si="2">$I$40*H44</f>
        <v>38.85078</v>
      </c>
    </row>
    <row r="45" spans="1:10" ht="15" customHeight="1" x14ac:dyDescent="0.25">
      <c r="A45" s="10">
        <v>3</v>
      </c>
      <c r="B45" s="98" t="s">
        <v>21</v>
      </c>
      <c r="C45" s="99"/>
      <c r="D45" s="99"/>
      <c r="E45" s="99"/>
      <c r="F45" s="99"/>
      <c r="G45" s="100"/>
      <c r="H45" s="11">
        <v>0.01</v>
      </c>
      <c r="I45" s="12">
        <f t="shared" si="2"/>
        <v>25.90052</v>
      </c>
    </row>
    <row r="46" spans="1:10" ht="15" customHeight="1" x14ac:dyDescent="0.25">
      <c r="A46" s="10">
        <v>4</v>
      </c>
      <c r="B46" s="98" t="s">
        <v>22</v>
      </c>
      <c r="C46" s="99"/>
      <c r="D46" s="99"/>
      <c r="E46" s="99"/>
      <c r="F46" s="99"/>
      <c r="G46" s="100"/>
      <c r="H46" s="11">
        <v>2E-3</v>
      </c>
      <c r="I46" s="12">
        <f>$I$40*H46</f>
        <v>5.180104</v>
      </c>
    </row>
    <row r="47" spans="1:10" ht="15" customHeight="1" x14ac:dyDescent="0.25">
      <c r="A47" s="10">
        <v>5</v>
      </c>
      <c r="B47" s="98" t="s">
        <v>23</v>
      </c>
      <c r="C47" s="99"/>
      <c r="D47" s="99"/>
      <c r="E47" s="99"/>
      <c r="F47" s="99"/>
      <c r="G47" s="100"/>
      <c r="H47" s="11">
        <v>2.5000000000000001E-2</v>
      </c>
      <c r="I47" s="12">
        <f t="shared" si="2"/>
        <v>64.751300000000001</v>
      </c>
    </row>
    <row r="48" spans="1:10" ht="15" customHeight="1" x14ac:dyDescent="0.25">
      <c r="A48" s="10">
        <v>6</v>
      </c>
      <c r="B48" s="98" t="s">
        <v>24</v>
      </c>
      <c r="C48" s="99"/>
      <c r="D48" s="99"/>
      <c r="E48" s="99"/>
      <c r="F48" s="99"/>
      <c r="G48" s="100"/>
      <c r="H48" s="11">
        <v>0.08</v>
      </c>
      <c r="I48" s="12">
        <f>$I$40*H48</f>
        <v>207.20416</v>
      </c>
    </row>
    <row r="49" spans="1:16" ht="15" customHeight="1" x14ac:dyDescent="0.25">
      <c r="A49" s="10">
        <v>7</v>
      </c>
      <c r="B49" s="98" t="s">
        <v>127</v>
      </c>
      <c r="C49" s="99"/>
      <c r="D49" s="99"/>
      <c r="E49" s="99"/>
      <c r="F49" s="99"/>
      <c r="G49" s="100"/>
      <c r="H49" s="11">
        <v>0.03</v>
      </c>
      <c r="I49" s="12">
        <f t="shared" si="2"/>
        <v>77.701560000000001</v>
      </c>
    </row>
    <row r="50" spans="1:16" ht="15" customHeight="1" x14ac:dyDescent="0.25">
      <c r="A50" s="10">
        <v>8</v>
      </c>
      <c r="B50" s="98" t="s">
        <v>25</v>
      </c>
      <c r="C50" s="99"/>
      <c r="D50" s="99"/>
      <c r="E50" s="99"/>
      <c r="F50" s="99"/>
      <c r="G50" s="100"/>
      <c r="H50" s="11">
        <v>6.0000000000000001E-3</v>
      </c>
      <c r="I50" s="12">
        <f t="shared" si="2"/>
        <v>15.540312000000002</v>
      </c>
    </row>
    <row r="51" spans="1:16" s="16" customFormat="1" ht="15" customHeight="1" x14ac:dyDescent="0.25">
      <c r="A51" s="124" t="s">
        <v>26</v>
      </c>
      <c r="B51" s="125"/>
      <c r="C51" s="125"/>
      <c r="D51" s="125"/>
      <c r="E51" s="125"/>
      <c r="F51" s="125"/>
      <c r="G51" s="126"/>
      <c r="H51" s="14">
        <f>SUM(H43:H50)</f>
        <v>0.3680000000000001</v>
      </c>
      <c r="I51" s="48">
        <f>SUM(I43:I50)</f>
        <v>953.13913600000001</v>
      </c>
      <c r="J51" s="15"/>
    </row>
    <row r="52" spans="1:16" ht="15" customHeight="1" x14ac:dyDescent="0.25">
      <c r="A52" s="150" t="s">
        <v>27</v>
      </c>
      <c r="B52" s="150"/>
      <c r="C52" s="150"/>
      <c r="D52" s="150"/>
      <c r="E52" s="150"/>
      <c r="F52" s="150"/>
      <c r="G52" s="150"/>
      <c r="H52" s="150"/>
      <c r="I52" s="150"/>
    </row>
    <row r="53" spans="1:16" ht="30.75" customHeight="1" x14ac:dyDescent="0.25">
      <c r="A53" s="155" t="s">
        <v>28</v>
      </c>
      <c r="B53" s="155"/>
      <c r="C53" s="155"/>
      <c r="D53" s="155"/>
      <c r="E53" s="155"/>
      <c r="F53" s="155"/>
      <c r="G53" s="155"/>
      <c r="H53" s="155"/>
      <c r="I53" s="155"/>
      <c r="J53"/>
      <c r="K53"/>
      <c r="L53"/>
      <c r="M53"/>
      <c r="N53"/>
      <c r="O53"/>
      <c r="P53"/>
    </row>
    <row r="54" spans="1:16" ht="33.75" customHeight="1" x14ac:dyDescent="0.25">
      <c r="A54" s="9" t="s">
        <v>29</v>
      </c>
      <c r="B54" s="132" t="s">
        <v>30</v>
      </c>
      <c r="C54" s="133"/>
      <c r="D54" s="133"/>
      <c r="E54" s="133"/>
      <c r="F54" s="133"/>
      <c r="G54" s="134"/>
      <c r="H54" s="9" t="s">
        <v>12</v>
      </c>
      <c r="I54" s="9" t="s">
        <v>13</v>
      </c>
    </row>
    <row r="55" spans="1:16" ht="15" customHeight="1" x14ac:dyDescent="0.25">
      <c r="A55" s="10">
        <v>1</v>
      </c>
      <c r="B55" s="98" t="s">
        <v>31</v>
      </c>
      <c r="C55" s="99"/>
      <c r="D55" s="99"/>
      <c r="E55" s="99"/>
      <c r="F55" s="99"/>
      <c r="G55" s="100"/>
      <c r="H55" s="58">
        <v>0.119314</v>
      </c>
      <c r="I55" s="12">
        <f>$I$40*H55</f>
        <v>309.02946432800002</v>
      </c>
    </row>
    <row r="56" spans="1:16" ht="15" customHeight="1" x14ac:dyDescent="0.25">
      <c r="A56" s="10">
        <v>2</v>
      </c>
      <c r="B56" s="98" t="s">
        <v>32</v>
      </c>
      <c r="C56" s="99"/>
      <c r="D56" s="99"/>
      <c r="E56" s="99"/>
      <c r="F56" s="99"/>
      <c r="G56" s="100"/>
      <c r="H56" s="58">
        <v>2.0479000000000001E-2</v>
      </c>
      <c r="I56" s="12">
        <f t="shared" ref="I56:I61" si="3">$I$40*H56</f>
        <v>53.041674908000005</v>
      </c>
    </row>
    <row r="57" spans="1:16" ht="15" customHeight="1" x14ac:dyDescent="0.25">
      <c r="A57" s="10">
        <v>3</v>
      </c>
      <c r="B57" s="98" t="s">
        <v>33</v>
      </c>
      <c r="C57" s="99"/>
      <c r="D57" s="99"/>
      <c r="E57" s="99"/>
      <c r="F57" s="99"/>
      <c r="G57" s="100"/>
      <c r="H57" s="11">
        <v>1.2123E-2</v>
      </c>
      <c r="I57" s="12">
        <f t="shared" si="3"/>
        <v>31.399200396000001</v>
      </c>
    </row>
    <row r="58" spans="1:16" ht="15" customHeight="1" x14ac:dyDescent="0.25">
      <c r="A58" s="10">
        <v>4</v>
      </c>
      <c r="B58" s="98" t="s">
        <v>34</v>
      </c>
      <c r="C58" s="99"/>
      <c r="D58" s="99"/>
      <c r="E58" s="99"/>
      <c r="F58" s="99"/>
      <c r="G58" s="100"/>
      <c r="H58" s="11">
        <v>1.1436E-2</v>
      </c>
      <c r="I58" s="12">
        <f>$I$40*H58</f>
        <v>29.619834672000003</v>
      </c>
    </row>
    <row r="59" spans="1:16" ht="15" customHeight="1" x14ac:dyDescent="0.25">
      <c r="A59" s="10">
        <v>5</v>
      </c>
      <c r="B59" s="98" t="s">
        <v>35</v>
      </c>
      <c r="C59" s="99"/>
      <c r="D59" s="99"/>
      <c r="E59" s="99"/>
      <c r="F59" s="99"/>
      <c r="G59" s="100"/>
      <c r="H59" s="11">
        <v>1.74E-4</v>
      </c>
      <c r="I59" s="12">
        <f t="shared" si="3"/>
        <v>0.45066904800000002</v>
      </c>
    </row>
    <row r="60" spans="1:16" ht="15" customHeight="1" x14ac:dyDescent="0.25">
      <c r="A60" s="10">
        <v>6</v>
      </c>
      <c r="B60" s="98" t="s">
        <v>36</v>
      </c>
      <c r="C60" s="99"/>
      <c r="D60" s="99"/>
      <c r="E60" s="99"/>
      <c r="F60" s="99"/>
      <c r="G60" s="100"/>
      <c r="H60" s="11">
        <v>4.4200000000000001E-4</v>
      </c>
      <c r="I60" s="12">
        <f t="shared" si="3"/>
        <v>1.144802984</v>
      </c>
    </row>
    <row r="61" spans="1:16" ht="15" customHeight="1" x14ac:dyDescent="0.25">
      <c r="A61" s="10">
        <v>7</v>
      </c>
      <c r="B61" s="98" t="s">
        <v>37</v>
      </c>
      <c r="C61" s="99"/>
      <c r="D61" s="99"/>
      <c r="E61" s="99"/>
      <c r="F61" s="99"/>
      <c r="G61" s="100"/>
      <c r="H61" s="11">
        <v>1.85E-4</v>
      </c>
      <c r="I61" s="12">
        <f t="shared" si="3"/>
        <v>0.47915962000000001</v>
      </c>
    </row>
    <row r="62" spans="1:16" ht="15" customHeight="1" x14ac:dyDescent="0.25">
      <c r="A62" s="10">
        <v>8</v>
      </c>
      <c r="B62" s="98" t="s">
        <v>38</v>
      </c>
      <c r="C62" s="99"/>
      <c r="D62" s="99"/>
      <c r="E62" s="99"/>
      <c r="F62" s="99"/>
      <c r="G62" s="100"/>
      <c r="H62" s="11">
        <v>9.0789999999999996E-2</v>
      </c>
      <c r="I62" s="12">
        <f>$I$40*H62</f>
        <v>235.15082108000001</v>
      </c>
    </row>
    <row r="63" spans="1:16" s="16" customFormat="1" ht="15" customHeight="1" x14ac:dyDescent="0.25">
      <c r="A63" s="124" t="s">
        <v>39</v>
      </c>
      <c r="B63" s="125"/>
      <c r="C63" s="125"/>
      <c r="D63" s="125"/>
      <c r="E63" s="125"/>
      <c r="F63" s="125"/>
      <c r="G63" s="126"/>
      <c r="H63" s="14">
        <f>SUM(H55:H62)</f>
        <v>0.25494299999999998</v>
      </c>
      <c r="I63" s="48">
        <f>SUM(I55:I62)</f>
        <v>660.31562703600014</v>
      </c>
      <c r="J63" s="15"/>
    </row>
    <row r="64" spans="1:16" ht="11.25" customHeight="1" x14ac:dyDescent="0.25">
      <c r="A64" s="17" t="s">
        <v>40</v>
      </c>
      <c r="B64" s="127" t="s">
        <v>41</v>
      </c>
      <c r="C64" s="127"/>
      <c r="D64" s="127"/>
      <c r="E64" s="127"/>
      <c r="F64" s="127"/>
      <c r="G64" s="127"/>
      <c r="H64" s="127"/>
      <c r="I64" s="127"/>
    </row>
    <row r="65" spans="1:11" ht="15" customHeight="1" x14ac:dyDescent="0.25">
      <c r="A65" s="17" t="s">
        <v>42</v>
      </c>
      <c r="B65" s="154" t="s">
        <v>43</v>
      </c>
      <c r="C65" s="154"/>
      <c r="D65" s="154"/>
      <c r="E65" s="154"/>
      <c r="F65" s="154"/>
      <c r="G65" s="154"/>
      <c r="H65" s="154"/>
      <c r="I65" s="154"/>
    </row>
    <row r="66" spans="1:11" ht="33.75" customHeight="1" x14ac:dyDescent="0.25">
      <c r="A66" s="9" t="s">
        <v>44</v>
      </c>
      <c r="B66" s="132" t="s">
        <v>45</v>
      </c>
      <c r="C66" s="133"/>
      <c r="D66" s="133"/>
      <c r="E66" s="133"/>
      <c r="F66" s="133"/>
      <c r="G66" s="134"/>
      <c r="H66" s="9" t="s">
        <v>12</v>
      </c>
      <c r="I66" s="9" t="s">
        <v>13</v>
      </c>
    </row>
    <row r="67" spans="1:11" ht="15" customHeight="1" x14ac:dyDescent="0.25">
      <c r="A67" s="10">
        <v>1</v>
      </c>
      <c r="B67" s="98" t="s">
        <v>46</v>
      </c>
      <c r="C67" s="99"/>
      <c r="D67" s="99"/>
      <c r="E67" s="99"/>
      <c r="F67" s="99"/>
      <c r="G67" s="100"/>
      <c r="H67" s="11">
        <v>2.3626999999999999E-2</v>
      </c>
      <c r="I67" s="12">
        <f>$I$40*H67</f>
        <v>61.195158604</v>
      </c>
    </row>
    <row r="68" spans="1:11" ht="15" customHeight="1" x14ac:dyDescent="0.25">
      <c r="A68" s="10">
        <v>2</v>
      </c>
      <c r="B68" s="98" t="s">
        <v>47</v>
      </c>
      <c r="C68" s="99"/>
      <c r="D68" s="99"/>
      <c r="E68" s="99"/>
      <c r="F68" s="99"/>
      <c r="G68" s="100"/>
      <c r="H68" s="11">
        <v>1.717E-3</v>
      </c>
      <c r="I68" s="12">
        <f t="shared" ref="I68:I69" si="4">$I$40*H68</f>
        <v>4.4471192840000002</v>
      </c>
    </row>
    <row r="69" spans="1:11" ht="15" customHeight="1" x14ac:dyDescent="0.25">
      <c r="A69" s="10">
        <v>3</v>
      </c>
      <c r="B69" s="98" t="s">
        <v>48</v>
      </c>
      <c r="C69" s="99"/>
      <c r="D69" s="99"/>
      <c r="E69" s="99"/>
      <c r="F69" s="99"/>
      <c r="G69" s="100"/>
      <c r="H69" s="11">
        <v>9.4509999999999993E-3</v>
      </c>
      <c r="I69" s="12">
        <f t="shared" si="4"/>
        <v>24.478581452</v>
      </c>
    </row>
    <row r="70" spans="1:11" s="16" customFormat="1" ht="15" customHeight="1" x14ac:dyDescent="0.25">
      <c r="A70" s="124" t="s">
        <v>49</v>
      </c>
      <c r="B70" s="125"/>
      <c r="C70" s="125"/>
      <c r="D70" s="125"/>
      <c r="E70" s="125"/>
      <c r="F70" s="125"/>
      <c r="G70" s="126"/>
      <c r="H70" s="14">
        <f>SUM(H67:H69)</f>
        <v>3.4795E-2</v>
      </c>
      <c r="I70" s="48">
        <f>SUM(I67:I69)</f>
        <v>90.120859339999996</v>
      </c>
      <c r="J70" s="15"/>
    </row>
    <row r="71" spans="1:11" ht="5.0999999999999996" customHeight="1" x14ac:dyDescent="0.25"/>
    <row r="72" spans="1:11" ht="33.75" x14ac:dyDescent="0.25">
      <c r="A72" s="9" t="s">
        <v>50</v>
      </c>
      <c r="B72" s="132" t="s">
        <v>51</v>
      </c>
      <c r="C72" s="133"/>
      <c r="D72" s="133"/>
      <c r="E72" s="133"/>
      <c r="F72" s="133"/>
      <c r="G72" s="134"/>
      <c r="H72" s="9" t="s">
        <v>12</v>
      </c>
      <c r="I72" s="9" t="s">
        <v>13</v>
      </c>
    </row>
    <row r="73" spans="1:11" ht="15" customHeight="1" x14ac:dyDescent="0.25">
      <c r="A73" s="10">
        <v>1</v>
      </c>
      <c r="B73" s="98" t="s">
        <v>52</v>
      </c>
      <c r="C73" s="99"/>
      <c r="D73" s="99"/>
      <c r="E73" s="99"/>
      <c r="F73" s="99"/>
      <c r="G73" s="100"/>
      <c r="H73" s="11">
        <f>(H51*H63)</f>
        <v>9.3819024000000015E-2</v>
      </c>
      <c r="I73" s="12">
        <f>$I$40*H73</f>
        <v>242.99615074924805</v>
      </c>
    </row>
    <row r="74" spans="1:11" s="16" customFormat="1" ht="15" customHeight="1" x14ac:dyDescent="0.25">
      <c r="A74" s="124" t="s">
        <v>53</v>
      </c>
      <c r="B74" s="125"/>
      <c r="C74" s="125"/>
      <c r="D74" s="125"/>
      <c r="E74" s="125"/>
      <c r="F74" s="125"/>
      <c r="G74" s="126"/>
      <c r="H74" s="14">
        <f>SUM(H73:H73)</f>
        <v>9.3819024000000015E-2</v>
      </c>
      <c r="I74" s="48">
        <f>I73</f>
        <v>242.99615074924805</v>
      </c>
      <c r="J74" s="15"/>
      <c r="K74" s="18"/>
    </row>
    <row r="75" spans="1:11" ht="5.0999999999999996" customHeight="1" x14ac:dyDescent="0.25">
      <c r="J75" s="19"/>
    </row>
    <row r="76" spans="1:11" s="16" customFormat="1" ht="12" x14ac:dyDescent="0.25">
      <c r="A76" s="153" t="s">
        <v>54</v>
      </c>
      <c r="B76" s="153"/>
      <c r="C76" s="153"/>
      <c r="D76" s="153"/>
      <c r="E76" s="153"/>
      <c r="F76" s="153"/>
      <c r="G76" s="153"/>
      <c r="H76" s="20">
        <f>H51+H63+H70+H74</f>
        <v>0.75155702400000002</v>
      </c>
      <c r="I76" s="21">
        <f>I51+I63+I70+I74</f>
        <v>1946.5717731252482</v>
      </c>
      <c r="J76" s="15"/>
    </row>
    <row r="77" spans="1:11" ht="5.0999999999999996" customHeight="1" x14ac:dyDescent="0.25"/>
    <row r="78" spans="1:11" ht="33.75" x14ac:dyDescent="0.25">
      <c r="A78" s="9" t="s">
        <v>55</v>
      </c>
      <c r="B78" s="132" t="s">
        <v>150</v>
      </c>
      <c r="C78" s="133"/>
      <c r="D78" s="133"/>
      <c r="E78" s="133"/>
      <c r="F78" s="133"/>
      <c r="G78" s="134"/>
      <c r="H78" s="9" t="s">
        <v>12</v>
      </c>
      <c r="I78" s="9" t="s">
        <v>13</v>
      </c>
    </row>
    <row r="79" spans="1:11" ht="15" customHeight="1" x14ac:dyDescent="0.25">
      <c r="A79" s="10">
        <v>1</v>
      </c>
      <c r="B79" s="98" t="s">
        <v>156</v>
      </c>
      <c r="C79" s="99"/>
      <c r="D79" s="99"/>
      <c r="E79" s="99"/>
      <c r="F79" s="99"/>
      <c r="G79" s="100"/>
      <c r="H79" s="11">
        <f>I79/$I$40</f>
        <v>0.10161958138292203</v>
      </c>
      <c r="I79" s="12">
        <f>I96</f>
        <v>263.2</v>
      </c>
    </row>
    <row r="80" spans="1:11" ht="15" customHeight="1" x14ac:dyDescent="0.25">
      <c r="A80" s="10">
        <v>2</v>
      </c>
      <c r="B80" s="98" t="s">
        <v>157</v>
      </c>
      <c r="C80" s="99"/>
      <c r="D80" s="99"/>
      <c r="E80" s="99"/>
      <c r="F80" s="99"/>
      <c r="G80" s="100"/>
      <c r="H80" s="11">
        <f>I80/$I$40</f>
        <v>0</v>
      </c>
      <c r="I80" s="12">
        <f>I92</f>
        <v>0</v>
      </c>
    </row>
    <row r="81" spans="1:10" ht="15" customHeight="1" x14ac:dyDescent="0.25">
      <c r="A81" s="10">
        <v>3</v>
      </c>
      <c r="B81" s="98" t="s">
        <v>163</v>
      </c>
      <c r="C81" s="99"/>
      <c r="D81" s="99"/>
      <c r="E81" s="99"/>
      <c r="F81" s="99"/>
      <c r="G81" s="100"/>
      <c r="H81" s="11">
        <f>I81/$I$40</f>
        <v>5.900267639414189E-2</v>
      </c>
      <c r="I81" s="12">
        <f>I88</f>
        <v>152.82</v>
      </c>
    </row>
    <row r="82" spans="1:10" ht="15" customHeight="1" x14ac:dyDescent="0.25">
      <c r="A82" s="10">
        <v>4</v>
      </c>
      <c r="B82" s="98" t="s">
        <v>148</v>
      </c>
      <c r="C82" s="99"/>
      <c r="D82" s="99"/>
      <c r="E82" s="99"/>
      <c r="F82" s="99"/>
      <c r="G82" s="100"/>
      <c r="H82" s="11">
        <f>I82/$I$40</f>
        <v>0</v>
      </c>
      <c r="I82" s="12">
        <f>IF(I26="Não aplicável",0,((I10/H10)*1.5*I26))</f>
        <v>0</v>
      </c>
    </row>
    <row r="83" spans="1:10" ht="15" customHeight="1" x14ac:dyDescent="0.25">
      <c r="A83" s="10">
        <v>5</v>
      </c>
      <c r="B83" s="98" t="s">
        <v>135</v>
      </c>
      <c r="C83" s="99"/>
      <c r="D83" s="99"/>
      <c r="E83" s="99"/>
      <c r="F83" s="99"/>
      <c r="G83" s="100"/>
      <c r="H83" s="11">
        <f>I83/$I$40</f>
        <v>0</v>
      </c>
      <c r="I83" s="12">
        <f>IF(I21="Não aplicável",0,I21)</f>
        <v>0</v>
      </c>
    </row>
    <row r="84" spans="1:10" ht="15" customHeight="1" x14ac:dyDescent="0.25">
      <c r="A84" s="124" t="s">
        <v>56</v>
      </c>
      <c r="B84" s="125"/>
      <c r="C84" s="125"/>
      <c r="D84" s="125"/>
      <c r="E84" s="125"/>
      <c r="F84" s="125"/>
      <c r="G84" s="126"/>
      <c r="H84" s="14">
        <f>SUM(H79:H83)</f>
        <v>0.1606222577770639</v>
      </c>
      <c r="I84" s="48">
        <f>SUM(I79:I83)</f>
        <v>416.02</v>
      </c>
      <c r="J84" s="13"/>
    </row>
    <row r="85" spans="1:10" ht="18" customHeight="1" x14ac:dyDescent="0.25">
      <c r="A85" s="17" t="s">
        <v>165</v>
      </c>
      <c r="B85" s="150" t="s">
        <v>164</v>
      </c>
      <c r="C85" s="151"/>
      <c r="D85" s="151"/>
      <c r="E85" s="151"/>
      <c r="F85" s="151"/>
      <c r="G85" s="151"/>
      <c r="H85" s="23"/>
      <c r="I85" s="24"/>
    </row>
    <row r="86" spans="1:10" ht="15" customHeight="1" x14ac:dyDescent="0.25">
      <c r="A86" s="149" t="s">
        <v>57</v>
      </c>
      <c r="B86" s="149"/>
      <c r="C86" s="149"/>
      <c r="D86" s="149"/>
      <c r="E86" s="149"/>
      <c r="F86" s="149"/>
      <c r="G86" s="149"/>
      <c r="H86" s="149"/>
      <c r="I86" s="149"/>
    </row>
    <row r="87" spans="1:10" ht="24" customHeight="1" x14ac:dyDescent="0.25">
      <c r="A87" s="130" t="s">
        <v>58</v>
      </c>
      <c r="B87" s="130"/>
      <c r="C87" s="10" t="s">
        <v>59</v>
      </c>
      <c r="D87" s="10" t="s">
        <v>60</v>
      </c>
      <c r="E87" s="10" t="s">
        <v>61</v>
      </c>
      <c r="F87" s="10" t="s">
        <v>62</v>
      </c>
      <c r="G87" s="10" t="s">
        <v>63</v>
      </c>
      <c r="H87" s="11" t="s">
        <v>64</v>
      </c>
      <c r="I87" s="12" t="s">
        <v>65</v>
      </c>
    </row>
    <row r="88" spans="1:10" ht="15" customHeight="1" x14ac:dyDescent="0.25">
      <c r="A88" s="152">
        <f>I12</f>
        <v>4.8</v>
      </c>
      <c r="B88" s="130"/>
      <c r="C88" s="10">
        <f>I13</f>
        <v>22</v>
      </c>
      <c r="D88" s="10">
        <v>2</v>
      </c>
      <c r="E88" s="29">
        <f>A88*C88*D88</f>
        <v>211.2</v>
      </c>
      <c r="F88" s="29">
        <f>I31</f>
        <v>1946</v>
      </c>
      <c r="G88" s="25">
        <f>I14</f>
        <v>0.03</v>
      </c>
      <c r="H88" s="29">
        <f>F88*G88</f>
        <v>58.379999999999995</v>
      </c>
      <c r="I88" s="59">
        <f>IF((E88-H88)&gt;0,E88-H88,0)</f>
        <v>152.82</v>
      </c>
    </row>
    <row r="89" spans="1:10" ht="3.75" customHeight="1" x14ac:dyDescent="0.25">
      <c r="A89" s="78"/>
      <c r="E89" s="13"/>
      <c r="F89" s="13"/>
      <c r="G89" s="79"/>
      <c r="H89" s="13"/>
      <c r="I89" s="80"/>
    </row>
    <row r="90" spans="1:10" ht="15" customHeight="1" x14ac:dyDescent="0.25">
      <c r="A90" s="149" t="s">
        <v>158</v>
      </c>
      <c r="B90" s="149"/>
      <c r="C90" s="149"/>
      <c r="D90" s="149"/>
      <c r="E90" s="149"/>
      <c r="F90" s="149"/>
      <c r="G90" s="149"/>
      <c r="H90" s="149"/>
      <c r="I90" s="149"/>
    </row>
    <row r="91" spans="1:10" ht="23.25" customHeight="1" x14ac:dyDescent="0.25">
      <c r="A91" s="130" t="s">
        <v>58</v>
      </c>
      <c r="B91" s="130"/>
      <c r="C91" s="10" t="s">
        <v>66</v>
      </c>
      <c r="D91" s="10" t="s">
        <v>60</v>
      </c>
      <c r="E91" s="10" t="s">
        <v>61</v>
      </c>
      <c r="F91" s="10" t="s">
        <v>62</v>
      </c>
      <c r="G91" s="10" t="s">
        <v>63</v>
      </c>
      <c r="H91" s="11" t="s">
        <v>64</v>
      </c>
      <c r="I91" s="12" t="s">
        <v>65</v>
      </c>
    </row>
    <row r="92" spans="1:10" ht="15" customHeight="1" x14ac:dyDescent="0.25">
      <c r="A92" s="148">
        <f>I18</f>
        <v>0</v>
      </c>
      <c r="B92" s="148"/>
      <c r="C92" s="30">
        <f>I19</f>
        <v>0</v>
      </c>
      <c r="D92" s="10">
        <v>1</v>
      </c>
      <c r="E92" s="29">
        <f>A92*C92*D92</f>
        <v>0</v>
      </c>
      <c r="F92" s="29">
        <f>E92</f>
        <v>0</v>
      </c>
      <c r="G92" s="49">
        <f>I20</f>
        <v>0</v>
      </c>
      <c r="H92" s="29">
        <f>F92*G92</f>
        <v>0</v>
      </c>
      <c r="I92" s="12">
        <f>E92-H92</f>
        <v>0</v>
      </c>
    </row>
    <row r="93" spans="1:10" ht="5.0999999999999996" customHeight="1" x14ac:dyDescent="0.25">
      <c r="A93" s="26"/>
      <c r="B93" s="26"/>
      <c r="C93" s="26"/>
      <c r="D93" s="26"/>
      <c r="E93" s="15"/>
      <c r="F93" s="15"/>
      <c r="G93" s="27"/>
      <c r="H93" s="15"/>
      <c r="I93" s="28"/>
    </row>
    <row r="94" spans="1:10" ht="15" customHeight="1" x14ac:dyDescent="0.25">
      <c r="A94" s="149" t="s">
        <v>140</v>
      </c>
      <c r="B94" s="149"/>
      <c r="C94" s="149"/>
      <c r="D94" s="149"/>
      <c r="E94" s="149"/>
      <c r="F94" s="149"/>
      <c r="G94" s="149"/>
      <c r="H94" s="149"/>
      <c r="I94" s="149"/>
    </row>
    <row r="95" spans="1:10" ht="23.25" customHeight="1" x14ac:dyDescent="0.25">
      <c r="A95" s="130" t="s">
        <v>58</v>
      </c>
      <c r="B95" s="130"/>
      <c r="C95" s="10" t="s">
        <v>66</v>
      </c>
      <c r="D95" s="10" t="s">
        <v>60</v>
      </c>
      <c r="E95" s="10" t="s">
        <v>61</v>
      </c>
      <c r="F95" s="10" t="s">
        <v>62</v>
      </c>
      <c r="G95" s="10" t="s">
        <v>63</v>
      </c>
      <c r="H95" s="11" t="str">
        <f>H87</f>
        <v>Valor desconto</v>
      </c>
      <c r="I95" s="12" t="s">
        <v>65</v>
      </c>
    </row>
    <row r="96" spans="1:10" ht="15" customHeight="1" x14ac:dyDescent="0.25">
      <c r="A96" s="148">
        <f>I15</f>
        <v>329</v>
      </c>
      <c r="B96" s="148"/>
      <c r="C96" s="30">
        <f>I16</f>
        <v>1</v>
      </c>
      <c r="D96" s="10">
        <v>1</v>
      </c>
      <c r="E96" s="29">
        <f>A96*C96*D96</f>
        <v>329</v>
      </c>
      <c r="F96" s="29">
        <f>E96</f>
        <v>329</v>
      </c>
      <c r="G96" s="49">
        <f>I17</f>
        <v>0.2</v>
      </c>
      <c r="H96" s="29">
        <f>F96*G96</f>
        <v>65.8</v>
      </c>
      <c r="I96" s="12">
        <f>E96-H96</f>
        <v>263.2</v>
      </c>
    </row>
    <row r="97" spans="1:19" ht="5.0999999999999996" customHeight="1" x14ac:dyDescent="0.25"/>
    <row r="98" spans="1:19" ht="12" customHeight="1" x14ac:dyDescent="0.25">
      <c r="A98" s="109" t="s">
        <v>67</v>
      </c>
      <c r="B98" s="109"/>
      <c r="C98" s="109"/>
      <c r="D98" s="109"/>
      <c r="E98" s="109"/>
      <c r="F98" s="109"/>
      <c r="G98" s="109"/>
      <c r="H98" s="31">
        <f>H40+H76+H84</f>
        <v>1.912179281777064</v>
      </c>
      <c r="I98" s="32">
        <f>I40+I76+I84</f>
        <v>4952.6437731252481</v>
      </c>
      <c r="J98" s="13"/>
      <c r="L98" s="13"/>
    </row>
    <row r="99" spans="1:19" s="37" customFormat="1" ht="5.0999999999999996" customHeight="1" x14ac:dyDescent="0.25">
      <c r="A99" s="33"/>
      <c r="B99" s="33"/>
      <c r="C99" s="33"/>
      <c r="D99" s="33"/>
      <c r="E99" s="33"/>
      <c r="F99" s="33"/>
      <c r="G99" s="33"/>
      <c r="H99" s="34"/>
      <c r="I99" s="35"/>
      <c r="J99" s="36"/>
      <c r="L99" s="36"/>
    </row>
    <row r="100" spans="1:19" x14ac:dyDescent="0.25">
      <c r="A100" s="104" t="s">
        <v>68</v>
      </c>
      <c r="B100" s="104"/>
      <c r="C100" s="104"/>
      <c r="D100" s="104"/>
      <c r="E100" s="104"/>
      <c r="F100" s="104"/>
      <c r="G100" s="104"/>
      <c r="H100" s="104"/>
      <c r="I100" s="104"/>
    </row>
    <row r="101" spans="1:19" ht="33.75" x14ac:dyDescent="0.25">
      <c r="A101" s="9" t="s">
        <v>10</v>
      </c>
      <c r="B101" s="132" t="s">
        <v>69</v>
      </c>
      <c r="C101" s="133"/>
      <c r="D101" s="133"/>
      <c r="E101" s="133"/>
      <c r="F101" s="133"/>
      <c r="G101" s="134"/>
      <c r="H101" s="9" t="s">
        <v>12</v>
      </c>
      <c r="I101" s="9" t="s">
        <v>13</v>
      </c>
    </row>
    <row r="102" spans="1:19" ht="15" customHeight="1" x14ac:dyDescent="0.25">
      <c r="A102" s="10">
        <v>1</v>
      </c>
      <c r="B102" s="98" t="s">
        <v>166</v>
      </c>
      <c r="C102" s="99"/>
      <c r="D102" s="99"/>
      <c r="E102" s="99"/>
      <c r="F102" s="99"/>
      <c r="G102" s="100"/>
      <c r="H102" s="11">
        <f>I102/$I$113</f>
        <v>0</v>
      </c>
      <c r="I102" s="12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0">
        <v>2</v>
      </c>
      <c r="B103" s="142" t="s">
        <v>170</v>
      </c>
      <c r="C103" s="143"/>
      <c r="D103" s="143"/>
      <c r="E103" s="143"/>
      <c r="F103" s="143"/>
      <c r="G103" s="144"/>
      <c r="H103" s="11">
        <f t="shared" ref="H103:H107" si="5">I103/$I$113</f>
        <v>0</v>
      </c>
      <c r="I103" s="12">
        <f>IF(F111=10%,G111,0)</f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0">
        <v>3</v>
      </c>
      <c r="B104" s="98" t="s">
        <v>70</v>
      </c>
      <c r="C104" s="99"/>
      <c r="D104" s="99"/>
      <c r="E104" s="99"/>
      <c r="F104" s="99"/>
      <c r="G104" s="100"/>
      <c r="H104" s="11">
        <f t="shared" si="5"/>
        <v>0</v>
      </c>
      <c r="I104" s="12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0">
        <v>4</v>
      </c>
      <c r="B105" s="145" t="s">
        <v>71</v>
      </c>
      <c r="C105" s="146"/>
      <c r="D105" s="146"/>
      <c r="E105" s="146"/>
      <c r="F105" s="146"/>
      <c r="G105" s="147"/>
      <c r="H105" s="11">
        <f t="shared" si="5"/>
        <v>0</v>
      </c>
      <c r="I105" s="12">
        <v>0</v>
      </c>
      <c r="K105"/>
      <c r="L105"/>
      <c r="M105"/>
      <c r="N105"/>
      <c r="O105"/>
      <c r="P105"/>
      <c r="Q105"/>
      <c r="R105"/>
      <c r="S105"/>
    </row>
    <row r="106" spans="1:19" ht="15" customHeight="1" x14ac:dyDescent="0.25">
      <c r="A106" s="10">
        <v>5</v>
      </c>
      <c r="B106" s="98" t="s">
        <v>171</v>
      </c>
      <c r="C106" s="99"/>
      <c r="D106" s="99"/>
      <c r="E106" s="99"/>
      <c r="F106" s="99"/>
      <c r="G106" s="100"/>
      <c r="H106" s="11">
        <f t="shared" si="5"/>
        <v>0</v>
      </c>
      <c r="I106" s="12">
        <v>0</v>
      </c>
      <c r="K106"/>
      <c r="L106"/>
      <c r="M106"/>
      <c r="N106"/>
      <c r="O106"/>
      <c r="P106"/>
      <c r="Q106"/>
      <c r="R106"/>
      <c r="S106"/>
    </row>
    <row r="107" spans="1:19" ht="15" customHeight="1" x14ac:dyDescent="0.25">
      <c r="A107" s="10">
        <v>6</v>
      </c>
      <c r="B107" s="98" t="s">
        <v>72</v>
      </c>
      <c r="C107" s="99"/>
      <c r="D107" s="99"/>
      <c r="E107" s="99"/>
      <c r="F107" s="99"/>
      <c r="G107" s="100"/>
      <c r="H107" s="11">
        <f t="shared" si="5"/>
        <v>0</v>
      </c>
      <c r="I107" s="12">
        <v>0</v>
      </c>
      <c r="K107"/>
      <c r="L107"/>
      <c r="M107"/>
      <c r="N107"/>
      <c r="O107"/>
      <c r="P107"/>
      <c r="Q107"/>
      <c r="R107"/>
      <c r="S107"/>
    </row>
    <row r="108" spans="1:19" ht="15" customHeight="1" x14ac:dyDescent="0.25">
      <c r="A108" s="124" t="s">
        <v>73</v>
      </c>
      <c r="B108" s="125"/>
      <c r="C108" s="125"/>
      <c r="D108" s="125"/>
      <c r="E108" s="125"/>
      <c r="F108" s="125"/>
      <c r="G108" s="126"/>
      <c r="H108" s="14">
        <f>H102+H103+H104+H105+H106+H107</f>
        <v>0</v>
      </c>
      <c r="I108" s="38">
        <f>SUM(I102:I107)</f>
        <v>0</v>
      </c>
      <c r="J108" s="13"/>
      <c r="K108"/>
      <c r="L108"/>
      <c r="M108"/>
      <c r="N108"/>
      <c r="O108"/>
      <c r="P108"/>
      <c r="Q108"/>
      <c r="R108"/>
      <c r="S108"/>
    </row>
    <row r="109" spans="1:19" ht="30" customHeight="1" x14ac:dyDescent="0.25">
      <c r="A109"/>
      <c r="B109" s="127" t="s">
        <v>167</v>
      </c>
      <c r="C109" s="127"/>
      <c r="D109" s="127"/>
      <c r="E109" s="127"/>
      <c r="F109" s="127"/>
      <c r="G109" s="127"/>
      <c r="H109" s="127"/>
      <c r="I109" s="127"/>
      <c r="K109"/>
      <c r="L109"/>
      <c r="M109"/>
      <c r="N109"/>
      <c r="O109"/>
      <c r="P109"/>
      <c r="Q109"/>
      <c r="R109"/>
      <c r="S109"/>
    </row>
    <row r="110" spans="1:19" ht="5.25" customHeight="1" x14ac:dyDescent="0.25">
      <c r="A110"/>
      <c r="B110"/>
      <c r="C110"/>
      <c r="D110"/>
      <c r="E110"/>
      <c r="F110"/>
      <c r="G110"/>
      <c r="H110"/>
      <c r="I110"/>
    </row>
    <row r="111" spans="1:19" ht="48.75" customHeight="1" x14ac:dyDescent="0.25">
      <c r="A111" s="139" t="s">
        <v>149</v>
      </c>
      <c r="B111" s="140"/>
      <c r="C111" s="140"/>
      <c r="D111" s="140"/>
      <c r="E111" s="141"/>
      <c r="F111" s="39">
        <f>I27</f>
        <v>0.2</v>
      </c>
      <c r="G111" s="40">
        <f>I113*F111</f>
        <v>959.96475462504975</v>
      </c>
      <c r="H111" s="41" t="s">
        <v>74</v>
      </c>
      <c r="I111" s="42">
        <f>I81</f>
        <v>152.82</v>
      </c>
      <c r="K111"/>
      <c r="L111"/>
      <c r="M111"/>
      <c r="N111"/>
      <c r="O111"/>
      <c r="P111"/>
      <c r="Q111"/>
      <c r="R111"/>
      <c r="S111"/>
    </row>
    <row r="112" spans="1:19" s="46" customFormat="1" ht="16.5" customHeight="1" x14ac:dyDescent="0.25">
      <c r="A112" s="136" t="s">
        <v>75</v>
      </c>
      <c r="B112" s="136"/>
      <c r="C112" s="43" t="s">
        <v>76</v>
      </c>
      <c r="D112" s="43" t="s">
        <v>77</v>
      </c>
      <c r="E112" s="43" t="s">
        <v>78</v>
      </c>
      <c r="F112" s="43" t="s">
        <v>79</v>
      </c>
      <c r="G112" s="43" t="s">
        <v>80</v>
      </c>
      <c r="H112" s="41" t="s">
        <v>81</v>
      </c>
      <c r="I112" s="44" t="s">
        <v>82</v>
      </c>
      <c r="J112" s="45"/>
      <c r="K112"/>
      <c r="L112"/>
      <c r="M112"/>
      <c r="N112"/>
      <c r="O112"/>
      <c r="P112"/>
      <c r="Q112"/>
      <c r="R112"/>
      <c r="S112"/>
    </row>
    <row r="113" spans="1:19" ht="16.5" customHeight="1" x14ac:dyDescent="0.25">
      <c r="A113" s="137">
        <f>I40</f>
        <v>2590.0520000000001</v>
      </c>
      <c r="B113" s="137"/>
      <c r="C113" s="47">
        <f>I51</f>
        <v>953.13913600000001</v>
      </c>
      <c r="D113" s="47">
        <f>I63</f>
        <v>660.31562703600014</v>
      </c>
      <c r="E113" s="47">
        <f>I70</f>
        <v>90.120859339999996</v>
      </c>
      <c r="F113" s="47">
        <f>I74</f>
        <v>242.99615074924805</v>
      </c>
      <c r="G113" s="47">
        <f>I84</f>
        <v>416.02</v>
      </c>
      <c r="H113" s="47">
        <f>A113+C113+D113+E113+F113+G113</f>
        <v>4952.6437731252481</v>
      </c>
      <c r="I113" s="47">
        <f>H113-I111</f>
        <v>4799.8237731252484</v>
      </c>
      <c r="J113" s="13"/>
      <c r="K113"/>
      <c r="L113"/>
      <c r="M113"/>
      <c r="N113"/>
      <c r="O113"/>
      <c r="P113"/>
      <c r="Q113"/>
      <c r="R113"/>
      <c r="S113"/>
    </row>
    <row r="114" spans="1:19" ht="5.0999999999999996" customHeight="1" x14ac:dyDescent="0.25">
      <c r="A114" s="17"/>
      <c r="B114" s="138"/>
      <c r="C114" s="138"/>
      <c r="D114" s="138"/>
      <c r="E114" s="138"/>
      <c r="F114" s="138"/>
      <c r="G114" s="138"/>
      <c r="H114" s="138"/>
      <c r="I114" s="138"/>
    </row>
    <row r="115" spans="1:19" ht="33.75" x14ac:dyDescent="0.25">
      <c r="A115" s="9" t="s">
        <v>17</v>
      </c>
      <c r="B115" s="132" t="s">
        <v>83</v>
      </c>
      <c r="C115" s="133"/>
      <c r="D115" s="133"/>
      <c r="E115" s="133"/>
      <c r="F115" s="133"/>
      <c r="G115" s="134"/>
      <c r="H115" s="9" t="s">
        <v>12</v>
      </c>
      <c r="I115" s="9" t="s">
        <v>13</v>
      </c>
    </row>
    <row r="116" spans="1:19" ht="15" customHeight="1" x14ac:dyDescent="0.25">
      <c r="A116" s="10">
        <v>1</v>
      </c>
      <c r="B116" s="98" t="s">
        <v>84</v>
      </c>
      <c r="C116" s="99"/>
      <c r="D116" s="99"/>
      <c r="E116" s="99"/>
      <c r="F116" s="99"/>
      <c r="G116" s="100"/>
      <c r="H116" s="11">
        <f>I116/$I$126</f>
        <v>0</v>
      </c>
      <c r="I116" s="12">
        <v>0</v>
      </c>
    </row>
    <row r="117" spans="1:19" ht="15" customHeight="1" x14ac:dyDescent="0.25">
      <c r="A117" s="10">
        <v>2</v>
      </c>
      <c r="B117" s="98" t="s">
        <v>85</v>
      </c>
      <c r="C117" s="99"/>
      <c r="D117" s="99"/>
      <c r="E117" s="99"/>
      <c r="F117" s="99"/>
      <c r="G117" s="100"/>
      <c r="H117" s="11">
        <f>I117/$I$126</f>
        <v>0</v>
      </c>
      <c r="I117" s="12">
        <v>0</v>
      </c>
    </row>
    <row r="118" spans="1:19" ht="15" customHeight="1" x14ac:dyDescent="0.25">
      <c r="A118" s="124" t="s">
        <v>86</v>
      </c>
      <c r="B118" s="125"/>
      <c r="C118" s="125"/>
      <c r="D118" s="125"/>
      <c r="E118" s="125"/>
      <c r="F118" s="125"/>
      <c r="G118" s="126"/>
      <c r="H118" s="14">
        <f>H116+H117</f>
        <v>0</v>
      </c>
      <c r="I118" s="48">
        <f>SUM(I116:I117)</f>
        <v>0</v>
      </c>
    </row>
    <row r="119" spans="1:19" ht="5.0999999999999996" customHeight="1" x14ac:dyDescent="0.25"/>
    <row r="120" spans="1:19" ht="33.75" x14ac:dyDescent="0.25">
      <c r="A120" s="9" t="s">
        <v>29</v>
      </c>
      <c r="B120" s="132" t="s">
        <v>87</v>
      </c>
      <c r="C120" s="133"/>
      <c r="D120" s="133"/>
      <c r="E120" s="133"/>
      <c r="F120" s="133"/>
      <c r="G120" s="134"/>
      <c r="H120" s="9" t="s">
        <v>12</v>
      </c>
      <c r="I120" s="9" t="s">
        <v>13</v>
      </c>
    </row>
    <row r="121" spans="1:19" ht="15" customHeight="1" x14ac:dyDescent="0.25">
      <c r="A121" s="10">
        <v>1</v>
      </c>
      <c r="B121" s="98" t="s">
        <v>87</v>
      </c>
      <c r="C121" s="99"/>
      <c r="D121" s="99"/>
      <c r="E121" s="99"/>
      <c r="F121" s="99"/>
      <c r="G121" s="100"/>
      <c r="H121" s="11">
        <f>I121/I126</f>
        <v>0</v>
      </c>
      <c r="I121" s="12">
        <v>0</v>
      </c>
    </row>
    <row r="122" spans="1:19" ht="15" customHeight="1" x14ac:dyDescent="0.25">
      <c r="A122" s="124" t="s">
        <v>88</v>
      </c>
      <c r="B122" s="125"/>
      <c r="C122" s="125"/>
      <c r="D122" s="125"/>
      <c r="E122" s="125"/>
      <c r="F122" s="125"/>
      <c r="G122" s="126"/>
      <c r="H122" s="14">
        <f>H121</f>
        <v>0</v>
      </c>
      <c r="I122" s="202">
        <f>I121</f>
        <v>0</v>
      </c>
      <c r="J122" s="13"/>
      <c r="K122" s="13"/>
      <c r="L122" s="1"/>
    </row>
    <row r="123" spans="1:19" ht="5.0999999999999996" customHeight="1" x14ac:dyDescent="0.25">
      <c r="A123" s="16"/>
      <c r="B123" s="16"/>
      <c r="C123" s="16"/>
      <c r="D123" s="16"/>
      <c r="E123" s="16"/>
      <c r="F123" s="16"/>
      <c r="G123" s="16"/>
      <c r="H123" s="23"/>
      <c r="I123" s="24"/>
    </row>
    <row r="124" spans="1:19" ht="39" customHeight="1" x14ac:dyDescent="0.25">
      <c r="A124" s="135" t="s">
        <v>89</v>
      </c>
      <c r="B124" s="135"/>
      <c r="C124" s="135"/>
      <c r="D124" s="135"/>
      <c r="E124" s="135"/>
      <c r="F124" s="39">
        <v>0.18</v>
      </c>
      <c r="G124" s="40">
        <f>I126*F124</f>
        <v>863.96827916254472</v>
      </c>
      <c r="H124" s="41" t="s">
        <v>74</v>
      </c>
      <c r="I124" s="42">
        <f>I81</f>
        <v>152.82</v>
      </c>
      <c r="L124" s="1"/>
    </row>
    <row r="125" spans="1:19" s="46" customFormat="1" ht="16.5" customHeight="1" x14ac:dyDescent="0.25">
      <c r="A125" s="136" t="s">
        <v>75</v>
      </c>
      <c r="B125" s="136"/>
      <c r="C125" s="43" t="s">
        <v>76</v>
      </c>
      <c r="D125" s="43" t="s">
        <v>77</v>
      </c>
      <c r="E125" s="43" t="s">
        <v>78</v>
      </c>
      <c r="F125" s="43" t="s">
        <v>79</v>
      </c>
      <c r="G125" s="43" t="s">
        <v>80</v>
      </c>
      <c r="H125" s="41" t="s">
        <v>81</v>
      </c>
      <c r="I125" s="44" t="s">
        <v>82</v>
      </c>
      <c r="J125" s="45"/>
      <c r="L125" s="45"/>
    </row>
    <row r="126" spans="1:19" ht="16.5" customHeight="1" x14ac:dyDescent="0.25">
      <c r="A126" s="137">
        <f>I40</f>
        <v>2590.0520000000001</v>
      </c>
      <c r="B126" s="137"/>
      <c r="C126" s="47">
        <f>I51</f>
        <v>953.13913600000001</v>
      </c>
      <c r="D126" s="47">
        <f>I63</f>
        <v>660.31562703600014</v>
      </c>
      <c r="E126" s="47">
        <f>I70</f>
        <v>90.120859339999996</v>
      </c>
      <c r="F126" s="47">
        <f>I74</f>
        <v>242.99615074924805</v>
      </c>
      <c r="G126" s="47">
        <f>I84</f>
        <v>416.02</v>
      </c>
      <c r="H126" s="47">
        <f>A126+C126+D126+E126+F126+G126</f>
        <v>4952.6437731252481</v>
      </c>
      <c r="I126" s="47">
        <f>H126-I124</f>
        <v>4799.8237731252484</v>
      </c>
      <c r="J126" s="13"/>
      <c r="L126" s="1"/>
    </row>
    <row r="127" spans="1:19" ht="5.0999999999999996" customHeight="1" x14ac:dyDescent="0.25"/>
    <row r="128" spans="1:19" ht="12" x14ac:dyDescent="0.25">
      <c r="A128" s="109" t="s">
        <v>90</v>
      </c>
      <c r="B128" s="109"/>
      <c r="C128" s="109"/>
      <c r="D128" s="109"/>
      <c r="E128" s="109"/>
      <c r="F128" s="109"/>
      <c r="G128" s="109"/>
      <c r="H128" s="31">
        <f>H108+H118+H122</f>
        <v>0</v>
      </c>
      <c r="I128" s="32">
        <f>I108+I118+I122</f>
        <v>0</v>
      </c>
    </row>
    <row r="129" spans="1:19" ht="5.0999999999999996" customHeight="1" x14ac:dyDescent="0.25"/>
    <row r="130" spans="1:19" x14ac:dyDescent="0.25">
      <c r="A130" s="104" t="s">
        <v>91</v>
      </c>
      <c r="B130" s="104"/>
      <c r="C130" s="104"/>
      <c r="D130" s="104"/>
      <c r="E130" s="104"/>
      <c r="F130" s="104"/>
      <c r="G130" s="104"/>
      <c r="H130" s="104"/>
      <c r="I130" s="104"/>
    </row>
    <row r="131" spans="1:19" ht="33.75" x14ac:dyDescent="0.25">
      <c r="A131" s="9" t="s">
        <v>10</v>
      </c>
      <c r="B131" s="132" t="s">
        <v>168</v>
      </c>
      <c r="C131" s="133"/>
      <c r="D131" s="133"/>
      <c r="E131" s="133"/>
      <c r="F131" s="133"/>
      <c r="G131" s="134"/>
      <c r="H131" s="9" t="s">
        <v>12</v>
      </c>
      <c r="I131" s="9" t="s">
        <v>13</v>
      </c>
      <c r="K131"/>
      <c r="L131"/>
      <c r="M131"/>
      <c r="N131"/>
      <c r="O131"/>
    </row>
    <row r="132" spans="1:19" ht="15" customHeight="1" x14ac:dyDescent="0.25">
      <c r="A132" s="10">
        <v>1</v>
      </c>
      <c r="B132" s="98" t="s">
        <v>92</v>
      </c>
      <c r="C132" s="99"/>
      <c r="D132" s="99"/>
      <c r="E132" s="99"/>
      <c r="F132" s="99"/>
      <c r="G132" s="100"/>
      <c r="H132" s="11">
        <f>I132/$I$98</f>
        <v>7.1154898741105635E-3</v>
      </c>
      <c r="I132" s="12">
        <f>($D$142/$E$144)*H142</f>
        <v>35.24048661774944</v>
      </c>
    </row>
    <row r="133" spans="1:19" ht="15" customHeight="1" x14ac:dyDescent="0.25">
      <c r="A133" s="10">
        <v>2</v>
      </c>
      <c r="B133" s="98" t="s">
        <v>93</v>
      </c>
      <c r="C133" s="99"/>
      <c r="D133" s="99"/>
      <c r="E133" s="99"/>
      <c r="F133" s="99"/>
      <c r="G133" s="100"/>
      <c r="H133" s="11">
        <f t="shared" ref="H133:H136" si="6">I133/$I$98</f>
        <v>3.2840722495894911E-2</v>
      </c>
      <c r="I133" s="12">
        <f t="shared" ref="I133:I136" si="7">($D$142/$E$144)*H143</f>
        <v>162.64839977422818</v>
      </c>
    </row>
    <row r="134" spans="1:19" ht="15" customHeight="1" x14ac:dyDescent="0.25">
      <c r="A134" s="10">
        <v>3</v>
      </c>
      <c r="B134" s="98" t="s">
        <v>159</v>
      </c>
      <c r="C134" s="99"/>
      <c r="D134" s="99"/>
      <c r="E134" s="99"/>
      <c r="F134" s="99"/>
      <c r="G134" s="100"/>
      <c r="H134" s="11">
        <f t="shared" si="6"/>
        <v>5.4734537493158181E-2</v>
      </c>
      <c r="I134" s="12">
        <f t="shared" si="7"/>
        <v>271.08066629038029</v>
      </c>
    </row>
    <row r="135" spans="1:19" ht="15" customHeight="1" x14ac:dyDescent="0.25">
      <c r="A135" s="10">
        <v>4</v>
      </c>
      <c r="B135" s="98" t="s">
        <v>172</v>
      </c>
      <c r="C135" s="99"/>
      <c r="D135" s="99"/>
      <c r="E135" s="99"/>
      <c r="F135" s="99"/>
      <c r="G135" s="100"/>
      <c r="H135" s="11">
        <f t="shared" si="6"/>
        <v>0</v>
      </c>
      <c r="I135" s="12">
        <f t="shared" si="7"/>
        <v>0</v>
      </c>
    </row>
    <row r="136" spans="1:19" ht="15" customHeight="1" x14ac:dyDescent="0.25">
      <c r="A136" s="10">
        <v>5</v>
      </c>
      <c r="B136" s="98" t="s">
        <v>180</v>
      </c>
      <c r="C136" s="99"/>
      <c r="D136" s="99"/>
      <c r="E136" s="99"/>
      <c r="F136" s="99"/>
      <c r="G136" s="100"/>
      <c r="H136" s="11">
        <f t="shared" si="6"/>
        <v>0</v>
      </c>
      <c r="I136" s="12">
        <f t="shared" si="7"/>
        <v>0</v>
      </c>
    </row>
    <row r="137" spans="1:19" ht="15" customHeight="1" x14ac:dyDescent="0.25">
      <c r="A137" s="124" t="s">
        <v>94</v>
      </c>
      <c r="B137" s="125"/>
      <c r="C137" s="125"/>
      <c r="D137" s="125"/>
      <c r="E137" s="125"/>
      <c r="F137" s="125"/>
      <c r="G137" s="126"/>
      <c r="H137" s="14">
        <f>H132+H133+H134+H135+H136</f>
        <v>9.4690749863163656E-2</v>
      </c>
      <c r="I137" s="48">
        <f>SUM(I132:I136)</f>
        <v>468.96955268235791</v>
      </c>
    </row>
    <row r="138" spans="1:19" ht="11.25" customHeight="1" x14ac:dyDescent="0.25">
      <c r="A138" s="17" t="s">
        <v>96</v>
      </c>
      <c r="B138" s="127" t="s">
        <v>95</v>
      </c>
      <c r="C138" s="127"/>
      <c r="D138" s="127"/>
      <c r="E138" s="127"/>
      <c r="F138" s="127"/>
      <c r="G138" s="127"/>
      <c r="H138" s="127"/>
      <c r="I138" s="127"/>
      <c r="K138"/>
      <c r="L138"/>
      <c r="M138"/>
      <c r="N138"/>
      <c r="O138"/>
      <c r="P138"/>
      <c r="Q138"/>
      <c r="R138"/>
      <c r="S138"/>
    </row>
    <row r="139" spans="1:19" ht="18.75" customHeight="1" x14ac:dyDescent="0.25">
      <c r="A139" s="17" t="s">
        <v>169</v>
      </c>
      <c r="B139" s="107" t="s">
        <v>97</v>
      </c>
      <c r="C139" s="107"/>
      <c r="D139" s="107"/>
      <c r="E139" s="107"/>
      <c r="F139" s="107"/>
      <c r="G139" s="107"/>
      <c r="H139" s="107"/>
      <c r="I139" s="107"/>
      <c r="K139"/>
      <c r="L139"/>
      <c r="M139"/>
      <c r="N139"/>
      <c r="O139"/>
      <c r="P139"/>
      <c r="Q139"/>
      <c r="R139"/>
      <c r="S139"/>
    </row>
    <row r="140" spans="1:19" ht="13.5" customHeight="1" x14ac:dyDescent="0.25">
      <c r="A140" s="128" t="s">
        <v>98</v>
      </c>
      <c r="B140" s="128"/>
      <c r="C140" s="128"/>
      <c r="D140" s="128"/>
      <c r="E140" s="128"/>
      <c r="F140" s="128"/>
      <c r="G140" s="128"/>
      <c r="H140" s="128"/>
      <c r="I140" s="128"/>
    </row>
    <row r="141" spans="1:19" ht="13.5" customHeight="1" x14ac:dyDescent="0.25">
      <c r="A141" s="129" t="s">
        <v>99</v>
      </c>
      <c r="B141" s="129"/>
      <c r="C141" s="10" t="s">
        <v>100</v>
      </c>
      <c r="D141" s="130" t="s">
        <v>144</v>
      </c>
      <c r="E141" s="131"/>
      <c r="F141" s="10" t="s">
        <v>101</v>
      </c>
      <c r="G141" s="211" t="s">
        <v>102</v>
      </c>
      <c r="H141" s="203" t="s">
        <v>103</v>
      </c>
      <c r="I141" s="203"/>
    </row>
    <row r="142" spans="1:19" ht="13.5" customHeight="1" x14ac:dyDescent="0.25">
      <c r="A142" s="120">
        <f>I98</f>
        <v>4952.6437731252481</v>
      </c>
      <c r="B142" s="121"/>
      <c r="C142" s="12">
        <f>I128</f>
        <v>0</v>
      </c>
      <c r="D142" s="122">
        <f>A142+C142</f>
        <v>4952.6437731252481</v>
      </c>
      <c r="E142" s="123"/>
      <c r="F142" s="10" t="str">
        <f>B132</f>
        <v>PIS</v>
      </c>
      <c r="G142" s="212">
        <v>1.6500000000000001E-2</v>
      </c>
      <c r="H142" s="204">
        <v>6.4999999999999997E-3</v>
      </c>
      <c r="I142" s="204"/>
      <c r="J142" s="13"/>
    </row>
    <row r="143" spans="1:19" ht="13.5" customHeight="1" x14ac:dyDescent="0.25">
      <c r="A143" s="214" t="s">
        <v>104</v>
      </c>
      <c r="B143" s="214"/>
      <c r="C143" s="211">
        <v>1</v>
      </c>
      <c r="D143" s="215">
        <f>G147/1</f>
        <v>0.14250000000000002</v>
      </c>
      <c r="E143" s="216">
        <f>C143-D143</f>
        <v>0.85749999999999993</v>
      </c>
      <c r="F143" s="10" t="str">
        <f>B133</f>
        <v>COFINS</v>
      </c>
      <c r="G143" s="212">
        <v>7.5999999999999998E-2</v>
      </c>
      <c r="H143" s="204">
        <v>0.03</v>
      </c>
      <c r="I143" s="204"/>
    </row>
    <row r="144" spans="1:19" ht="13.5" customHeight="1" x14ac:dyDescent="0.25">
      <c r="A144" s="207" t="s">
        <v>105</v>
      </c>
      <c r="B144" s="207"/>
      <c r="C144" s="208">
        <v>1</v>
      </c>
      <c r="D144" s="209">
        <f>H147</f>
        <v>8.6499999999999994E-2</v>
      </c>
      <c r="E144" s="210">
        <f>C144-D144</f>
        <v>0.91349999999999998</v>
      </c>
      <c r="F144" s="10" t="str">
        <f>B134</f>
        <v>ISS</v>
      </c>
      <c r="G144" s="212">
        <f>I11</f>
        <v>0.05</v>
      </c>
      <c r="H144" s="204">
        <f>I11</f>
        <v>0.05</v>
      </c>
      <c r="I144" s="204"/>
    </row>
    <row r="145" spans="1:10" ht="13.5" customHeight="1" x14ac:dyDescent="0.25">
      <c r="A145" s="111" t="s">
        <v>106</v>
      </c>
      <c r="B145" s="111"/>
      <c r="C145" s="10">
        <v>1</v>
      </c>
      <c r="D145" s="50">
        <v>0.09</v>
      </c>
      <c r="E145" s="51">
        <f>C145-D145</f>
        <v>0.91</v>
      </c>
      <c r="F145" s="10" t="s">
        <v>179</v>
      </c>
      <c r="G145" s="212">
        <v>0</v>
      </c>
      <c r="H145" s="205">
        <v>0</v>
      </c>
      <c r="I145" s="206"/>
    </row>
    <row r="146" spans="1:10" ht="13.5" customHeight="1" x14ac:dyDescent="0.25">
      <c r="A146" s="112" t="s">
        <v>107</v>
      </c>
      <c r="B146" s="114" t="s">
        <v>108</v>
      </c>
      <c r="C146" s="115"/>
      <c r="D146" s="115"/>
      <c r="E146" s="116"/>
      <c r="F146" s="84" t="s">
        <v>182</v>
      </c>
      <c r="G146" s="212">
        <v>0</v>
      </c>
      <c r="H146" s="204">
        <v>0</v>
      </c>
      <c r="I146" s="204"/>
    </row>
    <row r="147" spans="1:10" ht="18" customHeight="1" x14ac:dyDescent="0.25">
      <c r="A147" s="113"/>
      <c r="B147" s="117"/>
      <c r="C147" s="118"/>
      <c r="D147" s="118"/>
      <c r="E147" s="119"/>
      <c r="F147" s="22" t="s">
        <v>109</v>
      </c>
      <c r="G147" s="213">
        <f>SUM(G142:G146)</f>
        <v>0.14250000000000002</v>
      </c>
      <c r="H147" s="204">
        <f>SUM(H142:I146)</f>
        <v>8.6499999999999994E-2</v>
      </c>
      <c r="I147" s="204"/>
    </row>
    <row r="148" spans="1:10" ht="18" customHeight="1" x14ac:dyDescent="0.25">
      <c r="A148" s="17" t="s">
        <v>183</v>
      </c>
      <c r="B148" s="107" t="s">
        <v>181</v>
      </c>
      <c r="C148" s="107"/>
      <c r="D148" s="107"/>
      <c r="E148" s="107"/>
      <c r="F148" s="107"/>
      <c r="G148" s="107"/>
      <c r="H148" s="107"/>
      <c r="I148" s="107"/>
    </row>
    <row r="149" spans="1:10" ht="5.0999999999999996" customHeight="1" x14ac:dyDescent="0.25">
      <c r="A149" s="52"/>
      <c r="B149" s="108"/>
      <c r="C149" s="108"/>
      <c r="D149" s="108"/>
      <c r="E149" s="108"/>
      <c r="F149" s="108"/>
      <c r="G149" s="108"/>
      <c r="H149" s="108"/>
      <c r="I149" s="108"/>
    </row>
    <row r="150" spans="1:10" ht="12" x14ac:dyDescent="0.25">
      <c r="A150" s="109" t="s">
        <v>110</v>
      </c>
      <c r="B150" s="109"/>
      <c r="C150" s="109"/>
      <c r="D150" s="109"/>
      <c r="E150" s="109"/>
      <c r="F150" s="109"/>
      <c r="G150" s="109"/>
      <c r="H150" s="31">
        <f>H137</f>
        <v>9.4690749863163656E-2</v>
      </c>
      <c r="I150" s="32">
        <f>I137</f>
        <v>468.96955268235791</v>
      </c>
    </row>
    <row r="151" spans="1:10" ht="5.0999999999999996" customHeight="1" x14ac:dyDescent="0.25"/>
    <row r="152" spans="1:10" x14ac:dyDescent="0.25">
      <c r="A152" s="110" t="s">
        <v>111</v>
      </c>
      <c r="B152" s="110"/>
      <c r="C152" s="110"/>
      <c r="D152" s="110"/>
      <c r="E152" s="110"/>
      <c r="F152" s="110"/>
      <c r="G152" s="110"/>
      <c r="H152" s="110"/>
      <c r="I152" s="110"/>
    </row>
    <row r="153" spans="1:10" x14ac:dyDescent="0.25">
      <c r="A153" s="104" t="s">
        <v>9</v>
      </c>
      <c r="B153" s="104"/>
      <c r="C153" s="104"/>
      <c r="D153" s="104"/>
      <c r="E153" s="104"/>
      <c r="F153" s="104"/>
      <c r="G153" s="104"/>
      <c r="H153" s="104"/>
      <c r="I153" s="104"/>
    </row>
    <row r="154" spans="1:10" ht="15" customHeight="1" x14ac:dyDescent="0.25">
      <c r="A154" s="10">
        <v>1</v>
      </c>
      <c r="B154" s="98" t="s">
        <v>112</v>
      </c>
      <c r="C154" s="99"/>
      <c r="D154" s="99"/>
      <c r="E154" s="99"/>
      <c r="F154" s="99"/>
      <c r="G154" s="100"/>
      <c r="H154" s="11">
        <f>I154/$G$171</f>
        <v>0.47772717166512141</v>
      </c>
      <c r="I154" s="53">
        <f>I40</f>
        <v>2590.0520000000001</v>
      </c>
    </row>
    <row r="155" spans="1:10" ht="15" customHeight="1" x14ac:dyDescent="0.25">
      <c r="A155" s="10">
        <v>2</v>
      </c>
      <c r="B155" s="98" t="s">
        <v>113</v>
      </c>
      <c r="C155" s="99"/>
      <c r="D155" s="99"/>
      <c r="E155" s="99"/>
      <c r="F155" s="99"/>
      <c r="G155" s="100"/>
      <c r="H155" s="11">
        <f t="shared" ref="H155:H156" si="8">I155/$G$171</f>
        <v>0.35903921142057582</v>
      </c>
      <c r="I155" s="53">
        <f>I51+I63+I70+I74</f>
        <v>1946.5717731252482</v>
      </c>
    </row>
    <row r="156" spans="1:10" ht="15" customHeight="1" x14ac:dyDescent="0.25">
      <c r="A156" s="10">
        <v>3</v>
      </c>
      <c r="B156" s="106" t="s">
        <v>114</v>
      </c>
      <c r="C156" s="106"/>
      <c r="D156" s="106"/>
      <c r="E156" s="106"/>
      <c r="F156" s="106"/>
      <c r="G156" s="106"/>
      <c r="H156" s="11">
        <f t="shared" si="8"/>
        <v>7.6733616914302805E-2</v>
      </c>
      <c r="I156" s="53">
        <f>I84</f>
        <v>416.02</v>
      </c>
    </row>
    <row r="157" spans="1:10" s="16" customFormat="1" ht="15" customHeight="1" x14ac:dyDescent="0.25">
      <c r="A157" s="101" t="s">
        <v>115</v>
      </c>
      <c r="B157" s="102"/>
      <c r="C157" s="102"/>
      <c r="D157" s="102"/>
      <c r="E157" s="102"/>
      <c r="F157" s="102"/>
      <c r="G157" s="103"/>
      <c r="H157" s="31">
        <f>H154+H155+H156</f>
        <v>0.91350000000000009</v>
      </c>
      <c r="I157" s="32">
        <f>SUM(I154:I156)</f>
        <v>4952.6437731252481</v>
      </c>
      <c r="J157" s="23"/>
    </row>
    <row r="158" spans="1:10" ht="5.0999999999999996" customHeight="1" x14ac:dyDescent="0.25"/>
    <row r="159" spans="1:10" x14ac:dyDescent="0.25">
      <c r="A159" s="104" t="s">
        <v>68</v>
      </c>
      <c r="B159" s="104"/>
      <c r="C159" s="104"/>
      <c r="D159" s="104"/>
      <c r="E159" s="104"/>
      <c r="F159" s="104"/>
      <c r="G159" s="104"/>
      <c r="H159" s="104"/>
      <c r="I159" s="104"/>
    </row>
    <row r="160" spans="1:10" ht="15" customHeight="1" x14ac:dyDescent="0.25">
      <c r="A160" s="10">
        <v>1</v>
      </c>
      <c r="B160" s="98" t="s">
        <v>116</v>
      </c>
      <c r="C160" s="99"/>
      <c r="D160" s="99"/>
      <c r="E160" s="99"/>
      <c r="F160" s="99"/>
      <c r="G160" s="100"/>
      <c r="H160" s="11">
        <f>I160/$G$171</f>
        <v>0</v>
      </c>
      <c r="I160" s="12">
        <f>I108</f>
        <v>0</v>
      </c>
    </row>
    <row r="161" spans="1:11" ht="15" customHeight="1" x14ac:dyDescent="0.25">
      <c r="A161" s="10">
        <v>2</v>
      </c>
      <c r="B161" s="98" t="s">
        <v>117</v>
      </c>
      <c r="C161" s="99"/>
      <c r="D161" s="99"/>
      <c r="E161" s="99"/>
      <c r="F161" s="99"/>
      <c r="G161" s="100"/>
      <c r="H161" s="11">
        <f t="shared" ref="H161:H162" si="9">I161/$G$171</f>
        <v>0</v>
      </c>
      <c r="I161" s="12">
        <f>I118</f>
        <v>0</v>
      </c>
    </row>
    <row r="162" spans="1:11" ht="15" customHeight="1" x14ac:dyDescent="0.25">
      <c r="A162" s="10">
        <v>3</v>
      </c>
      <c r="B162" s="98" t="s">
        <v>118</v>
      </c>
      <c r="C162" s="99"/>
      <c r="D162" s="99"/>
      <c r="E162" s="99"/>
      <c r="F162" s="99"/>
      <c r="G162" s="100"/>
      <c r="H162" s="11">
        <f t="shared" si="9"/>
        <v>0</v>
      </c>
      <c r="I162" s="12">
        <f>I122</f>
        <v>0</v>
      </c>
    </row>
    <row r="163" spans="1:11" ht="15" customHeight="1" x14ac:dyDescent="0.25">
      <c r="A163" s="101" t="s">
        <v>119</v>
      </c>
      <c r="B163" s="102"/>
      <c r="C163" s="102"/>
      <c r="D163" s="102"/>
      <c r="E163" s="102"/>
      <c r="F163" s="102"/>
      <c r="G163" s="103"/>
      <c r="H163" s="31">
        <f>H160+H161+H162</f>
        <v>0</v>
      </c>
      <c r="I163" s="32">
        <f>I160+I161+I162</f>
        <v>0</v>
      </c>
    </row>
    <row r="164" spans="1:11" ht="5.0999999999999996" customHeight="1" x14ac:dyDescent="0.25"/>
    <row r="165" spans="1:11" x14ac:dyDescent="0.25">
      <c r="A165" s="104" t="s">
        <v>91</v>
      </c>
      <c r="B165" s="104"/>
      <c r="C165" s="104"/>
      <c r="D165" s="104"/>
      <c r="E165" s="104"/>
      <c r="F165" s="104"/>
      <c r="G165" s="104"/>
      <c r="H165" s="104"/>
      <c r="I165" s="104"/>
    </row>
    <row r="166" spans="1:11" ht="15" customHeight="1" x14ac:dyDescent="0.25">
      <c r="A166" s="10">
        <v>1</v>
      </c>
      <c r="B166" s="98" t="s">
        <v>120</v>
      </c>
      <c r="C166" s="99"/>
      <c r="D166" s="99"/>
      <c r="E166" s="99"/>
      <c r="F166" s="99"/>
      <c r="G166" s="100"/>
      <c r="H166" s="11">
        <f>I166/$G$171</f>
        <v>8.6499999999999994E-2</v>
      </c>
      <c r="I166" s="12">
        <f>I137</f>
        <v>468.96955268235791</v>
      </c>
    </row>
    <row r="167" spans="1:11" ht="15" customHeight="1" x14ac:dyDescent="0.25">
      <c r="A167" s="101" t="s">
        <v>121</v>
      </c>
      <c r="B167" s="102"/>
      <c r="C167" s="102"/>
      <c r="D167" s="102"/>
      <c r="E167" s="102"/>
      <c r="F167" s="102"/>
      <c r="G167" s="103"/>
      <c r="H167" s="31">
        <f>H166</f>
        <v>8.6499999999999994E-2</v>
      </c>
      <c r="I167" s="32">
        <f>I137</f>
        <v>468.96955268235791</v>
      </c>
      <c r="K167" s="54"/>
    </row>
    <row r="168" spans="1:11" ht="5.0999999999999996" customHeight="1" x14ac:dyDescent="0.25"/>
    <row r="169" spans="1:11" x14ac:dyDescent="0.25">
      <c r="A169" s="105" t="s">
        <v>111</v>
      </c>
      <c r="B169" s="105"/>
      <c r="C169" s="105"/>
      <c r="D169" s="105"/>
      <c r="E169" s="105"/>
      <c r="F169" s="105"/>
      <c r="G169" s="105"/>
      <c r="H169" s="105"/>
      <c r="I169" s="105"/>
    </row>
    <row r="170" spans="1:11" ht="45" x14ac:dyDescent="0.25">
      <c r="A170" s="91" t="s">
        <v>122</v>
      </c>
      <c r="B170" s="91"/>
      <c r="C170" s="91"/>
      <c r="D170" s="91"/>
      <c r="E170" s="91"/>
      <c r="F170" s="91"/>
      <c r="G170" s="55" t="s">
        <v>123</v>
      </c>
      <c r="H170" s="55" t="s">
        <v>124</v>
      </c>
      <c r="I170" s="55" t="s">
        <v>125</v>
      </c>
    </row>
    <row r="171" spans="1:11" ht="11.25" customHeight="1" x14ac:dyDescent="0.25">
      <c r="A171" s="92" t="str">
        <f>D5</f>
        <v>Marceneiro Oficial</v>
      </c>
      <c r="B171" s="93"/>
      <c r="C171" s="93"/>
      <c r="D171" s="93"/>
      <c r="E171" s="93"/>
      <c r="F171" s="94"/>
      <c r="G171" s="56">
        <f>I157+I163+I167</f>
        <v>5421.6133258076061</v>
      </c>
      <c r="H171" s="55">
        <f>IF(D6="12x36",2,1)</f>
        <v>1</v>
      </c>
      <c r="I171" s="56">
        <f>G171*H171</f>
        <v>5421.6133258076061</v>
      </c>
    </row>
    <row r="172" spans="1:11" x14ac:dyDescent="0.25">
      <c r="A172" s="92"/>
      <c r="B172" s="93"/>
      <c r="C172" s="93"/>
      <c r="D172" s="93"/>
      <c r="E172" s="93"/>
      <c r="F172" s="94"/>
      <c r="G172" s="55"/>
      <c r="H172" s="55"/>
      <c r="I172" s="56"/>
    </row>
    <row r="173" spans="1:11" s="16" customFormat="1" ht="12" x14ac:dyDescent="0.25">
      <c r="A173" s="95" t="s">
        <v>126</v>
      </c>
      <c r="B173" s="96"/>
      <c r="C173" s="96"/>
      <c r="D173" s="96"/>
      <c r="E173" s="96"/>
      <c r="F173" s="96"/>
      <c r="G173" s="96"/>
      <c r="H173" s="97"/>
      <c r="I173" s="57">
        <f>I171</f>
        <v>5421.6133258076061</v>
      </c>
      <c r="J173" s="23"/>
    </row>
  </sheetData>
  <mergeCells count="169">
    <mergeCell ref="I7:I8"/>
    <mergeCell ref="A8:C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0:F10"/>
    <mergeCell ref="A11:F11"/>
    <mergeCell ref="A12:F14"/>
    <mergeCell ref="G12:G14"/>
    <mergeCell ref="A15:F17"/>
    <mergeCell ref="G15:G17"/>
    <mergeCell ref="D6:F6"/>
    <mergeCell ref="A7:C7"/>
    <mergeCell ref="G7:H8"/>
    <mergeCell ref="A26:F26"/>
    <mergeCell ref="A27:F27"/>
    <mergeCell ref="A29:I29"/>
    <mergeCell ref="B30:G30"/>
    <mergeCell ref="B31:G31"/>
    <mergeCell ref="B32:G32"/>
    <mergeCell ref="A18:F20"/>
    <mergeCell ref="G18:G20"/>
    <mergeCell ref="A21:F21"/>
    <mergeCell ref="A22:F22"/>
    <mergeCell ref="A23:F23"/>
    <mergeCell ref="A24:F25"/>
    <mergeCell ref="B39:G39"/>
    <mergeCell ref="A40:G40"/>
    <mergeCell ref="B42:G42"/>
    <mergeCell ref="B43:G43"/>
    <mergeCell ref="B44:G44"/>
    <mergeCell ref="B45:G45"/>
    <mergeCell ref="B33:G33"/>
    <mergeCell ref="B34:G34"/>
    <mergeCell ref="B35:G35"/>
    <mergeCell ref="B36:G36"/>
    <mergeCell ref="B37:G37"/>
    <mergeCell ref="B38:G38"/>
    <mergeCell ref="A52:I52"/>
    <mergeCell ref="A53:I53"/>
    <mergeCell ref="B54:G54"/>
    <mergeCell ref="B55:G55"/>
    <mergeCell ref="B56:G56"/>
    <mergeCell ref="B57:G57"/>
    <mergeCell ref="B46:G46"/>
    <mergeCell ref="B47:G47"/>
    <mergeCell ref="B48:G48"/>
    <mergeCell ref="B49:G49"/>
    <mergeCell ref="B50:G50"/>
    <mergeCell ref="A51:G51"/>
    <mergeCell ref="B64:I64"/>
    <mergeCell ref="B65:I65"/>
    <mergeCell ref="B66:G66"/>
    <mergeCell ref="B67:G67"/>
    <mergeCell ref="B68:G68"/>
    <mergeCell ref="B69:G69"/>
    <mergeCell ref="B58:G58"/>
    <mergeCell ref="B59:G59"/>
    <mergeCell ref="B60:G60"/>
    <mergeCell ref="B61:G61"/>
    <mergeCell ref="B62:G62"/>
    <mergeCell ref="A63:G63"/>
    <mergeCell ref="B79:G79"/>
    <mergeCell ref="B80:G80"/>
    <mergeCell ref="B81:G81"/>
    <mergeCell ref="B82:G82"/>
    <mergeCell ref="B83:G83"/>
    <mergeCell ref="A84:G84"/>
    <mergeCell ref="A70:G70"/>
    <mergeCell ref="B72:G72"/>
    <mergeCell ref="B73:G73"/>
    <mergeCell ref="A74:G74"/>
    <mergeCell ref="A76:G76"/>
    <mergeCell ref="B78:G78"/>
    <mergeCell ref="A92:B92"/>
    <mergeCell ref="A94:I94"/>
    <mergeCell ref="A95:B95"/>
    <mergeCell ref="A96:B96"/>
    <mergeCell ref="A98:G98"/>
    <mergeCell ref="A100:I100"/>
    <mergeCell ref="B85:G85"/>
    <mergeCell ref="A86:I86"/>
    <mergeCell ref="A87:B87"/>
    <mergeCell ref="A88:B88"/>
    <mergeCell ref="A90:I90"/>
    <mergeCell ref="A91:B91"/>
    <mergeCell ref="B107:G107"/>
    <mergeCell ref="A108:G108"/>
    <mergeCell ref="B109:I109"/>
    <mergeCell ref="A111:E111"/>
    <mergeCell ref="A112:B112"/>
    <mergeCell ref="A113:B113"/>
    <mergeCell ref="B101:G101"/>
    <mergeCell ref="B102:G102"/>
    <mergeCell ref="B103:G103"/>
    <mergeCell ref="B104:G104"/>
    <mergeCell ref="B105:G105"/>
    <mergeCell ref="B106:G106"/>
    <mergeCell ref="B121:G121"/>
    <mergeCell ref="A122:G122"/>
    <mergeCell ref="A124:E124"/>
    <mergeCell ref="A125:B125"/>
    <mergeCell ref="A126:B126"/>
    <mergeCell ref="A128:G128"/>
    <mergeCell ref="B114:I114"/>
    <mergeCell ref="B115:G115"/>
    <mergeCell ref="B116:G116"/>
    <mergeCell ref="B117:G117"/>
    <mergeCell ref="A118:G118"/>
    <mergeCell ref="B120:G120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30:I130"/>
    <mergeCell ref="B131:G131"/>
    <mergeCell ref="B132:G132"/>
    <mergeCell ref="B133:G133"/>
    <mergeCell ref="B134:G134"/>
    <mergeCell ref="B135:G135"/>
    <mergeCell ref="A145:B145"/>
    <mergeCell ref="H145:I145"/>
    <mergeCell ref="A146:A147"/>
    <mergeCell ref="B146:E147"/>
    <mergeCell ref="H146:I146"/>
    <mergeCell ref="H147:I147"/>
    <mergeCell ref="A142:B142"/>
    <mergeCell ref="D142:E142"/>
    <mergeCell ref="H142:I142"/>
    <mergeCell ref="A143:B143"/>
    <mergeCell ref="H143:I143"/>
    <mergeCell ref="A144:B144"/>
    <mergeCell ref="H144:I144"/>
    <mergeCell ref="B155:G155"/>
    <mergeCell ref="B156:G156"/>
    <mergeCell ref="A157:G157"/>
    <mergeCell ref="A159:I159"/>
    <mergeCell ref="B160:G160"/>
    <mergeCell ref="B161:G161"/>
    <mergeCell ref="B148:I148"/>
    <mergeCell ref="B149:I149"/>
    <mergeCell ref="A150:G150"/>
    <mergeCell ref="A152:I152"/>
    <mergeCell ref="A153:I153"/>
    <mergeCell ref="B154:G154"/>
    <mergeCell ref="A170:F170"/>
    <mergeCell ref="A171:F171"/>
    <mergeCell ref="A172:F172"/>
    <mergeCell ref="A173:H173"/>
    <mergeCell ref="B162:G162"/>
    <mergeCell ref="A163:G163"/>
    <mergeCell ref="A165:I165"/>
    <mergeCell ref="B166:G166"/>
    <mergeCell ref="A167:G167"/>
    <mergeCell ref="A169:I169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"/>
  <sheetViews>
    <sheetView tabSelected="1" view="pageBreakPreview" zoomScale="130" zoomScaleNormal="130" zoomScaleSheetLayoutView="130" workbookViewId="0">
      <selection activeCell="I132" sqref="I132:I136"/>
    </sheetView>
  </sheetViews>
  <sheetFormatPr defaultColWidth="9.140625"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9" t="s">
        <v>173</v>
      </c>
      <c r="B1" s="179"/>
      <c r="C1" s="179"/>
      <c r="D1" s="179"/>
      <c r="E1" s="179"/>
      <c r="F1" s="179"/>
      <c r="G1" s="179"/>
      <c r="H1" s="179"/>
      <c r="I1" s="179"/>
      <c r="K1" s="2"/>
    </row>
    <row r="2" spans="1:11" ht="22.5" customHeight="1" x14ac:dyDescent="0.25">
      <c r="A2" s="179" t="s">
        <v>0</v>
      </c>
      <c r="B2" s="179"/>
      <c r="C2" s="180" t="s">
        <v>196</v>
      </c>
      <c r="D2" s="180"/>
      <c r="E2" s="181" t="s">
        <v>1</v>
      </c>
      <c r="F2" s="181"/>
      <c r="G2" s="181"/>
      <c r="H2" s="181"/>
      <c r="I2" s="181"/>
    </row>
    <row r="3" spans="1:11" ht="11.25" customHeight="1" x14ac:dyDescent="0.25">
      <c r="A3" s="179" t="s">
        <v>2</v>
      </c>
      <c r="B3" s="179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5" t="s">
        <v>153</v>
      </c>
      <c r="B5" s="146"/>
      <c r="C5" s="147"/>
      <c r="D5" s="177" t="s">
        <v>199</v>
      </c>
      <c r="E5" s="182"/>
      <c r="F5" s="183"/>
      <c r="G5" s="184" t="str">
        <f>IF(D6="12x36","Regime de trabalho:","Quantidade de HORAS/MÊS")</f>
        <v>Quantidade de HORAS/MÊS</v>
      </c>
      <c r="H5" s="185"/>
      <c r="I5" s="188">
        <f>IF(D6="12x36",D6,5*D6)</f>
        <v>200</v>
      </c>
    </row>
    <row r="6" spans="1:11" ht="18.75" customHeight="1" x14ac:dyDescent="0.25">
      <c r="A6" s="145" t="str">
        <f>IF(D6="12x36","Regime de trabalho:","Regime de trabalho (horas semanais):")</f>
        <v>Regime de trabalho (horas semanais):</v>
      </c>
      <c r="B6" s="146"/>
      <c r="C6" s="147"/>
      <c r="D6" s="145">
        <v>40</v>
      </c>
      <c r="E6" s="146"/>
      <c r="F6" s="147"/>
      <c r="G6" s="186"/>
      <c r="H6" s="187"/>
      <c r="I6" s="189"/>
    </row>
    <row r="7" spans="1:11" ht="22.5" customHeight="1" x14ac:dyDescent="0.25">
      <c r="A7" s="145" t="s">
        <v>160</v>
      </c>
      <c r="B7" s="146"/>
      <c r="C7" s="147"/>
      <c r="D7" s="90" t="s">
        <v>206</v>
      </c>
      <c r="E7" s="86"/>
      <c r="F7" s="87"/>
      <c r="G7" s="171" t="s">
        <v>154</v>
      </c>
      <c r="H7" s="172"/>
      <c r="I7" s="175">
        <v>0.4</v>
      </c>
    </row>
    <row r="8" spans="1:11" ht="22.5" customHeight="1" x14ac:dyDescent="0.25">
      <c r="A8" s="145" t="s">
        <v>161</v>
      </c>
      <c r="B8" s="146"/>
      <c r="C8" s="147"/>
      <c r="D8" s="85" t="s">
        <v>5</v>
      </c>
      <c r="E8" s="86"/>
      <c r="F8" s="87"/>
      <c r="G8" s="173"/>
      <c r="H8" s="174"/>
      <c r="I8" s="176"/>
    </row>
    <row r="9" spans="1:11" ht="24.75" customHeight="1" x14ac:dyDescent="0.25">
      <c r="A9" s="145" t="s">
        <v>136</v>
      </c>
      <c r="B9" s="146"/>
      <c r="C9" s="147"/>
      <c r="D9" s="177" t="s">
        <v>186</v>
      </c>
      <c r="E9" s="146"/>
      <c r="F9" s="147"/>
      <c r="G9" s="178" t="s">
        <v>155</v>
      </c>
      <c r="H9" s="178"/>
      <c r="I9" s="8" t="s">
        <v>145</v>
      </c>
    </row>
    <row r="10" spans="1:11" ht="32.25" customHeight="1" x14ac:dyDescent="0.25">
      <c r="A10" s="166" t="s">
        <v>133</v>
      </c>
      <c r="B10" s="167"/>
      <c r="C10" s="167"/>
      <c r="D10" s="167"/>
      <c r="E10" s="167"/>
      <c r="F10" s="167"/>
      <c r="G10" s="70" t="s">
        <v>162</v>
      </c>
      <c r="H10" s="7">
        <v>220</v>
      </c>
      <c r="I10" s="72">
        <v>2162.6</v>
      </c>
    </row>
    <row r="11" spans="1:11" x14ac:dyDescent="0.25">
      <c r="A11" s="131" t="s">
        <v>159</v>
      </c>
      <c r="B11" s="159"/>
      <c r="C11" s="159"/>
      <c r="D11" s="159"/>
      <c r="E11" s="159"/>
      <c r="F11" s="159"/>
      <c r="G11" s="7" t="str">
        <f>D9</f>
        <v>Porto Alegre</v>
      </c>
      <c r="H11" s="7" t="s">
        <v>4</v>
      </c>
      <c r="I11" s="81">
        <v>0.05</v>
      </c>
    </row>
    <row r="12" spans="1:11" ht="15" customHeight="1" x14ac:dyDescent="0.25">
      <c r="A12" s="163" t="s">
        <v>134</v>
      </c>
      <c r="B12" s="164"/>
      <c r="C12" s="164"/>
      <c r="D12" s="164"/>
      <c r="E12" s="164"/>
      <c r="F12" s="164"/>
      <c r="G12" s="161" t="s">
        <v>5</v>
      </c>
      <c r="H12" s="7" t="s">
        <v>6</v>
      </c>
      <c r="I12" s="72">
        <v>4.8</v>
      </c>
    </row>
    <row r="13" spans="1:11" x14ac:dyDescent="0.25">
      <c r="A13" s="169"/>
      <c r="B13" s="170"/>
      <c r="C13" s="170"/>
      <c r="D13" s="170"/>
      <c r="E13" s="170"/>
      <c r="F13" s="170"/>
      <c r="G13" s="161"/>
      <c r="H13" s="7" t="s">
        <v>7</v>
      </c>
      <c r="I13" s="73">
        <v>22</v>
      </c>
    </row>
    <row r="14" spans="1:11" x14ac:dyDescent="0.25">
      <c r="A14" s="166"/>
      <c r="B14" s="167"/>
      <c r="C14" s="167"/>
      <c r="D14" s="167"/>
      <c r="E14" s="167"/>
      <c r="F14" s="167"/>
      <c r="G14" s="161"/>
      <c r="H14" s="7" t="s">
        <v>8</v>
      </c>
      <c r="I14" s="8">
        <v>0.03</v>
      </c>
    </row>
    <row r="15" spans="1:11" ht="11.25" customHeight="1" x14ac:dyDescent="0.25">
      <c r="A15" s="130" t="s">
        <v>207</v>
      </c>
      <c r="B15" s="130"/>
      <c r="C15" s="130"/>
      <c r="D15" s="130"/>
      <c r="E15" s="130"/>
      <c r="F15" s="131"/>
      <c r="G15" s="161" t="s">
        <v>5</v>
      </c>
      <c r="H15" s="7" t="s">
        <v>6</v>
      </c>
      <c r="I15" s="72">
        <v>235</v>
      </c>
    </row>
    <row r="16" spans="1:11" ht="11.25" customHeight="1" x14ac:dyDescent="0.25">
      <c r="A16" s="130"/>
      <c r="B16" s="130"/>
      <c r="C16" s="130"/>
      <c r="D16" s="130"/>
      <c r="E16" s="130"/>
      <c r="F16" s="131"/>
      <c r="G16" s="161"/>
      <c r="H16" s="7" t="s">
        <v>188</v>
      </c>
      <c r="I16" s="73">
        <v>1</v>
      </c>
    </row>
    <row r="17" spans="1:9" x14ac:dyDescent="0.25">
      <c r="A17" s="130"/>
      <c r="B17" s="130"/>
      <c r="C17" s="130"/>
      <c r="D17" s="130"/>
      <c r="E17" s="130"/>
      <c r="F17" s="131"/>
      <c r="G17" s="161"/>
      <c r="H17" s="7" t="s">
        <v>8</v>
      </c>
      <c r="I17" s="8">
        <v>0.15</v>
      </c>
    </row>
    <row r="18" spans="1:9" x14ac:dyDescent="0.25">
      <c r="A18" s="130" t="s">
        <v>157</v>
      </c>
      <c r="B18" s="130"/>
      <c r="C18" s="130"/>
      <c r="D18" s="130"/>
      <c r="E18" s="130"/>
      <c r="F18" s="131"/>
      <c r="G18" s="161" t="s">
        <v>5</v>
      </c>
      <c r="H18" s="7" t="s">
        <v>6</v>
      </c>
      <c r="I18" s="72">
        <v>0</v>
      </c>
    </row>
    <row r="19" spans="1:9" x14ac:dyDescent="0.25">
      <c r="A19" s="130"/>
      <c r="B19" s="130"/>
      <c r="C19" s="130"/>
      <c r="D19" s="130"/>
      <c r="E19" s="130"/>
      <c r="F19" s="131"/>
      <c r="G19" s="161"/>
      <c r="H19" s="7" t="s">
        <v>7</v>
      </c>
      <c r="I19" s="73">
        <v>0</v>
      </c>
    </row>
    <row r="20" spans="1:9" x14ac:dyDescent="0.25">
      <c r="A20" s="130"/>
      <c r="B20" s="130"/>
      <c r="C20" s="130"/>
      <c r="D20" s="130"/>
      <c r="E20" s="130"/>
      <c r="F20" s="131"/>
      <c r="G20" s="161"/>
      <c r="H20" s="7" t="s">
        <v>8</v>
      </c>
      <c r="I20" s="8">
        <v>0</v>
      </c>
    </row>
    <row r="21" spans="1:9" ht="36" customHeight="1" x14ac:dyDescent="0.25">
      <c r="A21" s="162" t="s">
        <v>187</v>
      </c>
      <c r="B21" s="162"/>
      <c r="C21" s="162"/>
      <c r="D21" s="162"/>
      <c r="E21" s="162"/>
      <c r="F21" s="163"/>
      <c r="G21" s="71" t="s">
        <v>5</v>
      </c>
      <c r="H21" s="71" t="s">
        <v>146</v>
      </c>
      <c r="I21" s="75">
        <v>0</v>
      </c>
    </row>
    <row r="22" spans="1:9" ht="22.5" x14ac:dyDescent="0.25">
      <c r="A22" s="131" t="s">
        <v>189</v>
      </c>
      <c r="B22" s="159"/>
      <c r="C22" s="159"/>
      <c r="D22" s="159"/>
      <c r="E22" s="159"/>
      <c r="F22" s="160"/>
      <c r="G22" s="71"/>
      <c r="H22" s="71" t="s">
        <v>137</v>
      </c>
      <c r="I22" s="74" t="s">
        <v>145</v>
      </c>
    </row>
    <row r="23" spans="1:9" ht="34.5" customHeight="1" x14ac:dyDescent="0.25">
      <c r="A23" s="130" t="s">
        <v>208</v>
      </c>
      <c r="B23" s="130"/>
      <c r="C23" s="130"/>
      <c r="D23" s="130"/>
      <c r="E23" s="130"/>
      <c r="F23" s="130"/>
      <c r="G23" s="7"/>
      <c r="H23" s="7" t="s">
        <v>142</v>
      </c>
      <c r="I23" s="72">
        <v>1412</v>
      </c>
    </row>
    <row r="24" spans="1:9" ht="15" customHeight="1" x14ac:dyDescent="0.25">
      <c r="A24" s="163" t="s">
        <v>176</v>
      </c>
      <c r="B24" s="164"/>
      <c r="C24" s="164"/>
      <c r="D24" s="164"/>
      <c r="E24" s="164"/>
      <c r="F24" s="165"/>
      <c r="G24" s="71"/>
      <c r="H24" s="82" t="s">
        <v>147</v>
      </c>
      <c r="I24" s="77" t="s">
        <v>145</v>
      </c>
    </row>
    <row r="25" spans="1:9" ht="15" customHeight="1" x14ac:dyDescent="0.25">
      <c r="A25" s="166"/>
      <c r="B25" s="167"/>
      <c r="C25" s="167"/>
      <c r="D25" s="167"/>
      <c r="E25" s="167"/>
      <c r="F25" s="168"/>
      <c r="G25" s="71"/>
      <c r="H25" s="83" t="s">
        <v>174</v>
      </c>
      <c r="I25" s="8" t="s">
        <v>145</v>
      </c>
    </row>
    <row r="26" spans="1:9" ht="26.25" customHeight="1" x14ac:dyDescent="0.25">
      <c r="A26" s="131" t="s">
        <v>178</v>
      </c>
      <c r="B26" s="159"/>
      <c r="C26" s="159"/>
      <c r="D26" s="159"/>
      <c r="E26" s="159"/>
      <c r="F26" s="160"/>
      <c r="G26" s="71"/>
      <c r="H26" s="76" t="s">
        <v>147</v>
      </c>
      <c r="I26" s="77" t="s">
        <v>145</v>
      </c>
    </row>
    <row r="27" spans="1:9" ht="35.25" customHeight="1" x14ac:dyDescent="0.25">
      <c r="A27" s="130" t="s">
        <v>152</v>
      </c>
      <c r="B27" s="130"/>
      <c r="C27" s="130"/>
      <c r="D27" s="130"/>
      <c r="E27" s="130"/>
      <c r="F27" s="130"/>
      <c r="G27" s="7"/>
      <c r="H27" s="70" t="s">
        <v>137</v>
      </c>
      <c r="I27" s="8">
        <v>0.2</v>
      </c>
    </row>
    <row r="28" spans="1:9" ht="5.0999999999999996" customHeight="1" x14ac:dyDescent="0.25"/>
    <row r="29" spans="1:9" ht="17.25" customHeight="1" x14ac:dyDescent="0.25">
      <c r="A29" s="104" t="s">
        <v>9</v>
      </c>
      <c r="B29" s="104"/>
      <c r="C29" s="104"/>
      <c r="D29" s="104"/>
      <c r="E29" s="104"/>
      <c r="F29" s="104"/>
      <c r="G29" s="104"/>
      <c r="H29" s="104"/>
      <c r="I29" s="104"/>
    </row>
    <row r="30" spans="1:9" ht="33.75" x14ac:dyDescent="0.25">
      <c r="A30" s="9" t="s">
        <v>10</v>
      </c>
      <c r="B30" s="132" t="s">
        <v>11</v>
      </c>
      <c r="C30" s="133"/>
      <c r="D30" s="133"/>
      <c r="E30" s="133"/>
      <c r="F30" s="133"/>
      <c r="G30" s="134"/>
      <c r="H30" s="9" t="s">
        <v>12</v>
      </c>
      <c r="I30" s="9" t="s">
        <v>13</v>
      </c>
    </row>
    <row r="31" spans="1:9" ht="15" customHeight="1" x14ac:dyDescent="0.25">
      <c r="A31" s="10">
        <v>1</v>
      </c>
      <c r="B31" s="98" t="s">
        <v>14</v>
      </c>
      <c r="C31" s="99"/>
      <c r="D31" s="99"/>
      <c r="E31" s="99"/>
      <c r="F31" s="99"/>
      <c r="G31" s="100"/>
      <c r="H31" s="11">
        <f t="shared" ref="H31:H39" si="0">I31/$I$40</f>
        <v>0.77682946103998729</v>
      </c>
      <c r="I31" s="12">
        <f>IF(D6="12x36",I10,I10/H10*I5)</f>
        <v>1966</v>
      </c>
    </row>
    <row r="32" spans="1:9" ht="15" customHeight="1" x14ac:dyDescent="0.25">
      <c r="A32" s="10">
        <f>A31+1</f>
        <v>2</v>
      </c>
      <c r="B32" s="98" t="s">
        <v>15</v>
      </c>
      <c r="C32" s="99"/>
      <c r="D32" s="99"/>
      <c r="E32" s="99"/>
      <c r="F32" s="99"/>
      <c r="G32" s="100"/>
      <c r="H32" s="11">
        <f t="shared" si="0"/>
        <v>0</v>
      </c>
      <c r="I32" s="12">
        <f>IF(I9=30%,I31*I9,0)</f>
        <v>0</v>
      </c>
    </row>
    <row r="33" spans="1:10" ht="15" customHeight="1" x14ac:dyDescent="0.25">
      <c r="A33" s="10">
        <f t="shared" ref="A33:A39" si="1">A32+1</f>
        <v>3</v>
      </c>
      <c r="B33" s="106" t="s">
        <v>143</v>
      </c>
      <c r="C33" s="106"/>
      <c r="D33" s="106"/>
      <c r="E33" s="106"/>
      <c r="F33" s="106"/>
      <c r="G33" s="106"/>
      <c r="H33" s="11">
        <f t="shared" si="0"/>
        <v>0</v>
      </c>
      <c r="I33" s="12">
        <f>IF(I7=10%,I23*I7,0)</f>
        <v>0</v>
      </c>
    </row>
    <row r="34" spans="1:10" ht="15" customHeight="1" x14ac:dyDescent="0.25">
      <c r="A34" s="10">
        <f t="shared" si="1"/>
        <v>4</v>
      </c>
      <c r="B34" s="106" t="s">
        <v>138</v>
      </c>
      <c r="C34" s="106"/>
      <c r="D34" s="106"/>
      <c r="E34" s="106"/>
      <c r="F34" s="106"/>
      <c r="G34" s="106"/>
      <c r="H34" s="11">
        <f t="shared" si="0"/>
        <v>0</v>
      </c>
      <c r="I34" s="12">
        <f>IF(I7=20%,I23*I7,0)</f>
        <v>0</v>
      </c>
    </row>
    <row r="35" spans="1:10" ht="15" customHeight="1" x14ac:dyDescent="0.25">
      <c r="A35" s="10">
        <f t="shared" si="1"/>
        <v>5</v>
      </c>
      <c r="B35" s="106" t="s">
        <v>139</v>
      </c>
      <c r="C35" s="106"/>
      <c r="D35" s="106"/>
      <c r="E35" s="106"/>
      <c r="F35" s="106"/>
      <c r="G35" s="106"/>
      <c r="H35" s="11">
        <f t="shared" si="0"/>
        <v>0.22317053896001265</v>
      </c>
      <c r="I35" s="12">
        <f>IF(I7=40%,I23*I7,0)</f>
        <v>564.80000000000007</v>
      </c>
    </row>
    <row r="36" spans="1:10" ht="15" customHeight="1" x14ac:dyDescent="0.25">
      <c r="A36" s="10">
        <f t="shared" si="1"/>
        <v>6</v>
      </c>
      <c r="B36" s="98" t="s">
        <v>135</v>
      </c>
      <c r="C36" s="99"/>
      <c r="D36" s="99"/>
      <c r="E36" s="99"/>
      <c r="F36" s="99"/>
      <c r="G36" s="100"/>
      <c r="H36" s="11">
        <f t="shared" si="0"/>
        <v>0</v>
      </c>
      <c r="I36" s="12">
        <f>IF(I22="Não aplicável",0,I31*I22)</f>
        <v>0</v>
      </c>
    </row>
    <row r="37" spans="1:10" ht="15" customHeight="1" x14ac:dyDescent="0.25">
      <c r="A37" s="10">
        <f t="shared" si="1"/>
        <v>7</v>
      </c>
      <c r="B37" s="98" t="s">
        <v>175</v>
      </c>
      <c r="C37" s="99"/>
      <c r="D37" s="99"/>
      <c r="E37" s="99"/>
      <c r="F37" s="99"/>
      <c r="G37" s="100"/>
      <c r="H37" s="11">
        <f t="shared" si="0"/>
        <v>0</v>
      </c>
      <c r="I37" s="12">
        <f>IF(I24="Não aplicável",0,(I31+I32+I33+I34+I35+I36+I39)/I5*I24*(1+I25))</f>
        <v>0</v>
      </c>
    </row>
    <row r="38" spans="1:10" ht="23.25" customHeight="1" x14ac:dyDescent="0.25">
      <c r="A38" s="10">
        <f t="shared" si="1"/>
        <v>8</v>
      </c>
      <c r="B38" s="98" t="s">
        <v>177</v>
      </c>
      <c r="C38" s="99"/>
      <c r="D38" s="99"/>
      <c r="E38" s="99"/>
      <c r="F38" s="99"/>
      <c r="G38" s="100"/>
      <c r="H38" s="11">
        <f t="shared" si="0"/>
        <v>0</v>
      </c>
      <c r="I38" s="12">
        <f>IF(I24="Não aplicável",0,I24/I13*5*(I10/H10*(1+I25)))</f>
        <v>0</v>
      </c>
    </row>
    <row r="39" spans="1:10" ht="15" customHeight="1" x14ac:dyDescent="0.25">
      <c r="A39" s="10">
        <f t="shared" si="1"/>
        <v>9</v>
      </c>
      <c r="B39" s="156" t="str">
        <f>IF(D6="12x36","Para postos 12x36 os feriados são considerados compensados, conforme parágrafo único, Art. 59-A da CLT","Outros")</f>
        <v>Outros</v>
      </c>
      <c r="C39" s="157"/>
      <c r="D39" s="157"/>
      <c r="E39" s="157"/>
      <c r="F39" s="157"/>
      <c r="G39" s="158"/>
      <c r="H39" s="11">
        <f t="shared" si="0"/>
        <v>0</v>
      </c>
      <c r="I39" s="59">
        <v>0</v>
      </c>
    </row>
    <row r="40" spans="1:10" s="16" customFormat="1" ht="15" customHeight="1" x14ac:dyDescent="0.25">
      <c r="A40" s="124" t="s">
        <v>16</v>
      </c>
      <c r="B40" s="125"/>
      <c r="C40" s="125"/>
      <c r="D40" s="125"/>
      <c r="E40" s="125"/>
      <c r="F40" s="125"/>
      <c r="G40" s="126"/>
      <c r="H40" s="14">
        <f>SUM(H31:H39)</f>
        <v>1</v>
      </c>
      <c r="I40" s="48">
        <f>SUM(I31:I39)</f>
        <v>2530.8000000000002</v>
      </c>
      <c r="J40" s="15"/>
    </row>
    <row r="41" spans="1:10" ht="5.0999999999999996" customHeight="1" x14ac:dyDescent="0.25"/>
    <row r="42" spans="1:10" ht="33.75" customHeight="1" x14ac:dyDescent="0.25">
      <c r="A42" s="9" t="s">
        <v>17</v>
      </c>
      <c r="B42" s="132" t="s">
        <v>18</v>
      </c>
      <c r="C42" s="133"/>
      <c r="D42" s="133"/>
      <c r="E42" s="133"/>
      <c r="F42" s="133"/>
      <c r="G42" s="134"/>
      <c r="H42" s="9" t="s">
        <v>12</v>
      </c>
      <c r="I42" s="9" t="s">
        <v>13</v>
      </c>
    </row>
    <row r="43" spans="1:10" ht="15" customHeight="1" x14ac:dyDescent="0.25">
      <c r="A43" s="10">
        <v>1</v>
      </c>
      <c r="B43" s="98" t="s">
        <v>19</v>
      </c>
      <c r="C43" s="99"/>
      <c r="D43" s="99"/>
      <c r="E43" s="99"/>
      <c r="F43" s="99"/>
      <c r="G43" s="100"/>
      <c r="H43" s="11">
        <v>0.2</v>
      </c>
      <c r="I43" s="12">
        <f>$I$40*H43</f>
        <v>506.16000000000008</v>
      </c>
    </row>
    <row r="44" spans="1:10" ht="15" customHeight="1" x14ac:dyDescent="0.25">
      <c r="A44" s="10">
        <v>2</v>
      </c>
      <c r="B44" s="98" t="s">
        <v>20</v>
      </c>
      <c r="C44" s="99"/>
      <c r="D44" s="99"/>
      <c r="E44" s="99"/>
      <c r="F44" s="99"/>
      <c r="G44" s="100"/>
      <c r="H44" s="11">
        <v>1.4999999999999999E-2</v>
      </c>
      <c r="I44" s="12">
        <f t="shared" ref="I44:I50" si="2">$I$40*H44</f>
        <v>37.962000000000003</v>
      </c>
    </row>
    <row r="45" spans="1:10" ht="15" customHeight="1" x14ac:dyDescent="0.25">
      <c r="A45" s="10">
        <v>3</v>
      </c>
      <c r="B45" s="98" t="s">
        <v>21</v>
      </c>
      <c r="C45" s="99"/>
      <c r="D45" s="99"/>
      <c r="E45" s="99"/>
      <c r="F45" s="99"/>
      <c r="G45" s="100"/>
      <c r="H45" s="11">
        <v>0.01</v>
      </c>
      <c r="I45" s="12">
        <f t="shared" si="2"/>
        <v>25.308000000000003</v>
      </c>
    </row>
    <row r="46" spans="1:10" ht="15" customHeight="1" x14ac:dyDescent="0.25">
      <c r="A46" s="10">
        <v>4</v>
      </c>
      <c r="B46" s="98" t="s">
        <v>22</v>
      </c>
      <c r="C46" s="99"/>
      <c r="D46" s="99"/>
      <c r="E46" s="99"/>
      <c r="F46" s="99"/>
      <c r="G46" s="100"/>
      <c r="H46" s="11">
        <v>2E-3</v>
      </c>
      <c r="I46" s="12">
        <f>$I$40*H46</f>
        <v>5.0616000000000003</v>
      </c>
    </row>
    <row r="47" spans="1:10" ht="15" customHeight="1" x14ac:dyDescent="0.25">
      <c r="A47" s="10">
        <v>5</v>
      </c>
      <c r="B47" s="98" t="s">
        <v>23</v>
      </c>
      <c r="C47" s="99"/>
      <c r="D47" s="99"/>
      <c r="E47" s="99"/>
      <c r="F47" s="99"/>
      <c r="G47" s="100"/>
      <c r="H47" s="11">
        <v>2.5000000000000001E-2</v>
      </c>
      <c r="I47" s="12">
        <f t="shared" si="2"/>
        <v>63.27000000000001</v>
      </c>
    </row>
    <row r="48" spans="1:10" ht="15" customHeight="1" x14ac:dyDescent="0.25">
      <c r="A48" s="10">
        <v>6</v>
      </c>
      <c r="B48" s="98" t="s">
        <v>24</v>
      </c>
      <c r="C48" s="99"/>
      <c r="D48" s="99"/>
      <c r="E48" s="99"/>
      <c r="F48" s="99"/>
      <c r="G48" s="100"/>
      <c r="H48" s="11">
        <v>0.08</v>
      </c>
      <c r="I48" s="12">
        <f>$I$40*H48</f>
        <v>202.46400000000003</v>
      </c>
    </row>
    <row r="49" spans="1:16" ht="15" customHeight="1" x14ac:dyDescent="0.25">
      <c r="A49" s="10">
        <v>7</v>
      </c>
      <c r="B49" s="98" t="s">
        <v>127</v>
      </c>
      <c r="C49" s="99"/>
      <c r="D49" s="99"/>
      <c r="E49" s="99"/>
      <c r="F49" s="99"/>
      <c r="G49" s="100"/>
      <c r="H49" s="11">
        <v>0.03</v>
      </c>
      <c r="I49" s="12">
        <f t="shared" si="2"/>
        <v>75.924000000000007</v>
      </c>
    </row>
    <row r="50" spans="1:16" ht="15" customHeight="1" x14ac:dyDescent="0.25">
      <c r="A50" s="10">
        <v>8</v>
      </c>
      <c r="B50" s="98" t="s">
        <v>25</v>
      </c>
      <c r="C50" s="99"/>
      <c r="D50" s="99"/>
      <c r="E50" s="99"/>
      <c r="F50" s="99"/>
      <c r="G50" s="100"/>
      <c r="H50" s="11">
        <v>6.0000000000000001E-3</v>
      </c>
      <c r="I50" s="12">
        <f t="shared" si="2"/>
        <v>15.184800000000001</v>
      </c>
    </row>
    <row r="51" spans="1:16" s="16" customFormat="1" ht="15" customHeight="1" x14ac:dyDescent="0.25">
      <c r="A51" s="124" t="s">
        <v>26</v>
      </c>
      <c r="B51" s="125"/>
      <c r="C51" s="125"/>
      <c r="D51" s="125"/>
      <c r="E51" s="125"/>
      <c r="F51" s="125"/>
      <c r="G51" s="126"/>
      <c r="H51" s="14">
        <f>SUM(H43:H50)</f>
        <v>0.3680000000000001</v>
      </c>
      <c r="I51" s="48">
        <f>SUM(I43:I50)</f>
        <v>931.33440000000007</v>
      </c>
      <c r="J51" s="15"/>
    </row>
    <row r="52" spans="1:16" ht="15" customHeight="1" x14ac:dyDescent="0.25">
      <c r="A52" s="150" t="s">
        <v>27</v>
      </c>
      <c r="B52" s="150"/>
      <c r="C52" s="150"/>
      <c r="D52" s="150"/>
      <c r="E52" s="150"/>
      <c r="F52" s="150"/>
      <c r="G52" s="150"/>
      <c r="H52" s="150"/>
      <c r="I52" s="150"/>
    </row>
    <row r="53" spans="1:16" ht="30.75" customHeight="1" x14ac:dyDescent="0.25">
      <c r="A53" s="155" t="s">
        <v>28</v>
      </c>
      <c r="B53" s="155"/>
      <c r="C53" s="155"/>
      <c r="D53" s="155"/>
      <c r="E53" s="155"/>
      <c r="F53" s="155"/>
      <c r="G53" s="155"/>
      <c r="H53" s="155"/>
      <c r="I53" s="155"/>
      <c r="J53"/>
      <c r="K53"/>
      <c r="L53"/>
      <c r="M53"/>
      <c r="N53"/>
      <c r="O53"/>
      <c r="P53"/>
    </row>
    <row r="54" spans="1:16" ht="33.75" customHeight="1" x14ac:dyDescent="0.25">
      <c r="A54" s="9" t="s">
        <v>29</v>
      </c>
      <c r="B54" s="132" t="s">
        <v>30</v>
      </c>
      <c r="C54" s="133"/>
      <c r="D54" s="133"/>
      <c r="E54" s="133"/>
      <c r="F54" s="133"/>
      <c r="G54" s="134"/>
      <c r="H54" s="9" t="s">
        <v>12</v>
      </c>
      <c r="I54" s="9" t="s">
        <v>13</v>
      </c>
    </row>
    <row r="55" spans="1:16" ht="15" customHeight="1" x14ac:dyDescent="0.25">
      <c r="A55" s="10">
        <v>1</v>
      </c>
      <c r="B55" s="98" t="s">
        <v>31</v>
      </c>
      <c r="C55" s="99"/>
      <c r="D55" s="99"/>
      <c r="E55" s="99"/>
      <c r="F55" s="99"/>
      <c r="G55" s="100"/>
      <c r="H55" s="58">
        <v>0.119314</v>
      </c>
      <c r="I55" s="12">
        <f>$I$40*H55</f>
        <v>301.95987120000001</v>
      </c>
    </row>
    <row r="56" spans="1:16" ht="15" customHeight="1" x14ac:dyDescent="0.25">
      <c r="A56" s="10">
        <v>2</v>
      </c>
      <c r="B56" s="98" t="s">
        <v>32</v>
      </c>
      <c r="C56" s="99"/>
      <c r="D56" s="99"/>
      <c r="E56" s="99"/>
      <c r="F56" s="99"/>
      <c r="G56" s="100"/>
      <c r="H56" s="58">
        <v>2.0479000000000001E-2</v>
      </c>
      <c r="I56" s="12">
        <f t="shared" ref="I56:I61" si="3">$I$40*H56</f>
        <v>51.828253200000006</v>
      </c>
    </row>
    <row r="57" spans="1:16" ht="15" customHeight="1" x14ac:dyDescent="0.25">
      <c r="A57" s="10">
        <v>3</v>
      </c>
      <c r="B57" s="98" t="s">
        <v>33</v>
      </c>
      <c r="C57" s="99"/>
      <c r="D57" s="99"/>
      <c r="E57" s="99"/>
      <c r="F57" s="99"/>
      <c r="G57" s="100"/>
      <c r="H57" s="11">
        <v>1.2123E-2</v>
      </c>
      <c r="I57" s="12">
        <f t="shared" si="3"/>
        <v>30.680888400000004</v>
      </c>
    </row>
    <row r="58" spans="1:16" ht="15" customHeight="1" x14ac:dyDescent="0.25">
      <c r="A58" s="10">
        <v>4</v>
      </c>
      <c r="B58" s="98" t="s">
        <v>34</v>
      </c>
      <c r="C58" s="99"/>
      <c r="D58" s="99"/>
      <c r="E58" s="99"/>
      <c r="F58" s="99"/>
      <c r="G58" s="100"/>
      <c r="H58" s="11">
        <v>1.1436E-2</v>
      </c>
      <c r="I58" s="12">
        <f>$I$40*H58</f>
        <v>28.942228800000002</v>
      </c>
    </row>
    <row r="59" spans="1:16" ht="15" customHeight="1" x14ac:dyDescent="0.25">
      <c r="A59" s="10">
        <v>5</v>
      </c>
      <c r="B59" s="98" t="s">
        <v>35</v>
      </c>
      <c r="C59" s="99"/>
      <c r="D59" s="99"/>
      <c r="E59" s="99"/>
      <c r="F59" s="99"/>
      <c r="G59" s="100"/>
      <c r="H59" s="11">
        <v>1.74E-4</v>
      </c>
      <c r="I59" s="12">
        <f t="shared" si="3"/>
        <v>0.44035920000000006</v>
      </c>
    </row>
    <row r="60" spans="1:16" ht="15" customHeight="1" x14ac:dyDescent="0.25">
      <c r="A60" s="10">
        <v>6</v>
      </c>
      <c r="B60" s="98" t="s">
        <v>36</v>
      </c>
      <c r="C60" s="99"/>
      <c r="D60" s="99"/>
      <c r="E60" s="99"/>
      <c r="F60" s="99"/>
      <c r="G60" s="100"/>
      <c r="H60" s="11">
        <v>4.4200000000000001E-4</v>
      </c>
      <c r="I60" s="12">
        <f t="shared" si="3"/>
        <v>1.1186136000000002</v>
      </c>
    </row>
    <row r="61" spans="1:16" ht="15" customHeight="1" x14ac:dyDescent="0.25">
      <c r="A61" s="10">
        <v>7</v>
      </c>
      <c r="B61" s="98" t="s">
        <v>37</v>
      </c>
      <c r="C61" s="99"/>
      <c r="D61" s="99"/>
      <c r="E61" s="99"/>
      <c r="F61" s="99"/>
      <c r="G61" s="100"/>
      <c r="H61" s="11">
        <v>1.85E-4</v>
      </c>
      <c r="I61" s="12">
        <f t="shared" si="3"/>
        <v>0.468198</v>
      </c>
    </row>
    <row r="62" spans="1:16" ht="15" customHeight="1" x14ac:dyDescent="0.25">
      <c r="A62" s="10">
        <v>8</v>
      </c>
      <c r="B62" s="98" t="s">
        <v>38</v>
      </c>
      <c r="C62" s="99"/>
      <c r="D62" s="99"/>
      <c r="E62" s="99"/>
      <c r="F62" s="99"/>
      <c r="G62" s="100"/>
      <c r="H62" s="11">
        <v>9.0789999999999996E-2</v>
      </c>
      <c r="I62" s="12">
        <f>$I$40*H62</f>
        <v>229.771332</v>
      </c>
    </row>
    <row r="63" spans="1:16" s="16" customFormat="1" ht="15" customHeight="1" x14ac:dyDescent="0.25">
      <c r="A63" s="124" t="s">
        <v>39</v>
      </c>
      <c r="B63" s="125"/>
      <c r="C63" s="125"/>
      <c r="D63" s="125"/>
      <c r="E63" s="125"/>
      <c r="F63" s="125"/>
      <c r="G63" s="126"/>
      <c r="H63" s="14">
        <f>SUM(H55:H62)</f>
        <v>0.25494299999999998</v>
      </c>
      <c r="I63" s="48">
        <f>SUM(I55:I62)</f>
        <v>645.20974439999998</v>
      </c>
      <c r="J63" s="15"/>
    </row>
    <row r="64" spans="1:16" ht="11.25" customHeight="1" x14ac:dyDescent="0.25">
      <c r="A64" s="17" t="s">
        <v>40</v>
      </c>
      <c r="B64" s="127" t="s">
        <v>41</v>
      </c>
      <c r="C64" s="127"/>
      <c r="D64" s="127"/>
      <c r="E64" s="127"/>
      <c r="F64" s="127"/>
      <c r="G64" s="127"/>
      <c r="H64" s="127"/>
      <c r="I64" s="127"/>
    </row>
    <row r="65" spans="1:11" ht="15" customHeight="1" x14ac:dyDescent="0.25">
      <c r="A65" s="17" t="s">
        <v>42</v>
      </c>
      <c r="B65" s="154" t="s">
        <v>43</v>
      </c>
      <c r="C65" s="154"/>
      <c r="D65" s="154"/>
      <c r="E65" s="154"/>
      <c r="F65" s="154"/>
      <c r="G65" s="154"/>
      <c r="H65" s="154"/>
      <c r="I65" s="154"/>
    </row>
    <row r="66" spans="1:11" ht="33.75" customHeight="1" x14ac:dyDescent="0.25">
      <c r="A66" s="9" t="s">
        <v>44</v>
      </c>
      <c r="B66" s="132" t="s">
        <v>45</v>
      </c>
      <c r="C66" s="133"/>
      <c r="D66" s="133"/>
      <c r="E66" s="133"/>
      <c r="F66" s="133"/>
      <c r="G66" s="134"/>
      <c r="H66" s="9" t="s">
        <v>12</v>
      </c>
      <c r="I66" s="9" t="s">
        <v>13</v>
      </c>
    </row>
    <row r="67" spans="1:11" ht="15" customHeight="1" x14ac:dyDescent="0.25">
      <c r="A67" s="10">
        <v>1</v>
      </c>
      <c r="B67" s="98" t="s">
        <v>46</v>
      </c>
      <c r="C67" s="99"/>
      <c r="D67" s="99"/>
      <c r="E67" s="99"/>
      <c r="F67" s="99"/>
      <c r="G67" s="100"/>
      <c r="H67" s="11">
        <v>2.3626999999999999E-2</v>
      </c>
      <c r="I67" s="12">
        <f>$I$40*H67</f>
        <v>59.795211600000002</v>
      </c>
    </row>
    <row r="68" spans="1:11" ht="15" customHeight="1" x14ac:dyDescent="0.25">
      <c r="A68" s="10">
        <v>2</v>
      </c>
      <c r="B68" s="98" t="s">
        <v>47</v>
      </c>
      <c r="C68" s="99"/>
      <c r="D68" s="99"/>
      <c r="E68" s="99"/>
      <c r="F68" s="99"/>
      <c r="G68" s="100"/>
      <c r="H68" s="11">
        <v>1.717E-3</v>
      </c>
      <c r="I68" s="12">
        <f t="shared" ref="I68:I69" si="4">$I$40*H68</f>
        <v>4.3453835999999999</v>
      </c>
    </row>
    <row r="69" spans="1:11" ht="15" customHeight="1" x14ac:dyDescent="0.25">
      <c r="A69" s="10">
        <v>3</v>
      </c>
      <c r="B69" s="98" t="s">
        <v>48</v>
      </c>
      <c r="C69" s="99"/>
      <c r="D69" s="99"/>
      <c r="E69" s="99"/>
      <c r="F69" s="99"/>
      <c r="G69" s="100"/>
      <c r="H69" s="11">
        <v>9.4509999999999993E-3</v>
      </c>
      <c r="I69" s="12">
        <f t="shared" si="4"/>
        <v>23.9185908</v>
      </c>
    </row>
    <row r="70" spans="1:11" s="16" customFormat="1" ht="15" customHeight="1" x14ac:dyDescent="0.25">
      <c r="A70" s="124" t="s">
        <v>49</v>
      </c>
      <c r="B70" s="125"/>
      <c r="C70" s="125"/>
      <c r="D70" s="125"/>
      <c r="E70" s="125"/>
      <c r="F70" s="125"/>
      <c r="G70" s="126"/>
      <c r="H70" s="14">
        <f>SUM(H67:H69)</f>
        <v>3.4795E-2</v>
      </c>
      <c r="I70" s="48">
        <f>SUM(I67:I69)</f>
        <v>88.059186000000011</v>
      </c>
      <c r="J70" s="15"/>
    </row>
    <row r="71" spans="1:11" ht="5.0999999999999996" customHeight="1" x14ac:dyDescent="0.25"/>
    <row r="72" spans="1:11" ht="33.75" x14ac:dyDescent="0.25">
      <c r="A72" s="9" t="s">
        <v>50</v>
      </c>
      <c r="B72" s="132" t="s">
        <v>51</v>
      </c>
      <c r="C72" s="133"/>
      <c r="D72" s="133"/>
      <c r="E72" s="133"/>
      <c r="F72" s="133"/>
      <c r="G72" s="134"/>
      <c r="H72" s="9" t="s">
        <v>12</v>
      </c>
      <c r="I72" s="9" t="s">
        <v>13</v>
      </c>
    </row>
    <row r="73" spans="1:11" ht="15" customHeight="1" x14ac:dyDescent="0.25">
      <c r="A73" s="10">
        <v>1</v>
      </c>
      <c r="B73" s="98" t="s">
        <v>52</v>
      </c>
      <c r="C73" s="99"/>
      <c r="D73" s="99"/>
      <c r="E73" s="99"/>
      <c r="F73" s="99"/>
      <c r="G73" s="100"/>
      <c r="H73" s="11">
        <f>(H51*H63)</f>
        <v>9.3819024000000015E-2</v>
      </c>
      <c r="I73" s="12">
        <f>$I$40*H73</f>
        <v>237.43718593920005</v>
      </c>
    </row>
    <row r="74" spans="1:11" s="16" customFormat="1" ht="15" customHeight="1" x14ac:dyDescent="0.25">
      <c r="A74" s="124" t="s">
        <v>53</v>
      </c>
      <c r="B74" s="125"/>
      <c r="C74" s="125"/>
      <c r="D74" s="125"/>
      <c r="E74" s="125"/>
      <c r="F74" s="125"/>
      <c r="G74" s="126"/>
      <c r="H74" s="14">
        <f>SUM(H73:H73)</f>
        <v>9.3819024000000015E-2</v>
      </c>
      <c r="I74" s="48">
        <f>I73</f>
        <v>237.43718593920005</v>
      </c>
      <c r="J74" s="15"/>
      <c r="K74" s="18"/>
    </row>
    <row r="75" spans="1:11" ht="5.0999999999999996" customHeight="1" x14ac:dyDescent="0.25">
      <c r="J75" s="19"/>
    </row>
    <row r="76" spans="1:11" s="16" customFormat="1" ht="12" x14ac:dyDescent="0.25">
      <c r="A76" s="153" t="s">
        <v>54</v>
      </c>
      <c r="B76" s="153"/>
      <c r="C76" s="153"/>
      <c r="D76" s="153"/>
      <c r="E76" s="153"/>
      <c r="F76" s="153"/>
      <c r="G76" s="153"/>
      <c r="H76" s="20">
        <f>H51+H63+H70+H74</f>
        <v>0.75155702400000002</v>
      </c>
      <c r="I76" s="21">
        <f>I51+I63+I70+I74</f>
        <v>1902.0405163392002</v>
      </c>
      <c r="J76" s="15"/>
    </row>
    <row r="77" spans="1:11" ht="5.0999999999999996" customHeight="1" x14ac:dyDescent="0.25"/>
    <row r="78" spans="1:11" ht="33.75" x14ac:dyDescent="0.25">
      <c r="A78" s="9" t="s">
        <v>55</v>
      </c>
      <c r="B78" s="132" t="s">
        <v>150</v>
      </c>
      <c r="C78" s="133"/>
      <c r="D78" s="133"/>
      <c r="E78" s="133"/>
      <c r="F78" s="133"/>
      <c r="G78" s="134"/>
      <c r="H78" s="9" t="s">
        <v>12</v>
      </c>
      <c r="I78" s="9" t="s">
        <v>13</v>
      </c>
    </row>
    <row r="79" spans="1:11" ht="15" customHeight="1" x14ac:dyDescent="0.25">
      <c r="A79" s="10">
        <v>1</v>
      </c>
      <c r="B79" s="98" t="s">
        <v>156</v>
      </c>
      <c r="C79" s="99"/>
      <c r="D79" s="99"/>
      <c r="E79" s="99"/>
      <c r="F79" s="99"/>
      <c r="G79" s="100"/>
      <c r="H79" s="11">
        <f>I79/$I$40</f>
        <v>7.8927611822348656E-2</v>
      </c>
      <c r="I79" s="12">
        <f>I96</f>
        <v>199.75</v>
      </c>
    </row>
    <row r="80" spans="1:11" ht="15" customHeight="1" x14ac:dyDescent="0.25">
      <c r="A80" s="10">
        <v>2</v>
      </c>
      <c r="B80" s="98" t="s">
        <v>157</v>
      </c>
      <c r="C80" s="99"/>
      <c r="D80" s="99"/>
      <c r="E80" s="99"/>
      <c r="F80" s="99"/>
      <c r="G80" s="100"/>
      <c r="H80" s="11">
        <f>I80/$I$40</f>
        <v>0</v>
      </c>
      <c r="I80" s="12">
        <f>I92</f>
        <v>0</v>
      </c>
    </row>
    <row r="81" spans="1:10" ht="15" customHeight="1" x14ac:dyDescent="0.25">
      <c r="A81" s="10">
        <v>3</v>
      </c>
      <c r="B81" s="98" t="s">
        <v>163</v>
      </c>
      <c r="C81" s="99"/>
      <c r="D81" s="99"/>
      <c r="E81" s="99"/>
      <c r="F81" s="99"/>
      <c r="G81" s="100"/>
      <c r="H81" s="11">
        <f>I81/$I$40</f>
        <v>6.0146989094357513E-2</v>
      </c>
      <c r="I81" s="12">
        <f>I88</f>
        <v>152.22</v>
      </c>
    </row>
    <row r="82" spans="1:10" ht="15" customHeight="1" x14ac:dyDescent="0.25">
      <c r="A82" s="10">
        <v>4</v>
      </c>
      <c r="B82" s="98" t="s">
        <v>148</v>
      </c>
      <c r="C82" s="99"/>
      <c r="D82" s="99"/>
      <c r="E82" s="99"/>
      <c r="F82" s="99"/>
      <c r="G82" s="100"/>
      <c r="H82" s="11">
        <f>I82/$I$40</f>
        <v>0</v>
      </c>
      <c r="I82" s="12">
        <f>IF(I26="Não aplicável",0,((I10/H10)*1.5*I26))</f>
        <v>0</v>
      </c>
    </row>
    <row r="83" spans="1:10" ht="15" customHeight="1" x14ac:dyDescent="0.25">
      <c r="A83" s="10">
        <v>5</v>
      </c>
      <c r="B83" s="98" t="s">
        <v>135</v>
      </c>
      <c r="C83" s="99"/>
      <c r="D83" s="99"/>
      <c r="E83" s="99"/>
      <c r="F83" s="99"/>
      <c r="G83" s="100"/>
      <c r="H83" s="11">
        <f>I83/$I$40</f>
        <v>0</v>
      </c>
      <c r="I83" s="12">
        <f>IF(I21="Não aplicável",0,I21)</f>
        <v>0</v>
      </c>
    </row>
    <row r="84" spans="1:10" ht="15" customHeight="1" x14ac:dyDescent="0.25">
      <c r="A84" s="124" t="s">
        <v>56</v>
      </c>
      <c r="B84" s="125"/>
      <c r="C84" s="125"/>
      <c r="D84" s="125"/>
      <c r="E84" s="125"/>
      <c r="F84" s="125"/>
      <c r="G84" s="126"/>
      <c r="H84" s="14">
        <f>SUM(H79:H83)</f>
        <v>0.13907460091670618</v>
      </c>
      <c r="I84" s="48">
        <f>SUM(I79:I83)</f>
        <v>351.97</v>
      </c>
      <c r="J84" s="13"/>
    </row>
    <row r="85" spans="1:10" ht="18" customHeight="1" x14ac:dyDescent="0.25">
      <c r="A85" s="17" t="s">
        <v>165</v>
      </c>
      <c r="B85" s="150" t="s">
        <v>164</v>
      </c>
      <c r="C85" s="151"/>
      <c r="D85" s="151"/>
      <c r="E85" s="151"/>
      <c r="F85" s="151"/>
      <c r="G85" s="151"/>
      <c r="H85" s="23"/>
      <c r="I85" s="24"/>
    </row>
    <row r="86" spans="1:10" ht="15" customHeight="1" x14ac:dyDescent="0.25">
      <c r="A86" s="149" t="s">
        <v>57</v>
      </c>
      <c r="B86" s="149"/>
      <c r="C86" s="149"/>
      <c r="D86" s="149"/>
      <c r="E86" s="149"/>
      <c r="F86" s="149"/>
      <c r="G86" s="149"/>
      <c r="H86" s="149"/>
      <c r="I86" s="149"/>
    </row>
    <row r="87" spans="1:10" ht="24" customHeight="1" x14ac:dyDescent="0.25">
      <c r="A87" s="130" t="s">
        <v>58</v>
      </c>
      <c r="B87" s="130"/>
      <c r="C87" s="10" t="s">
        <v>59</v>
      </c>
      <c r="D87" s="10" t="s">
        <v>60</v>
      </c>
      <c r="E87" s="10" t="s">
        <v>61</v>
      </c>
      <c r="F87" s="10" t="s">
        <v>62</v>
      </c>
      <c r="G87" s="10" t="s">
        <v>63</v>
      </c>
      <c r="H87" s="11" t="s">
        <v>64</v>
      </c>
      <c r="I87" s="12" t="s">
        <v>65</v>
      </c>
    </row>
    <row r="88" spans="1:10" ht="15" customHeight="1" x14ac:dyDescent="0.25">
      <c r="A88" s="152">
        <f>I12</f>
        <v>4.8</v>
      </c>
      <c r="B88" s="130"/>
      <c r="C88" s="10">
        <f>I13</f>
        <v>22</v>
      </c>
      <c r="D88" s="10">
        <v>2</v>
      </c>
      <c r="E88" s="29">
        <f>A88*C88*D88</f>
        <v>211.2</v>
      </c>
      <c r="F88" s="29">
        <f>I31</f>
        <v>1966</v>
      </c>
      <c r="G88" s="25">
        <f>I14</f>
        <v>0.03</v>
      </c>
      <c r="H88" s="29">
        <f>F88*G88</f>
        <v>58.98</v>
      </c>
      <c r="I88" s="59">
        <f>IF((E88-H88)&gt;0,E88-H88,0)</f>
        <v>152.22</v>
      </c>
    </row>
    <row r="89" spans="1:10" ht="3.75" customHeight="1" x14ac:dyDescent="0.25">
      <c r="A89" s="78"/>
      <c r="E89" s="13"/>
      <c r="F89" s="13"/>
      <c r="G89" s="79"/>
      <c r="H89" s="13"/>
      <c r="I89" s="80"/>
    </row>
    <row r="90" spans="1:10" ht="15" customHeight="1" x14ac:dyDescent="0.25">
      <c r="A90" s="149" t="s">
        <v>158</v>
      </c>
      <c r="B90" s="149"/>
      <c r="C90" s="149"/>
      <c r="D90" s="149"/>
      <c r="E90" s="149"/>
      <c r="F90" s="149"/>
      <c r="G90" s="149"/>
      <c r="H90" s="149"/>
      <c r="I90" s="149"/>
    </row>
    <row r="91" spans="1:10" ht="23.25" customHeight="1" x14ac:dyDescent="0.25">
      <c r="A91" s="130" t="s">
        <v>58</v>
      </c>
      <c r="B91" s="130"/>
      <c r="C91" s="10" t="s">
        <v>66</v>
      </c>
      <c r="D91" s="10" t="s">
        <v>60</v>
      </c>
      <c r="E91" s="10" t="s">
        <v>61</v>
      </c>
      <c r="F91" s="10" t="s">
        <v>62</v>
      </c>
      <c r="G91" s="10" t="s">
        <v>63</v>
      </c>
      <c r="H91" s="11" t="s">
        <v>64</v>
      </c>
      <c r="I91" s="12" t="s">
        <v>65</v>
      </c>
    </row>
    <row r="92" spans="1:10" ht="15" customHeight="1" x14ac:dyDescent="0.25">
      <c r="A92" s="148">
        <f>I18</f>
        <v>0</v>
      </c>
      <c r="B92" s="148"/>
      <c r="C92" s="30">
        <f>I19</f>
        <v>0</v>
      </c>
      <c r="D92" s="10">
        <v>1</v>
      </c>
      <c r="E92" s="29">
        <f>A92*C92*D92</f>
        <v>0</v>
      </c>
      <c r="F92" s="29">
        <f>E92</f>
        <v>0</v>
      </c>
      <c r="G92" s="49">
        <f>I20</f>
        <v>0</v>
      </c>
      <c r="H92" s="29">
        <f>F92*G92</f>
        <v>0</v>
      </c>
      <c r="I92" s="12">
        <f>E92-H92</f>
        <v>0</v>
      </c>
    </row>
    <row r="93" spans="1:10" ht="5.0999999999999996" customHeight="1" x14ac:dyDescent="0.25">
      <c r="A93" s="26"/>
      <c r="B93" s="26"/>
      <c r="C93" s="26"/>
      <c r="D93" s="26"/>
      <c r="E93" s="15"/>
      <c r="F93" s="15"/>
      <c r="G93" s="27"/>
      <c r="H93" s="15"/>
      <c r="I93" s="28"/>
    </row>
    <row r="94" spans="1:10" ht="15" customHeight="1" x14ac:dyDescent="0.25">
      <c r="A94" s="149" t="s">
        <v>140</v>
      </c>
      <c r="B94" s="149"/>
      <c r="C94" s="149"/>
      <c r="D94" s="149"/>
      <c r="E94" s="149"/>
      <c r="F94" s="149"/>
      <c r="G94" s="149"/>
      <c r="H94" s="149"/>
      <c r="I94" s="149"/>
    </row>
    <row r="95" spans="1:10" ht="23.25" customHeight="1" x14ac:dyDescent="0.25">
      <c r="A95" s="130" t="s">
        <v>58</v>
      </c>
      <c r="B95" s="130"/>
      <c r="C95" s="10" t="s">
        <v>66</v>
      </c>
      <c r="D95" s="10" t="s">
        <v>60</v>
      </c>
      <c r="E95" s="10" t="s">
        <v>61</v>
      </c>
      <c r="F95" s="10" t="s">
        <v>62</v>
      </c>
      <c r="G95" s="10" t="s">
        <v>63</v>
      </c>
      <c r="H95" s="11" t="str">
        <f>H87</f>
        <v>Valor desconto</v>
      </c>
      <c r="I95" s="12" t="s">
        <v>65</v>
      </c>
    </row>
    <row r="96" spans="1:10" ht="15" customHeight="1" x14ac:dyDescent="0.25">
      <c r="A96" s="148">
        <f>I15</f>
        <v>235</v>
      </c>
      <c r="B96" s="148"/>
      <c r="C96" s="30">
        <f>I16</f>
        <v>1</v>
      </c>
      <c r="D96" s="10">
        <v>1</v>
      </c>
      <c r="E96" s="29">
        <f>A96*C96*D96</f>
        <v>235</v>
      </c>
      <c r="F96" s="29">
        <f>E96</f>
        <v>235</v>
      </c>
      <c r="G96" s="49">
        <f>I17</f>
        <v>0.15</v>
      </c>
      <c r="H96" s="29">
        <f>F96*G96</f>
        <v>35.25</v>
      </c>
      <c r="I96" s="12">
        <f>E96-H96</f>
        <v>199.75</v>
      </c>
    </row>
    <row r="97" spans="1:19" ht="5.0999999999999996" customHeight="1" x14ac:dyDescent="0.25"/>
    <row r="98" spans="1:19" ht="12" customHeight="1" x14ac:dyDescent="0.25">
      <c r="A98" s="109" t="s">
        <v>67</v>
      </c>
      <c r="B98" s="109"/>
      <c r="C98" s="109"/>
      <c r="D98" s="109"/>
      <c r="E98" s="109"/>
      <c r="F98" s="109"/>
      <c r="G98" s="109"/>
      <c r="H98" s="31">
        <f>H40+H76+H84</f>
        <v>1.8906316249167061</v>
      </c>
      <c r="I98" s="32">
        <f>I40+I76+I84</f>
        <v>4784.8105163392001</v>
      </c>
      <c r="J98" s="13"/>
      <c r="L98" s="13"/>
    </row>
    <row r="99" spans="1:19" s="37" customFormat="1" ht="5.0999999999999996" customHeight="1" x14ac:dyDescent="0.25">
      <c r="A99" s="33"/>
      <c r="B99" s="33"/>
      <c r="C99" s="33"/>
      <c r="D99" s="33"/>
      <c r="E99" s="33"/>
      <c r="F99" s="33"/>
      <c r="G99" s="33"/>
      <c r="H99" s="34"/>
      <c r="I99" s="35"/>
      <c r="J99" s="36"/>
      <c r="L99" s="36"/>
    </row>
    <row r="100" spans="1:19" x14ac:dyDescent="0.25">
      <c r="A100" s="104" t="s">
        <v>68</v>
      </c>
      <c r="B100" s="104"/>
      <c r="C100" s="104"/>
      <c r="D100" s="104"/>
      <c r="E100" s="104"/>
      <c r="F100" s="104"/>
      <c r="G100" s="104"/>
      <c r="H100" s="104"/>
      <c r="I100" s="104"/>
    </row>
    <row r="101" spans="1:19" ht="33.75" x14ac:dyDescent="0.25">
      <c r="A101" s="9" t="s">
        <v>10</v>
      </c>
      <c r="B101" s="132" t="s">
        <v>69</v>
      </c>
      <c r="C101" s="133"/>
      <c r="D101" s="133"/>
      <c r="E101" s="133"/>
      <c r="F101" s="133"/>
      <c r="G101" s="134"/>
      <c r="H101" s="9" t="s">
        <v>12</v>
      </c>
      <c r="I101" s="9" t="s">
        <v>13</v>
      </c>
    </row>
    <row r="102" spans="1:19" ht="15" customHeight="1" x14ac:dyDescent="0.25">
      <c r="A102" s="10">
        <v>1</v>
      </c>
      <c r="B102" s="98" t="s">
        <v>166</v>
      </c>
      <c r="C102" s="99"/>
      <c r="D102" s="99"/>
      <c r="E102" s="99"/>
      <c r="F102" s="99"/>
      <c r="G102" s="100"/>
      <c r="H102" s="11">
        <f>I102/$I$113</f>
        <v>0</v>
      </c>
      <c r="I102" s="12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0">
        <v>2</v>
      </c>
      <c r="B103" s="142" t="s">
        <v>170</v>
      </c>
      <c r="C103" s="143"/>
      <c r="D103" s="143"/>
      <c r="E103" s="143"/>
      <c r="F103" s="143"/>
      <c r="G103" s="144"/>
      <c r="H103" s="11">
        <f t="shared" ref="H103:H107" si="5">I103/$I$113</f>
        <v>0</v>
      </c>
      <c r="I103" s="12">
        <f>IF(F111=10%,G111,0)</f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0">
        <v>3</v>
      </c>
      <c r="B104" s="98" t="s">
        <v>70</v>
      </c>
      <c r="C104" s="99"/>
      <c r="D104" s="99"/>
      <c r="E104" s="99"/>
      <c r="F104" s="99"/>
      <c r="G104" s="100"/>
      <c r="H104" s="11">
        <f t="shared" si="5"/>
        <v>0</v>
      </c>
      <c r="I104" s="12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0">
        <v>4</v>
      </c>
      <c r="B105" s="145" t="s">
        <v>71</v>
      </c>
      <c r="C105" s="146"/>
      <c r="D105" s="146"/>
      <c r="E105" s="146"/>
      <c r="F105" s="146"/>
      <c r="G105" s="147"/>
      <c r="H105" s="11">
        <f t="shared" si="5"/>
        <v>0</v>
      </c>
      <c r="I105" s="12">
        <v>0</v>
      </c>
      <c r="K105"/>
      <c r="L105"/>
      <c r="M105"/>
      <c r="N105"/>
      <c r="O105"/>
      <c r="P105"/>
      <c r="Q105"/>
      <c r="R105"/>
      <c r="S105"/>
    </row>
    <row r="106" spans="1:19" ht="15" customHeight="1" x14ac:dyDescent="0.25">
      <c r="A106" s="10">
        <v>5</v>
      </c>
      <c r="B106" s="98" t="s">
        <v>171</v>
      </c>
      <c r="C106" s="99"/>
      <c r="D106" s="99"/>
      <c r="E106" s="99"/>
      <c r="F106" s="99"/>
      <c r="G106" s="100"/>
      <c r="H106" s="11">
        <f t="shared" si="5"/>
        <v>0</v>
      </c>
      <c r="I106" s="12">
        <v>0</v>
      </c>
      <c r="K106"/>
      <c r="L106"/>
      <c r="M106"/>
      <c r="N106"/>
      <c r="O106"/>
      <c r="P106"/>
      <c r="Q106"/>
      <c r="R106"/>
      <c r="S106"/>
    </row>
    <row r="107" spans="1:19" ht="15" customHeight="1" x14ac:dyDescent="0.25">
      <c r="A107" s="10">
        <v>6</v>
      </c>
      <c r="B107" s="98" t="s">
        <v>72</v>
      </c>
      <c r="C107" s="99"/>
      <c r="D107" s="99"/>
      <c r="E107" s="99"/>
      <c r="F107" s="99"/>
      <c r="G107" s="100"/>
      <c r="H107" s="11">
        <f t="shared" si="5"/>
        <v>0</v>
      </c>
      <c r="I107" s="12">
        <v>0</v>
      </c>
      <c r="K107"/>
      <c r="L107"/>
      <c r="M107"/>
      <c r="N107"/>
      <c r="O107"/>
      <c r="P107"/>
      <c r="Q107"/>
      <c r="R107"/>
      <c r="S107"/>
    </row>
    <row r="108" spans="1:19" ht="15" customHeight="1" x14ac:dyDescent="0.25">
      <c r="A108" s="124" t="s">
        <v>73</v>
      </c>
      <c r="B108" s="125"/>
      <c r="C108" s="125"/>
      <c r="D108" s="125"/>
      <c r="E108" s="125"/>
      <c r="F108" s="125"/>
      <c r="G108" s="126"/>
      <c r="H108" s="14">
        <f>H102+H103+H104+H105+H106+H107</f>
        <v>0</v>
      </c>
      <c r="I108" s="38">
        <f>SUM(I102:I107)</f>
        <v>0</v>
      </c>
      <c r="J108" s="13"/>
      <c r="K108"/>
      <c r="L108"/>
      <c r="M108"/>
      <c r="N108"/>
      <c r="O108"/>
      <c r="P108"/>
      <c r="Q108"/>
      <c r="R108"/>
      <c r="S108"/>
    </row>
    <row r="109" spans="1:19" ht="30" customHeight="1" x14ac:dyDescent="0.25">
      <c r="A109"/>
      <c r="B109" s="127" t="s">
        <v>167</v>
      </c>
      <c r="C109" s="127"/>
      <c r="D109" s="127"/>
      <c r="E109" s="127"/>
      <c r="F109" s="127"/>
      <c r="G109" s="127"/>
      <c r="H109" s="127"/>
      <c r="I109" s="127"/>
      <c r="K109"/>
      <c r="L109"/>
      <c r="M109"/>
      <c r="N109"/>
      <c r="O109"/>
      <c r="P109"/>
      <c r="Q109"/>
      <c r="R109"/>
      <c r="S109"/>
    </row>
    <row r="110" spans="1:19" ht="5.25" customHeight="1" x14ac:dyDescent="0.25">
      <c r="A110"/>
      <c r="B110"/>
      <c r="C110"/>
      <c r="D110"/>
      <c r="E110"/>
      <c r="F110"/>
      <c r="G110"/>
      <c r="H110"/>
      <c r="I110"/>
    </row>
    <row r="111" spans="1:19" ht="48.75" customHeight="1" x14ac:dyDescent="0.25">
      <c r="A111" s="139" t="s">
        <v>149</v>
      </c>
      <c r="B111" s="140"/>
      <c r="C111" s="140"/>
      <c r="D111" s="140"/>
      <c r="E111" s="141"/>
      <c r="F111" s="39">
        <f>I27</f>
        <v>0.2</v>
      </c>
      <c r="G111" s="40">
        <f>I113*F111</f>
        <v>926.51810326784016</v>
      </c>
      <c r="H111" s="41" t="s">
        <v>74</v>
      </c>
      <c r="I111" s="42">
        <f>I81</f>
        <v>152.22</v>
      </c>
      <c r="K111"/>
      <c r="L111"/>
      <c r="M111"/>
      <c r="N111"/>
      <c r="O111"/>
      <c r="P111"/>
      <c r="Q111"/>
      <c r="R111"/>
      <c r="S111"/>
    </row>
    <row r="112" spans="1:19" s="46" customFormat="1" ht="16.5" customHeight="1" x14ac:dyDescent="0.25">
      <c r="A112" s="136" t="s">
        <v>75</v>
      </c>
      <c r="B112" s="136"/>
      <c r="C112" s="43" t="s">
        <v>76</v>
      </c>
      <c r="D112" s="43" t="s">
        <v>77</v>
      </c>
      <c r="E112" s="43" t="s">
        <v>78</v>
      </c>
      <c r="F112" s="43" t="s">
        <v>79</v>
      </c>
      <c r="G112" s="43" t="s">
        <v>80</v>
      </c>
      <c r="H112" s="41" t="s">
        <v>81</v>
      </c>
      <c r="I112" s="44" t="s">
        <v>82</v>
      </c>
      <c r="J112" s="45"/>
      <c r="K112"/>
      <c r="L112"/>
      <c r="M112"/>
      <c r="N112"/>
      <c r="O112"/>
      <c r="P112"/>
      <c r="Q112"/>
      <c r="R112"/>
      <c r="S112"/>
    </row>
    <row r="113" spans="1:19" ht="16.5" customHeight="1" x14ac:dyDescent="0.25">
      <c r="A113" s="137">
        <f>I40</f>
        <v>2530.8000000000002</v>
      </c>
      <c r="B113" s="137"/>
      <c r="C113" s="47">
        <f>I51</f>
        <v>931.33440000000007</v>
      </c>
      <c r="D113" s="47">
        <f>I63</f>
        <v>645.20974439999998</v>
      </c>
      <c r="E113" s="47">
        <f>I70</f>
        <v>88.059186000000011</v>
      </c>
      <c r="F113" s="47">
        <f>I74</f>
        <v>237.43718593920005</v>
      </c>
      <c r="G113" s="47">
        <f>I84</f>
        <v>351.97</v>
      </c>
      <c r="H113" s="47">
        <f>A113+C113+D113+E113+F113+G113</f>
        <v>4784.8105163392011</v>
      </c>
      <c r="I113" s="47">
        <f>H113-I111</f>
        <v>4632.5905163392008</v>
      </c>
      <c r="J113" s="13"/>
      <c r="K113"/>
      <c r="L113"/>
      <c r="M113"/>
      <c r="N113"/>
      <c r="O113"/>
      <c r="P113"/>
      <c r="Q113"/>
      <c r="R113"/>
      <c r="S113"/>
    </row>
    <row r="114" spans="1:19" ht="5.0999999999999996" customHeight="1" x14ac:dyDescent="0.25">
      <c r="A114" s="17"/>
      <c r="B114" s="138"/>
      <c r="C114" s="138"/>
      <c r="D114" s="138"/>
      <c r="E114" s="138"/>
      <c r="F114" s="138"/>
      <c r="G114" s="138"/>
      <c r="H114" s="138"/>
      <c r="I114" s="138"/>
    </row>
    <row r="115" spans="1:19" ht="33.75" x14ac:dyDescent="0.25">
      <c r="A115" s="9" t="s">
        <v>17</v>
      </c>
      <c r="B115" s="132" t="s">
        <v>83</v>
      </c>
      <c r="C115" s="133"/>
      <c r="D115" s="133"/>
      <c r="E115" s="133"/>
      <c r="F115" s="133"/>
      <c r="G115" s="134"/>
      <c r="H115" s="9" t="s">
        <v>12</v>
      </c>
      <c r="I115" s="9" t="s">
        <v>13</v>
      </c>
    </row>
    <row r="116" spans="1:19" ht="15" customHeight="1" x14ac:dyDescent="0.25">
      <c r="A116" s="10">
        <v>1</v>
      </c>
      <c r="B116" s="98" t="s">
        <v>84</v>
      </c>
      <c r="C116" s="99"/>
      <c r="D116" s="99"/>
      <c r="E116" s="99"/>
      <c r="F116" s="99"/>
      <c r="G116" s="100"/>
      <c r="H116" s="11">
        <f>I116/$I$126</f>
        <v>0</v>
      </c>
      <c r="I116" s="12">
        <v>0</v>
      </c>
    </row>
    <row r="117" spans="1:19" ht="15" customHeight="1" x14ac:dyDescent="0.25">
      <c r="A117" s="10">
        <v>2</v>
      </c>
      <c r="B117" s="98" t="s">
        <v>85</v>
      </c>
      <c r="C117" s="99"/>
      <c r="D117" s="99"/>
      <c r="E117" s="99"/>
      <c r="F117" s="99"/>
      <c r="G117" s="100"/>
      <c r="H117" s="11">
        <f>I117/$I$126</f>
        <v>0</v>
      </c>
      <c r="I117" s="12">
        <v>0</v>
      </c>
    </row>
    <row r="118" spans="1:19" ht="15" customHeight="1" x14ac:dyDescent="0.25">
      <c r="A118" s="124" t="s">
        <v>86</v>
      </c>
      <c r="B118" s="125"/>
      <c r="C118" s="125"/>
      <c r="D118" s="125"/>
      <c r="E118" s="125"/>
      <c r="F118" s="125"/>
      <c r="G118" s="126"/>
      <c r="H118" s="14">
        <f>H116+H117</f>
        <v>0</v>
      </c>
      <c r="I118" s="48">
        <f>SUM(I116:I117)</f>
        <v>0</v>
      </c>
    </row>
    <row r="119" spans="1:19" ht="5.0999999999999996" customHeight="1" x14ac:dyDescent="0.25"/>
    <row r="120" spans="1:19" ht="33.75" x14ac:dyDescent="0.25">
      <c r="A120" s="9" t="s">
        <v>29</v>
      </c>
      <c r="B120" s="132" t="s">
        <v>87</v>
      </c>
      <c r="C120" s="133"/>
      <c r="D120" s="133"/>
      <c r="E120" s="133"/>
      <c r="F120" s="133"/>
      <c r="G120" s="134"/>
      <c r="H120" s="9" t="s">
        <v>12</v>
      </c>
      <c r="I120" s="9" t="s">
        <v>13</v>
      </c>
    </row>
    <row r="121" spans="1:19" ht="15" customHeight="1" x14ac:dyDescent="0.25">
      <c r="A121" s="10">
        <v>1</v>
      </c>
      <c r="B121" s="98" t="s">
        <v>87</v>
      </c>
      <c r="C121" s="99"/>
      <c r="D121" s="99"/>
      <c r="E121" s="99"/>
      <c r="F121" s="99"/>
      <c r="G121" s="100"/>
      <c r="H121" s="11">
        <f>I121/I126</f>
        <v>0</v>
      </c>
      <c r="I121" s="12">
        <v>0</v>
      </c>
    </row>
    <row r="122" spans="1:19" ht="15" customHeight="1" x14ac:dyDescent="0.25">
      <c r="A122" s="124" t="s">
        <v>88</v>
      </c>
      <c r="B122" s="125"/>
      <c r="C122" s="125"/>
      <c r="D122" s="125"/>
      <c r="E122" s="125"/>
      <c r="F122" s="125"/>
      <c r="G122" s="126"/>
      <c r="H122" s="14">
        <f>H121</f>
        <v>0</v>
      </c>
      <c r="I122" s="202">
        <f>I121</f>
        <v>0</v>
      </c>
      <c r="J122" s="13"/>
      <c r="K122" s="13"/>
      <c r="L122" s="1"/>
    </row>
    <row r="123" spans="1:19" ht="5.0999999999999996" customHeight="1" x14ac:dyDescent="0.25">
      <c r="A123" s="16"/>
      <c r="B123" s="16"/>
      <c r="C123" s="16"/>
      <c r="D123" s="16"/>
      <c r="E123" s="16"/>
      <c r="F123" s="16"/>
      <c r="G123" s="16"/>
      <c r="H123" s="23"/>
      <c r="I123" s="24"/>
    </row>
    <row r="124" spans="1:19" ht="39" customHeight="1" x14ac:dyDescent="0.25">
      <c r="A124" s="135" t="s">
        <v>89</v>
      </c>
      <c r="B124" s="135"/>
      <c r="C124" s="135"/>
      <c r="D124" s="135"/>
      <c r="E124" s="135"/>
      <c r="F124" s="39">
        <v>0.18</v>
      </c>
      <c r="G124" s="40">
        <f>I126*F124</f>
        <v>833.86629294105614</v>
      </c>
      <c r="H124" s="41" t="s">
        <v>74</v>
      </c>
      <c r="I124" s="42">
        <f>I81</f>
        <v>152.22</v>
      </c>
      <c r="L124" s="1"/>
    </row>
    <row r="125" spans="1:19" s="46" customFormat="1" ht="16.5" customHeight="1" x14ac:dyDescent="0.25">
      <c r="A125" s="136" t="s">
        <v>75</v>
      </c>
      <c r="B125" s="136"/>
      <c r="C125" s="43" t="s">
        <v>76</v>
      </c>
      <c r="D125" s="43" t="s">
        <v>77</v>
      </c>
      <c r="E125" s="43" t="s">
        <v>78</v>
      </c>
      <c r="F125" s="43" t="s">
        <v>79</v>
      </c>
      <c r="G125" s="43" t="s">
        <v>80</v>
      </c>
      <c r="H125" s="41" t="s">
        <v>81</v>
      </c>
      <c r="I125" s="44" t="s">
        <v>82</v>
      </c>
      <c r="J125" s="45"/>
      <c r="L125" s="45"/>
    </row>
    <row r="126" spans="1:19" ht="16.5" customHeight="1" x14ac:dyDescent="0.25">
      <c r="A126" s="137">
        <f>I40</f>
        <v>2530.8000000000002</v>
      </c>
      <c r="B126" s="137"/>
      <c r="C126" s="47">
        <f>I51</f>
        <v>931.33440000000007</v>
      </c>
      <c r="D126" s="47">
        <f>I63</f>
        <v>645.20974439999998</v>
      </c>
      <c r="E126" s="47">
        <f>I70</f>
        <v>88.059186000000011</v>
      </c>
      <c r="F126" s="47">
        <f>I74</f>
        <v>237.43718593920005</v>
      </c>
      <c r="G126" s="47">
        <f>I84</f>
        <v>351.97</v>
      </c>
      <c r="H126" s="47">
        <f>A126+C126+D126+E126+F126+G126</f>
        <v>4784.8105163392011</v>
      </c>
      <c r="I126" s="47">
        <f>H126-I124</f>
        <v>4632.5905163392008</v>
      </c>
      <c r="J126" s="13"/>
      <c r="L126" s="1"/>
    </row>
    <row r="127" spans="1:19" ht="5.0999999999999996" customHeight="1" x14ac:dyDescent="0.25"/>
    <row r="128" spans="1:19" ht="12" x14ac:dyDescent="0.25">
      <c r="A128" s="109" t="s">
        <v>90</v>
      </c>
      <c r="B128" s="109"/>
      <c r="C128" s="109"/>
      <c r="D128" s="109"/>
      <c r="E128" s="109"/>
      <c r="F128" s="109"/>
      <c r="G128" s="109"/>
      <c r="H128" s="31">
        <f>H108+H118+H122</f>
        <v>0</v>
      </c>
      <c r="I128" s="32">
        <f>I108+I118+I122</f>
        <v>0</v>
      </c>
    </row>
    <row r="129" spans="1:19" ht="5.0999999999999996" customHeight="1" x14ac:dyDescent="0.25"/>
    <row r="130" spans="1:19" x14ac:dyDescent="0.25">
      <c r="A130" s="104" t="s">
        <v>91</v>
      </c>
      <c r="B130" s="104"/>
      <c r="C130" s="104"/>
      <c r="D130" s="104"/>
      <c r="E130" s="104"/>
      <c r="F130" s="104"/>
      <c r="G130" s="104"/>
      <c r="H130" s="104"/>
      <c r="I130" s="104"/>
    </row>
    <row r="131" spans="1:19" ht="33.75" x14ac:dyDescent="0.25">
      <c r="A131" s="9" t="s">
        <v>10</v>
      </c>
      <c r="B131" s="132" t="s">
        <v>168</v>
      </c>
      <c r="C131" s="133"/>
      <c r="D131" s="133"/>
      <c r="E131" s="133"/>
      <c r="F131" s="133"/>
      <c r="G131" s="134"/>
      <c r="H131" s="9" t="s">
        <v>12</v>
      </c>
      <c r="I131" s="9" t="s">
        <v>13</v>
      </c>
      <c r="K131"/>
      <c r="L131"/>
      <c r="M131"/>
      <c r="N131"/>
      <c r="O131"/>
    </row>
    <row r="132" spans="1:19" ht="15" customHeight="1" x14ac:dyDescent="0.25">
      <c r="A132" s="10">
        <v>1</v>
      </c>
      <c r="B132" s="98" t="s">
        <v>92</v>
      </c>
      <c r="C132" s="99"/>
      <c r="D132" s="99"/>
      <c r="E132" s="99"/>
      <c r="F132" s="99"/>
      <c r="G132" s="100"/>
      <c r="H132" s="11">
        <f>I132/$I$98</f>
        <v>7.1154898741105635E-3</v>
      </c>
      <c r="I132" s="12">
        <f>($D$142/$E$144)*H142</f>
        <v>34.046270778549314</v>
      </c>
    </row>
    <row r="133" spans="1:19" ht="15" customHeight="1" x14ac:dyDescent="0.25">
      <c r="A133" s="10">
        <v>2</v>
      </c>
      <c r="B133" s="98" t="s">
        <v>93</v>
      </c>
      <c r="C133" s="99"/>
      <c r="D133" s="99"/>
      <c r="E133" s="99"/>
      <c r="F133" s="99"/>
      <c r="G133" s="100"/>
      <c r="H133" s="11">
        <f t="shared" ref="H133:H136" si="6">I133/$I$98</f>
        <v>3.2840722495894904E-2</v>
      </c>
      <c r="I133" s="12">
        <f t="shared" ref="I133:I136" si="7">($D$142/$E$144)*H143</f>
        <v>157.13663436253529</v>
      </c>
    </row>
    <row r="134" spans="1:19" ht="15" customHeight="1" x14ac:dyDescent="0.25">
      <c r="A134" s="10">
        <v>3</v>
      </c>
      <c r="B134" s="98" t="s">
        <v>159</v>
      </c>
      <c r="C134" s="99"/>
      <c r="D134" s="99"/>
      <c r="E134" s="99"/>
      <c r="F134" s="99"/>
      <c r="G134" s="100"/>
      <c r="H134" s="11">
        <f t="shared" si="6"/>
        <v>5.4734537493158181E-2</v>
      </c>
      <c r="I134" s="12">
        <f t="shared" si="7"/>
        <v>261.89439060422552</v>
      </c>
    </row>
    <row r="135" spans="1:19" ht="15" customHeight="1" x14ac:dyDescent="0.25">
      <c r="A135" s="10">
        <v>4</v>
      </c>
      <c r="B135" s="98" t="s">
        <v>172</v>
      </c>
      <c r="C135" s="99"/>
      <c r="D135" s="99"/>
      <c r="E135" s="99"/>
      <c r="F135" s="99"/>
      <c r="G135" s="100"/>
      <c r="H135" s="11">
        <f t="shared" si="6"/>
        <v>0</v>
      </c>
      <c r="I135" s="12">
        <f t="shared" si="7"/>
        <v>0</v>
      </c>
    </row>
    <row r="136" spans="1:19" ht="15" customHeight="1" x14ac:dyDescent="0.25">
      <c r="A136" s="10">
        <v>5</v>
      </c>
      <c r="B136" s="98" t="s">
        <v>180</v>
      </c>
      <c r="C136" s="99"/>
      <c r="D136" s="99"/>
      <c r="E136" s="99"/>
      <c r="F136" s="99"/>
      <c r="G136" s="100"/>
      <c r="H136" s="11">
        <f t="shared" si="6"/>
        <v>0</v>
      </c>
      <c r="I136" s="12">
        <f t="shared" si="7"/>
        <v>0</v>
      </c>
    </row>
    <row r="137" spans="1:19" ht="15" customHeight="1" x14ac:dyDescent="0.25">
      <c r="A137" s="124" t="s">
        <v>94</v>
      </c>
      <c r="B137" s="125"/>
      <c r="C137" s="125"/>
      <c r="D137" s="125"/>
      <c r="E137" s="125"/>
      <c r="F137" s="125"/>
      <c r="G137" s="126"/>
      <c r="H137" s="14">
        <f>H132+H133+H134+H135+H136</f>
        <v>9.4690749863163642E-2</v>
      </c>
      <c r="I137" s="48">
        <f>SUM(I132:I136)</f>
        <v>453.07729574531015</v>
      </c>
    </row>
    <row r="138" spans="1:19" ht="11.25" customHeight="1" x14ac:dyDescent="0.25">
      <c r="A138" s="17" t="s">
        <v>96</v>
      </c>
      <c r="B138" s="127" t="s">
        <v>95</v>
      </c>
      <c r="C138" s="127"/>
      <c r="D138" s="127"/>
      <c r="E138" s="127"/>
      <c r="F138" s="127"/>
      <c r="G138" s="127"/>
      <c r="H138" s="127"/>
      <c r="I138" s="127"/>
      <c r="K138"/>
      <c r="L138"/>
      <c r="M138"/>
      <c r="N138"/>
      <c r="O138"/>
      <c r="P138"/>
      <c r="Q138"/>
      <c r="R138"/>
      <c r="S138"/>
    </row>
    <row r="139" spans="1:19" ht="18.75" customHeight="1" x14ac:dyDescent="0.25">
      <c r="A139" s="17" t="s">
        <v>169</v>
      </c>
      <c r="B139" s="107" t="s">
        <v>97</v>
      </c>
      <c r="C139" s="107"/>
      <c r="D139" s="107"/>
      <c r="E139" s="107"/>
      <c r="F139" s="107"/>
      <c r="G139" s="107"/>
      <c r="H139" s="107"/>
      <c r="I139" s="107"/>
      <c r="K139"/>
      <c r="L139"/>
      <c r="M139"/>
      <c r="N139"/>
      <c r="O139"/>
      <c r="P139"/>
      <c r="Q139"/>
      <c r="R139"/>
      <c r="S139"/>
    </row>
    <row r="140" spans="1:19" ht="13.5" customHeight="1" x14ac:dyDescent="0.25">
      <c r="A140" s="128" t="s">
        <v>98</v>
      </c>
      <c r="B140" s="128"/>
      <c r="C140" s="128"/>
      <c r="D140" s="128"/>
      <c r="E140" s="128"/>
      <c r="F140" s="128"/>
      <c r="G140" s="128"/>
      <c r="H140" s="128"/>
      <c r="I140" s="128"/>
    </row>
    <row r="141" spans="1:19" ht="13.5" customHeight="1" x14ac:dyDescent="0.25">
      <c r="A141" s="129" t="s">
        <v>99</v>
      </c>
      <c r="B141" s="129"/>
      <c r="C141" s="10" t="s">
        <v>100</v>
      </c>
      <c r="D141" s="130" t="s">
        <v>144</v>
      </c>
      <c r="E141" s="131"/>
      <c r="F141" s="10" t="s">
        <v>101</v>
      </c>
      <c r="G141" s="211" t="s">
        <v>102</v>
      </c>
      <c r="H141" s="203" t="s">
        <v>103</v>
      </c>
      <c r="I141" s="203"/>
    </row>
    <row r="142" spans="1:19" ht="13.5" customHeight="1" x14ac:dyDescent="0.25">
      <c r="A142" s="120">
        <f>I98</f>
        <v>4784.8105163392001</v>
      </c>
      <c r="B142" s="121"/>
      <c r="C142" s="12">
        <f>I128</f>
        <v>0</v>
      </c>
      <c r="D142" s="122">
        <f>A142+C142</f>
        <v>4784.8105163392001</v>
      </c>
      <c r="E142" s="123"/>
      <c r="F142" s="10" t="str">
        <f>B132</f>
        <v>PIS</v>
      </c>
      <c r="G142" s="212">
        <v>1.6500000000000001E-2</v>
      </c>
      <c r="H142" s="204">
        <v>6.4999999999999997E-3</v>
      </c>
      <c r="I142" s="204"/>
      <c r="J142" s="13"/>
    </row>
    <row r="143" spans="1:19" ht="13.5" customHeight="1" x14ac:dyDescent="0.25">
      <c r="A143" s="214" t="s">
        <v>104</v>
      </c>
      <c r="B143" s="214"/>
      <c r="C143" s="211">
        <v>1</v>
      </c>
      <c r="D143" s="215">
        <f>G147/1</f>
        <v>0.14250000000000002</v>
      </c>
      <c r="E143" s="216">
        <f>C143-D143</f>
        <v>0.85749999999999993</v>
      </c>
      <c r="F143" s="10" t="str">
        <f>B133</f>
        <v>COFINS</v>
      </c>
      <c r="G143" s="212">
        <v>7.5999999999999998E-2</v>
      </c>
      <c r="H143" s="204">
        <v>0.03</v>
      </c>
      <c r="I143" s="204"/>
    </row>
    <row r="144" spans="1:19" ht="13.5" customHeight="1" x14ac:dyDescent="0.25">
      <c r="A144" s="207" t="s">
        <v>105</v>
      </c>
      <c r="B144" s="207"/>
      <c r="C144" s="208">
        <v>1</v>
      </c>
      <c r="D144" s="209">
        <f>H147</f>
        <v>8.6499999999999994E-2</v>
      </c>
      <c r="E144" s="210">
        <f>C144-D144</f>
        <v>0.91349999999999998</v>
      </c>
      <c r="F144" s="10" t="str">
        <f>B134</f>
        <v>ISS</v>
      </c>
      <c r="G144" s="212">
        <f>I11</f>
        <v>0.05</v>
      </c>
      <c r="H144" s="204">
        <f>I11</f>
        <v>0.05</v>
      </c>
      <c r="I144" s="204"/>
    </row>
    <row r="145" spans="1:10" ht="13.5" customHeight="1" x14ac:dyDescent="0.25">
      <c r="A145" s="111" t="s">
        <v>106</v>
      </c>
      <c r="B145" s="111"/>
      <c r="C145" s="10">
        <v>1</v>
      </c>
      <c r="D145" s="50">
        <v>0.09</v>
      </c>
      <c r="E145" s="51">
        <f>C145-D145</f>
        <v>0.91</v>
      </c>
      <c r="F145" s="10" t="s">
        <v>179</v>
      </c>
      <c r="G145" s="212">
        <v>0</v>
      </c>
      <c r="H145" s="205">
        <v>0</v>
      </c>
      <c r="I145" s="206"/>
    </row>
    <row r="146" spans="1:10" ht="13.5" customHeight="1" x14ac:dyDescent="0.25">
      <c r="A146" s="112" t="s">
        <v>107</v>
      </c>
      <c r="B146" s="114" t="s">
        <v>108</v>
      </c>
      <c r="C146" s="115"/>
      <c r="D146" s="115"/>
      <c r="E146" s="116"/>
      <c r="F146" s="84" t="s">
        <v>182</v>
      </c>
      <c r="G146" s="212">
        <v>0</v>
      </c>
      <c r="H146" s="204">
        <v>0</v>
      </c>
      <c r="I146" s="204"/>
    </row>
    <row r="147" spans="1:10" ht="18" customHeight="1" x14ac:dyDescent="0.25">
      <c r="A147" s="113"/>
      <c r="B147" s="117"/>
      <c r="C147" s="118"/>
      <c r="D147" s="118"/>
      <c r="E147" s="119"/>
      <c r="F147" s="22" t="s">
        <v>109</v>
      </c>
      <c r="G147" s="213">
        <f>SUM(G142:G146)</f>
        <v>0.14250000000000002</v>
      </c>
      <c r="H147" s="204">
        <f>SUM(H142:I146)</f>
        <v>8.6499999999999994E-2</v>
      </c>
      <c r="I147" s="204"/>
    </row>
    <row r="148" spans="1:10" ht="18" customHeight="1" x14ac:dyDescent="0.25">
      <c r="A148" s="17" t="s">
        <v>183</v>
      </c>
      <c r="B148" s="107" t="s">
        <v>181</v>
      </c>
      <c r="C148" s="107"/>
      <c r="D148" s="107"/>
      <c r="E148" s="107"/>
      <c r="F148" s="107"/>
      <c r="G148" s="107"/>
      <c r="H148" s="107"/>
      <c r="I148" s="107"/>
    </row>
    <row r="149" spans="1:10" ht="5.0999999999999996" customHeight="1" x14ac:dyDescent="0.25">
      <c r="A149" s="52"/>
      <c r="B149" s="108"/>
      <c r="C149" s="108"/>
      <c r="D149" s="108"/>
      <c r="E149" s="108"/>
      <c r="F149" s="108"/>
      <c r="G149" s="108"/>
      <c r="H149" s="108"/>
      <c r="I149" s="108"/>
    </row>
    <row r="150" spans="1:10" ht="12" x14ac:dyDescent="0.25">
      <c r="A150" s="109" t="s">
        <v>110</v>
      </c>
      <c r="B150" s="109"/>
      <c r="C150" s="109"/>
      <c r="D150" s="109"/>
      <c r="E150" s="109"/>
      <c r="F150" s="109"/>
      <c r="G150" s="109"/>
      <c r="H150" s="31">
        <f>H137</f>
        <v>9.4690749863163642E-2</v>
      </c>
      <c r="I150" s="32">
        <f>I137</f>
        <v>453.07729574531015</v>
      </c>
    </row>
    <row r="151" spans="1:10" ht="5.0999999999999996" customHeight="1" x14ac:dyDescent="0.25"/>
    <row r="152" spans="1:10" x14ac:dyDescent="0.25">
      <c r="A152" s="110" t="s">
        <v>111</v>
      </c>
      <c r="B152" s="110"/>
      <c r="C152" s="110"/>
      <c r="D152" s="110"/>
      <c r="E152" s="110"/>
      <c r="F152" s="110"/>
      <c r="G152" s="110"/>
      <c r="H152" s="110"/>
      <c r="I152" s="110"/>
    </row>
    <row r="153" spans="1:10" x14ac:dyDescent="0.25">
      <c r="A153" s="104" t="s">
        <v>9</v>
      </c>
      <c r="B153" s="104"/>
      <c r="C153" s="104"/>
      <c r="D153" s="104"/>
      <c r="E153" s="104"/>
      <c r="F153" s="104"/>
      <c r="G153" s="104"/>
      <c r="H153" s="104"/>
      <c r="I153" s="104"/>
    </row>
    <row r="154" spans="1:10" ht="15" customHeight="1" x14ac:dyDescent="0.25">
      <c r="A154" s="10">
        <v>1</v>
      </c>
      <c r="B154" s="98" t="s">
        <v>112</v>
      </c>
      <c r="C154" s="99"/>
      <c r="D154" s="99"/>
      <c r="E154" s="99"/>
      <c r="F154" s="99"/>
      <c r="G154" s="100"/>
      <c r="H154" s="11">
        <f>I154/$G$171</f>
        <v>0.48317186064220485</v>
      </c>
      <c r="I154" s="53">
        <f>I40</f>
        <v>2530.8000000000002</v>
      </c>
    </row>
    <row r="155" spans="1:10" ht="15" customHeight="1" x14ac:dyDescent="0.25">
      <c r="A155" s="10">
        <v>2</v>
      </c>
      <c r="B155" s="98" t="s">
        <v>113</v>
      </c>
      <c r="C155" s="99"/>
      <c r="D155" s="99"/>
      <c r="E155" s="99"/>
      <c r="F155" s="99"/>
      <c r="G155" s="100"/>
      <c r="H155" s="11">
        <f t="shared" ref="H155:H156" si="8">I155/$G$171</f>
        <v>0.36313120566479823</v>
      </c>
      <c r="I155" s="53">
        <f>I51+I63+I70+I74</f>
        <v>1902.0405163392002</v>
      </c>
    </row>
    <row r="156" spans="1:10" ht="15" customHeight="1" x14ac:dyDescent="0.25">
      <c r="A156" s="10">
        <v>3</v>
      </c>
      <c r="B156" s="106" t="s">
        <v>114</v>
      </c>
      <c r="C156" s="106"/>
      <c r="D156" s="106"/>
      <c r="E156" s="106"/>
      <c r="F156" s="106"/>
      <c r="G156" s="106"/>
      <c r="H156" s="11">
        <f t="shared" si="8"/>
        <v>6.7196933692997007E-2</v>
      </c>
      <c r="I156" s="53">
        <f>I84</f>
        <v>351.97</v>
      </c>
    </row>
    <row r="157" spans="1:10" s="16" customFormat="1" ht="15" customHeight="1" x14ac:dyDescent="0.25">
      <c r="A157" s="101" t="s">
        <v>115</v>
      </c>
      <c r="B157" s="102"/>
      <c r="C157" s="102"/>
      <c r="D157" s="102"/>
      <c r="E157" s="102"/>
      <c r="F157" s="102"/>
      <c r="G157" s="103"/>
      <c r="H157" s="31">
        <f>H154+H155+H156</f>
        <v>0.91349999999999998</v>
      </c>
      <c r="I157" s="32">
        <f>SUM(I154:I156)</f>
        <v>4784.8105163392001</v>
      </c>
      <c r="J157" s="23"/>
    </row>
    <row r="158" spans="1:10" ht="5.0999999999999996" customHeight="1" x14ac:dyDescent="0.25"/>
    <row r="159" spans="1:10" x14ac:dyDescent="0.25">
      <c r="A159" s="104" t="s">
        <v>68</v>
      </c>
      <c r="B159" s="104"/>
      <c r="C159" s="104"/>
      <c r="D159" s="104"/>
      <c r="E159" s="104"/>
      <c r="F159" s="104"/>
      <c r="G159" s="104"/>
      <c r="H159" s="104"/>
      <c r="I159" s="104"/>
    </row>
    <row r="160" spans="1:10" ht="15" customHeight="1" x14ac:dyDescent="0.25">
      <c r="A160" s="10">
        <v>1</v>
      </c>
      <c r="B160" s="98" t="s">
        <v>116</v>
      </c>
      <c r="C160" s="99"/>
      <c r="D160" s="99"/>
      <c r="E160" s="99"/>
      <c r="F160" s="99"/>
      <c r="G160" s="100"/>
      <c r="H160" s="11">
        <f>I160/$G$171</f>
        <v>0</v>
      </c>
      <c r="I160" s="12">
        <f>I108</f>
        <v>0</v>
      </c>
    </row>
    <row r="161" spans="1:11" ht="15" customHeight="1" x14ac:dyDescent="0.25">
      <c r="A161" s="10">
        <v>2</v>
      </c>
      <c r="B161" s="98" t="s">
        <v>117</v>
      </c>
      <c r="C161" s="99"/>
      <c r="D161" s="99"/>
      <c r="E161" s="99"/>
      <c r="F161" s="99"/>
      <c r="G161" s="100"/>
      <c r="H161" s="11">
        <f t="shared" ref="H161:H162" si="9">I161/$G$171</f>
        <v>0</v>
      </c>
      <c r="I161" s="12">
        <f>I118</f>
        <v>0</v>
      </c>
    </row>
    <row r="162" spans="1:11" ht="15" customHeight="1" x14ac:dyDescent="0.25">
      <c r="A162" s="10">
        <v>3</v>
      </c>
      <c r="B162" s="98" t="s">
        <v>118</v>
      </c>
      <c r="C162" s="99"/>
      <c r="D162" s="99"/>
      <c r="E162" s="99"/>
      <c r="F162" s="99"/>
      <c r="G162" s="100"/>
      <c r="H162" s="11">
        <f t="shared" si="9"/>
        <v>0</v>
      </c>
      <c r="I162" s="12">
        <f>I122</f>
        <v>0</v>
      </c>
    </row>
    <row r="163" spans="1:11" ht="15" customHeight="1" x14ac:dyDescent="0.25">
      <c r="A163" s="101" t="s">
        <v>119</v>
      </c>
      <c r="B163" s="102"/>
      <c r="C163" s="102"/>
      <c r="D163" s="102"/>
      <c r="E163" s="102"/>
      <c r="F163" s="102"/>
      <c r="G163" s="103"/>
      <c r="H163" s="31">
        <f>H160+H161+H162</f>
        <v>0</v>
      </c>
      <c r="I163" s="32">
        <f>I160+I161+I162</f>
        <v>0</v>
      </c>
    </row>
    <row r="164" spans="1:11" ht="5.0999999999999996" customHeight="1" x14ac:dyDescent="0.25"/>
    <row r="165" spans="1:11" x14ac:dyDescent="0.25">
      <c r="A165" s="104" t="s">
        <v>91</v>
      </c>
      <c r="B165" s="104"/>
      <c r="C165" s="104"/>
      <c r="D165" s="104"/>
      <c r="E165" s="104"/>
      <c r="F165" s="104"/>
      <c r="G165" s="104"/>
      <c r="H165" s="104"/>
      <c r="I165" s="104"/>
    </row>
    <row r="166" spans="1:11" ht="15" customHeight="1" x14ac:dyDescent="0.25">
      <c r="A166" s="10">
        <v>1</v>
      </c>
      <c r="B166" s="98" t="s">
        <v>120</v>
      </c>
      <c r="C166" s="99"/>
      <c r="D166" s="99"/>
      <c r="E166" s="99"/>
      <c r="F166" s="99"/>
      <c r="G166" s="100"/>
      <c r="H166" s="11">
        <f>I166/$G$171</f>
        <v>8.6500000000000007E-2</v>
      </c>
      <c r="I166" s="12">
        <f>I137</f>
        <v>453.07729574531015</v>
      </c>
    </row>
    <row r="167" spans="1:11" ht="15" customHeight="1" x14ac:dyDescent="0.25">
      <c r="A167" s="101" t="s">
        <v>121</v>
      </c>
      <c r="B167" s="102"/>
      <c r="C167" s="102"/>
      <c r="D167" s="102"/>
      <c r="E167" s="102"/>
      <c r="F167" s="102"/>
      <c r="G167" s="103"/>
      <c r="H167" s="31">
        <f>H166</f>
        <v>8.6500000000000007E-2</v>
      </c>
      <c r="I167" s="32">
        <f>I137</f>
        <v>453.07729574531015</v>
      </c>
      <c r="K167" s="54"/>
    </row>
    <row r="168" spans="1:11" ht="5.0999999999999996" customHeight="1" x14ac:dyDescent="0.25"/>
    <row r="169" spans="1:11" x14ac:dyDescent="0.25">
      <c r="A169" s="105" t="s">
        <v>111</v>
      </c>
      <c r="B169" s="105"/>
      <c r="C169" s="105"/>
      <c r="D169" s="105"/>
      <c r="E169" s="105"/>
      <c r="F169" s="105"/>
      <c r="G169" s="105"/>
      <c r="H169" s="105"/>
      <c r="I169" s="105"/>
    </row>
    <row r="170" spans="1:11" ht="45" x14ac:dyDescent="0.25">
      <c r="A170" s="91" t="s">
        <v>122</v>
      </c>
      <c r="B170" s="91"/>
      <c r="C170" s="91"/>
      <c r="D170" s="91"/>
      <c r="E170" s="91"/>
      <c r="F170" s="91"/>
      <c r="G170" s="55" t="s">
        <v>123</v>
      </c>
      <c r="H170" s="55" t="s">
        <v>124</v>
      </c>
      <c r="I170" s="55" t="s">
        <v>125</v>
      </c>
    </row>
    <row r="171" spans="1:11" ht="11.25" customHeight="1" x14ac:dyDescent="0.25">
      <c r="A171" s="92" t="str">
        <f>D5</f>
        <v>Instalador Hidráulico</v>
      </c>
      <c r="B171" s="93"/>
      <c r="C171" s="93"/>
      <c r="D171" s="93"/>
      <c r="E171" s="93"/>
      <c r="F171" s="94"/>
      <c r="G171" s="56">
        <f>I157+I163+I167</f>
        <v>5237.8878120845102</v>
      </c>
      <c r="H171" s="55">
        <f>IF(D6="12x36",2,1)</f>
        <v>1</v>
      </c>
      <c r="I171" s="56">
        <f>G171*H171</f>
        <v>5237.8878120845102</v>
      </c>
    </row>
    <row r="172" spans="1:11" x14ac:dyDescent="0.25">
      <c r="A172" s="92"/>
      <c r="B172" s="93"/>
      <c r="C172" s="93"/>
      <c r="D172" s="93"/>
      <c r="E172" s="93"/>
      <c r="F172" s="94"/>
      <c r="G172" s="55"/>
      <c r="H172" s="55"/>
      <c r="I172" s="56"/>
    </row>
    <row r="173" spans="1:11" s="16" customFormat="1" ht="12" x14ac:dyDescent="0.25">
      <c r="A173" s="95" t="s">
        <v>126</v>
      </c>
      <c r="B173" s="96"/>
      <c r="C173" s="96"/>
      <c r="D173" s="96"/>
      <c r="E173" s="96"/>
      <c r="F173" s="96"/>
      <c r="G173" s="96"/>
      <c r="H173" s="97"/>
      <c r="I173" s="57">
        <f>I171</f>
        <v>5237.8878120845102</v>
      </c>
      <c r="J173" s="23"/>
    </row>
  </sheetData>
  <mergeCells count="169">
    <mergeCell ref="I7:I8"/>
    <mergeCell ref="A8:C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0:F10"/>
    <mergeCell ref="A11:F11"/>
    <mergeCell ref="A12:F14"/>
    <mergeCell ref="G12:G14"/>
    <mergeCell ref="A15:F17"/>
    <mergeCell ref="G15:G17"/>
    <mergeCell ref="D6:F6"/>
    <mergeCell ref="A7:C7"/>
    <mergeCell ref="G7:H8"/>
    <mergeCell ref="A26:F26"/>
    <mergeCell ref="A27:F27"/>
    <mergeCell ref="A29:I29"/>
    <mergeCell ref="B30:G30"/>
    <mergeCell ref="B31:G31"/>
    <mergeCell ref="B32:G32"/>
    <mergeCell ref="A18:F20"/>
    <mergeCell ref="G18:G20"/>
    <mergeCell ref="A21:F21"/>
    <mergeCell ref="A22:F22"/>
    <mergeCell ref="A23:F23"/>
    <mergeCell ref="A24:F25"/>
    <mergeCell ref="B39:G39"/>
    <mergeCell ref="A40:G40"/>
    <mergeCell ref="B42:G42"/>
    <mergeCell ref="B43:G43"/>
    <mergeCell ref="B44:G44"/>
    <mergeCell ref="B45:G45"/>
    <mergeCell ref="B33:G33"/>
    <mergeCell ref="B34:G34"/>
    <mergeCell ref="B35:G35"/>
    <mergeCell ref="B36:G36"/>
    <mergeCell ref="B37:G37"/>
    <mergeCell ref="B38:G38"/>
    <mergeCell ref="A52:I52"/>
    <mergeCell ref="A53:I53"/>
    <mergeCell ref="B54:G54"/>
    <mergeCell ref="B55:G55"/>
    <mergeCell ref="B56:G56"/>
    <mergeCell ref="B57:G57"/>
    <mergeCell ref="B46:G46"/>
    <mergeCell ref="B47:G47"/>
    <mergeCell ref="B48:G48"/>
    <mergeCell ref="B49:G49"/>
    <mergeCell ref="B50:G50"/>
    <mergeCell ref="A51:G51"/>
    <mergeCell ref="B64:I64"/>
    <mergeCell ref="B65:I65"/>
    <mergeCell ref="B66:G66"/>
    <mergeCell ref="B67:G67"/>
    <mergeCell ref="B68:G68"/>
    <mergeCell ref="B69:G69"/>
    <mergeCell ref="B58:G58"/>
    <mergeCell ref="B59:G59"/>
    <mergeCell ref="B60:G60"/>
    <mergeCell ref="B61:G61"/>
    <mergeCell ref="B62:G62"/>
    <mergeCell ref="A63:G63"/>
    <mergeCell ref="B79:G79"/>
    <mergeCell ref="B80:G80"/>
    <mergeCell ref="B81:G81"/>
    <mergeCell ref="B82:G82"/>
    <mergeCell ref="B83:G83"/>
    <mergeCell ref="A84:G84"/>
    <mergeCell ref="A70:G70"/>
    <mergeCell ref="B72:G72"/>
    <mergeCell ref="B73:G73"/>
    <mergeCell ref="A74:G74"/>
    <mergeCell ref="A76:G76"/>
    <mergeCell ref="B78:G78"/>
    <mergeCell ref="A92:B92"/>
    <mergeCell ref="A94:I94"/>
    <mergeCell ref="A95:B95"/>
    <mergeCell ref="A96:B96"/>
    <mergeCell ref="A98:G98"/>
    <mergeCell ref="A100:I100"/>
    <mergeCell ref="B85:G85"/>
    <mergeCell ref="A86:I86"/>
    <mergeCell ref="A87:B87"/>
    <mergeCell ref="A88:B88"/>
    <mergeCell ref="A90:I90"/>
    <mergeCell ref="A91:B91"/>
    <mergeCell ref="B107:G107"/>
    <mergeCell ref="A108:G108"/>
    <mergeCell ref="B109:I109"/>
    <mergeCell ref="A111:E111"/>
    <mergeCell ref="A112:B112"/>
    <mergeCell ref="A113:B113"/>
    <mergeCell ref="B101:G101"/>
    <mergeCell ref="B102:G102"/>
    <mergeCell ref="B103:G103"/>
    <mergeCell ref="B104:G104"/>
    <mergeCell ref="B105:G105"/>
    <mergeCell ref="B106:G106"/>
    <mergeCell ref="B121:G121"/>
    <mergeCell ref="A122:G122"/>
    <mergeCell ref="A124:E124"/>
    <mergeCell ref="A125:B125"/>
    <mergeCell ref="A126:B126"/>
    <mergeCell ref="A128:G128"/>
    <mergeCell ref="B114:I114"/>
    <mergeCell ref="B115:G115"/>
    <mergeCell ref="B116:G116"/>
    <mergeCell ref="B117:G117"/>
    <mergeCell ref="A118:G118"/>
    <mergeCell ref="B120:G120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30:I130"/>
    <mergeCell ref="B131:G131"/>
    <mergeCell ref="B132:G132"/>
    <mergeCell ref="B133:G133"/>
    <mergeCell ref="B134:G134"/>
    <mergeCell ref="B135:G135"/>
    <mergeCell ref="A145:B145"/>
    <mergeCell ref="H145:I145"/>
    <mergeCell ref="A146:A147"/>
    <mergeCell ref="B146:E147"/>
    <mergeCell ref="H146:I146"/>
    <mergeCell ref="H147:I147"/>
    <mergeCell ref="A142:B142"/>
    <mergeCell ref="D142:E142"/>
    <mergeCell ref="H142:I142"/>
    <mergeCell ref="A143:B143"/>
    <mergeCell ref="H143:I143"/>
    <mergeCell ref="A144:B144"/>
    <mergeCell ref="H144:I144"/>
    <mergeCell ref="B155:G155"/>
    <mergeCell ref="B156:G156"/>
    <mergeCell ref="A157:G157"/>
    <mergeCell ref="A159:I159"/>
    <mergeCell ref="B160:G160"/>
    <mergeCell ref="B161:G161"/>
    <mergeCell ref="B148:I148"/>
    <mergeCell ref="B149:I149"/>
    <mergeCell ref="A150:G150"/>
    <mergeCell ref="A152:I152"/>
    <mergeCell ref="A153:I153"/>
    <mergeCell ref="B154:G154"/>
    <mergeCell ref="A170:F170"/>
    <mergeCell ref="A171:F171"/>
    <mergeCell ref="A172:F172"/>
    <mergeCell ref="A173:H173"/>
    <mergeCell ref="B162:G162"/>
    <mergeCell ref="A163:G163"/>
    <mergeCell ref="A165:I165"/>
    <mergeCell ref="B166:G166"/>
    <mergeCell ref="A167:G167"/>
    <mergeCell ref="A169:I169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"/>
  <sheetViews>
    <sheetView tabSelected="1" view="pageBreakPreview" topLeftCell="A121" zoomScale="130" zoomScaleNormal="130" zoomScaleSheetLayoutView="130" workbookViewId="0">
      <selection activeCell="I132" sqref="I132:I136"/>
    </sheetView>
  </sheetViews>
  <sheetFormatPr defaultColWidth="9.140625"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9" t="s">
        <v>173</v>
      </c>
      <c r="B1" s="179"/>
      <c r="C1" s="179"/>
      <c r="D1" s="179"/>
      <c r="E1" s="179"/>
      <c r="F1" s="179"/>
      <c r="G1" s="179"/>
      <c r="H1" s="179"/>
      <c r="I1" s="179"/>
      <c r="K1" s="2"/>
    </row>
    <row r="2" spans="1:11" ht="22.5" customHeight="1" x14ac:dyDescent="0.25">
      <c r="A2" s="179" t="s">
        <v>0</v>
      </c>
      <c r="B2" s="179"/>
      <c r="C2" s="180" t="s">
        <v>196</v>
      </c>
      <c r="D2" s="180"/>
      <c r="E2" s="181" t="s">
        <v>1</v>
      </c>
      <c r="F2" s="181"/>
      <c r="G2" s="181"/>
      <c r="H2" s="181"/>
      <c r="I2" s="181"/>
    </row>
    <row r="3" spans="1:11" ht="11.25" customHeight="1" x14ac:dyDescent="0.25">
      <c r="A3" s="179" t="s">
        <v>2</v>
      </c>
      <c r="B3" s="179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5" t="s">
        <v>153</v>
      </c>
      <c r="B5" s="146"/>
      <c r="C5" s="147"/>
      <c r="D5" s="177" t="s">
        <v>198</v>
      </c>
      <c r="E5" s="182"/>
      <c r="F5" s="183"/>
      <c r="G5" s="184" t="str">
        <f>IF(D6="12x36","Regime de trabalho:","Quantidade de HORAS/MÊS")</f>
        <v>Quantidade de HORAS/MÊS</v>
      </c>
      <c r="H5" s="185"/>
      <c r="I5" s="188">
        <f>IF(D6="12x36",D6,5*D6)</f>
        <v>200</v>
      </c>
    </row>
    <row r="6" spans="1:11" ht="18.75" customHeight="1" x14ac:dyDescent="0.25">
      <c r="A6" s="145" t="str">
        <f>IF(D6="12x36","Regime de trabalho:","Regime de trabalho (horas semanais):")</f>
        <v>Regime de trabalho (horas semanais):</v>
      </c>
      <c r="B6" s="146"/>
      <c r="C6" s="147"/>
      <c r="D6" s="145">
        <v>40</v>
      </c>
      <c r="E6" s="146"/>
      <c r="F6" s="147"/>
      <c r="G6" s="186"/>
      <c r="H6" s="187"/>
      <c r="I6" s="189"/>
    </row>
    <row r="7" spans="1:11" ht="22.5" customHeight="1" x14ac:dyDescent="0.25">
      <c r="A7" s="145" t="s">
        <v>160</v>
      </c>
      <c r="B7" s="146"/>
      <c r="C7" s="147"/>
      <c r="D7" s="90" t="s">
        <v>203</v>
      </c>
      <c r="E7" s="86"/>
      <c r="F7" s="87"/>
      <c r="G7" s="171" t="s">
        <v>154</v>
      </c>
      <c r="H7" s="172"/>
      <c r="I7" s="175">
        <v>0.4</v>
      </c>
    </row>
    <row r="8" spans="1:11" ht="22.5" customHeight="1" x14ac:dyDescent="0.25">
      <c r="A8" s="145" t="s">
        <v>161</v>
      </c>
      <c r="B8" s="146"/>
      <c r="C8" s="147"/>
      <c r="D8" s="85" t="s">
        <v>5</v>
      </c>
      <c r="E8" s="86"/>
      <c r="F8" s="87"/>
      <c r="G8" s="173"/>
      <c r="H8" s="174"/>
      <c r="I8" s="176"/>
    </row>
    <row r="9" spans="1:11" ht="24.75" customHeight="1" x14ac:dyDescent="0.25">
      <c r="A9" s="145" t="s">
        <v>136</v>
      </c>
      <c r="B9" s="146"/>
      <c r="C9" s="147"/>
      <c r="D9" s="177" t="s">
        <v>186</v>
      </c>
      <c r="E9" s="146"/>
      <c r="F9" s="147"/>
      <c r="G9" s="178" t="s">
        <v>155</v>
      </c>
      <c r="H9" s="178"/>
      <c r="I9" s="8" t="s">
        <v>145</v>
      </c>
    </row>
    <row r="10" spans="1:11" ht="32.25" customHeight="1" x14ac:dyDescent="0.25">
      <c r="A10" s="166" t="s">
        <v>133</v>
      </c>
      <c r="B10" s="167"/>
      <c r="C10" s="167"/>
      <c r="D10" s="167"/>
      <c r="E10" s="167"/>
      <c r="F10" s="167"/>
      <c r="G10" s="70" t="s">
        <v>162</v>
      </c>
      <c r="H10" s="7">
        <v>220</v>
      </c>
      <c r="I10" s="72">
        <v>2162.6</v>
      </c>
    </row>
    <row r="11" spans="1:11" x14ac:dyDescent="0.25">
      <c r="A11" s="131" t="s">
        <v>159</v>
      </c>
      <c r="B11" s="159"/>
      <c r="C11" s="159"/>
      <c r="D11" s="159"/>
      <c r="E11" s="159"/>
      <c r="F11" s="159"/>
      <c r="G11" s="7" t="str">
        <f>D9</f>
        <v>Porto Alegre</v>
      </c>
      <c r="H11" s="7" t="s">
        <v>4</v>
      </c>
      <c r="I11" s="81">
        <v>0.05</v>
      </c>
    </row>
    <row r="12" spans="1:11" ht="15" customHeight="1" x14ac:dyDescent="0.25">
      <c r="A12" s="163" t="s">
        <v>134</v>
      </c>
      <c r="B12" s="164"/>
      <c r="C12" s="164"/>
      <c r="D12" s="164"/>
      <c r="E12" s="164"/>
      <c r="F12" s="164"/>
      <c r="G12" s="161" t="s">
        <v>5</v>
      </c>
      <c r="H12" s="7" t="s">
        <v>6</v>
      </c>
      <c r="I12" s="72">
        <v>4.8</v>
      </c>
    </row>
    <row r="13" spans="1:11" x14ac:dyDescent="0.25">
      <c r="A13" s="169"/>
      <c r="B13" s="170"/>
      <c r="C13" s="170"/>
      <c r="D13" s="170"/>
      <c r="E13" s="170"/>
      <c r="F13" s="170"/>
      <c r="G13" s="161"/>
      <c r="H13" s="7" t="s">
        <v>7</v>
      </c>
      <c r="I13" s="73">
        <v>22</v>
      </c>
    </row>
    <row r="14" spans="1:11" x14ac:dyDescent="0.25">
      <c r="A14" s="166"/>
      <c r="B14" s="167"/>
      <c r="C14" s="167"/>
      <c r="D14" s="167"/>
      <c r="E14" s="167"/>
      <c r="F14" s="167"/>
      <c r="G14" s="161"/>
      <c r="H14" s="7" t="s">
        <v>8</v>
      </c>
      <c r="I14" s="8">
        <v>0.03</v>
      </c>
    </row>
    <row r="15" spans="1:11" ht="11.25" customHeight="1" x14ac:dyDescent="0.25">
      <c r="A15" s="130" t="s">
        <v>205</v>
      </c>
      <c r="B15" s="130"/>
      <c r="C15" s="130"/>
      <c r="D15" s="130"/>
      <c r="E15" s="130"/>
      <c r="F15" s="131"/>
      <c r="G15" s="161" t="s">
        <v>5</v>
      </c>
      <c r="H15" s="7" t="s">
        <v>6</v>
      </c>
      <c r="I15" s="72">
        <v>235</v>
      </c>
    </row>
    <row r="16" spans="1:11" ht="11.25" customHeight="1" x14ac:dyDescent="0.25">
      <c r="A16" s="130"/>
      <c r="B16" s="130"/>
      <c r="C16" s="130"/>
      <c r="D16" s="130"/>
      <c r="E16" s="130"/>
      <c r="F16" s="131"/>
      <c r="G16" s="161"/>
      <c r="H16" s="7" t="s">
        <v>188</v>
      </c>
      <c r="I16" s="73">
        <v>1</v>
      </c>
    </row>
    <row r="17" spans="1:9" x14ac:dyDescent="0.25">
      <c r="A17" s="130"/>
      <c r="B17" s="130"/>
      <c r="C17" s="130"/>
      <c r="D17" s="130"/>
      <c r="E17" s="130"/>
      <c r="F17" s="131"/>
      <c r="G17" s="161"/>
      <c r="H17" s="7" t="s">
        <v>8</v>
      </c>
      <c r="I17" s="8">
        <v>0.15</v>
      </c>
    </row>
    <row r="18" spans="1:9" x14ac:dyDescent="0.25">
      <c r="A18" s="130" t="s">
        <v>157</v>
      </c>
      <c r="B18" s="130"/>
      <c r="C18" s="130"/>
      <c r="D18" s="130"/>
      <c r="E18" s="130"/>
      <c r="F18" s="131"/>
      <c r="G18" s="161" t="s">
        <v>5</v>
      </c>
      <c r="H18" s="7" t="s">
        <v>6</v>
      </c>
      <c r="I18" s="72">
        <v>0</v>
      </c>
    </row>
    <row r="19" spans="1:9" x14ac:dyDescent="0.25">
      <c r="A19" s="130"/>
      <c r="B19" s="130"/>
      <c r="C19" s="130"/>
      <c r="D19" s="130"/>
      <c r="E19" s="130"/>
      <c r="F19" s="131"/>
      <c r="G19" s="161"/>
      <c r="H19" s="7" t="s">
        <v>7</v>
      </c>
      <c r="I19" s="73">
        <v>0</v>
      </c>
    </row>
    <row r="20" spans="1:9" x14ac:dyDescent="0.25">
      <c r="A20" s="130"/>
      <c r="B20" s="130"/>
      <c r="C20" s="130"/>
      <c r="D20" s="130"/>
      <c r="E20" s="130"/>
      <c r="F20" s="131"/>
      <c r="G20" s="161"/>
      <c r="H20" s="7" t="s">
        <v>8</v>
      </c>
      <c r="I20" s="8">
        <v>0</v>
      </c>
    </row>
    <row r="21" spans="1:9" ht="36" customHeight="1" x14ac:dyDescent="0.25">
      <c r="A21" s="162" t="s">
        <v>187</v>
      </c>
      <c r="B21" s="162"/>
      <c r="C21" s="162"/>
      <c r="D21" s="162"/>
      <c r="E21" s="162"/>
      <c r="F21" s="163"/>
      <c r="G21" s="71" t="s">
        <v>5</v>
      </c>
      <c r="H21" s="71" t="s">
        <v>146</v>
      </c>
      <c r="I21" s="75">
        <v>0</v>
      </c>
    </row>
    <row r="22" spans="1:9" ht="22.5" x14ac:dyDescent="0.25">
      <c r="A22" s="131" t="s">
        <v>189</v>
      </c>
      <c r="B22" s="159"/>
      <c r="C22" s="159"/>
      <c r="D22" s="159"/>
      <c r="E22" s="159"/>
      <c r="F22" s="160"/>
      <c r="G22" s="71"/>
      <c r="H22" s="71" t="s">
        <v>137</v>
      </c>
      <c r="I22" s="74" t="s">
        <v>145</v>
      </c>
    </row>
    <row r="23" spans="1:9" ht="34.5" customHeight="1" x14ac:dyDescent="0.25">
      <c r="A23" s="130" t="s">
        <v>204</v>
      </c>
      <c r="B23" s="130"/>
      <c r="C23" s="130"/>
      <c r="D23" s="130"/>
      <c r="E23" s="130"/>
      <c r="F23" s="130"/>
      <c r="G23" s="7"/>
      <c r="H23" s="7" t="s">
        <v>142</v>
      </c>
      <c r="I23" s="72">
        <v>1412</v>
      </c>
    </row>
    <row r="24" spans="1:9" ht="15" customHeight="1" x14ac:dyDescent="0.25">
      <c r="A24" s="163" t="s">
        <v>176</v>
      </c>
      <c r="B24" s="164"/>
      <c r="C24" s="164"/>
      <c r="D24" s="164"/>
      <c r="E24" s="164"/>
      <c r="F24" s="165"/>
      <c r="G24" s="71"/>
      <c r="H24" s="82" t="s">
        <v>147</v>
      </c>
      <c r="I24" s="77" t="s">
        <v>145</v>
      </c>
    </row>
    <row r="25" spans="1:9" ht="15" customHeight="1" x14ac:dyDescent="0.25">
      <c r="A25" s="166"/>
      <c r="B25" s="167"/>
      <c r="C25" s="167"/>
      <c r="D25" s="167"/>
      <c r="E25" s="167"/>
      <c r="F25" s="168"/>
      <c r="G25" s="71"/>
      <c r="H25" s="83" t="s">
        <v>174</v>
      </c>
      <c r="I25" s="8" t="s">
        <v>145</v>
      </c>
    </row>
    <row r="26" spans="1:9" ht="26.25" customHeight="1" x14ac:dyDescent="0.25">
      <c r="A26" s="131" t="s">
        <v>178</v>
      </c>
      <c r="B26" s="159"/>
      <c r="C26" s="159"/>
      <c r="D26" s="159"/>
      <c r="E26" s="159"/>
      <c r="F26" s="160"/>
      <c r="G26" s="71"/>
      <c r="H26" s="76" t="s">
        <v>147</v>
      </c>
      <c r="I26" s="77" t="s">
        <v>145</v>
      </c>
    </row>
    <row r="27" spans="1:9" ht="35.25" customHeight="1" x14ac:dyDescent="0.25">
      <c r="A27" s="130" t="s">
        <v>152</v>
      </c>
      <c r="B27" s="130"/>
      <c r="C27" s="130"/>
      <c r="D27" s="130"/>
      <c r="E27" s="130"/>
      <c r="F27" s="130"/>
      <c r="G27" s="7"/>
      <c r="H27" s="70" t="s">
        <v>137</v>
      </c>
      <c r="I27" s="8">
        <v>0.2</v>
      </c>
    </row>
    <row r="28" spans="1:9" ht="5.0999999999999996" customHeight="1" x14ac:dyDescent="0.25"/>
    <row r="29" spans="1:9" ht="17.25" customHeight="1" x14ac:dyDescent="0.25">
      <c r="A29" s="104" t="s">
        <v>9</v>
      </c>
      <c r="B29" s="104"/>
      <c r="C29" s="104"/>
      <c r="D29" s="104"/>
      <c r="E29" s="104"/>
      <c r="F29" s="104"/>
      <c r="G29" s="104"/>
      <c r="H29" s="104"/>
      <c r="I29" s="104"/>
    </row>
    <row r="30" spans="1:9" ht="33.75" x14ac:dyDescent="0.25">
      <c r="A30" s="9" t="s">
        <v>10</v>
      </c>
      <c r="B30" s="132" t="s">
        <v>11</v>
      </c>
      <c r="C30" s="133"/>
      <c r="D30" s="133"/>
      <c r="E30" s="133"/>
      <c r="F30" s="133"/>
      <c r="G30" s="134"/>
      <c r="H30" s="9" t="s">
        <v>12</v>
      </c>
      <c r="I30" s="9" t="s">
        <v>13</v>
      </c>
    </row>
    <row r="31" spans="1:9" ht="15" customHeight="1" x14ac:dyDescent="0.25">
      <c r="A31" s="10">
        <v>1</v>
      </c>
      <c r="B31" s="98" t="s">
        <v>14</v>
      </c>
      <c r="C31" s="99"/>
      <c r="D31" s="99"/>
      <c r="E31" s="99"/>
      <c r="F31" s="99"/>
      <c r="G31" s="100"/>
      <c r="H31" s="11">
        <f t="shared" ref="H31:H39" si="0">I31/$I$40</f>
        <v>0.77682946103998729</v>
      </c>
      <c r="I31" s="12">
        <f>IF(D6="12x36",I10,I10/H10*I5)</f>
        <v>1966</v>
      </c>
    </row>
    <row r="32" spans="1:9" ht="15" customHeight="1" x14ac:dyDescent="0.25">
      <c r="A32" s="10">
        <f>A31+1</f>
        <v>2</v>
      </c>
      <c r="B32" s="98" t="s">
        <v>15</v>
      </c>
      <c r="C32" s="99"/>
      <c r="D32" s="99"/>
      <c r="E32" s="99"/>
      <c r="F32" s="99"/>
      <c r="G32" s="100"/>
      <c r="H32" s="11">
        <f t="shared" si="0"/>
        <v>0</v>
      </c>
      <c r="I32" s="12">
        <f>IF(I9=30%,I31*I9,0)</f>
        <v>0</v>
      </c>
    </row>
    <row r="33" spans="1:10" ht="15" customHeight="1" x14ac:dyDescent="0.25">
      <c r="A33" s="10">
        <f t="shared" ref="A33:A39" si="1">A32+1</f>
        <v>3</v>
      </c>
      <c r="B33" s="106" t="s">
        <v>143</v>
      </c>
      <c r="C33" s="106"/>
      <c r="D33" s="106"/>
      <c r="E33" s="106"/>
      <c r="F33" s="106"/>
      <c r="G33" s="106"/>
      <c r="H33" s="11">
        <f t="shared" si="0"/>
        <v>0</v>
      </c>
      <c r="I33" s="12">
        <f>IF(I7=10%,I23*I7,0)</f>
        <v>0</v>
      </c>
    </row>
    <row r="34" spans="1:10" ht="15" customHeight="1" x14ac:dyDescent="0.25">
      <c r="A34" s="10">
        <f t="shared" si="1"/>
        <v>4</v>
      </c>
      <c r="B34" s="106" t="s">
        <v>138</v>
      </c>
      <c r="C34" s="106"/>
      <c r="D34" s="106"/>
      <c r="E34" s="106"/>
      <c r="F34" s="106"/>
      <c r="G34" s="106"/>
      <c r="H34" s="11">
        <f t="shared" si="0"/>
        <v>0</v>
      </c>
      <c r="I34" s="12">
        <f>IF(I7=20%,I23*I7,0)</f>
        <v>0</v>
      </c>
    </row>
    <row r="35" spans="1:10" ht="15" customHeight="1" x14ac:dyDescent="0.25">
      <c r="A35" s="10">
        <f t="shared" si="1"/>
        <v>5</v>
      </c>
      <c r="B35" s="106" t="s">
        <v>139</v>
      </c>
      <c r="C35" s="106"/>
      <c r="D35" s="106"/>
      <c r="E35" s="106"/>
      <c r="F35" s="106"/>
      <c r="G35" s="106"/>
      <c r="H35" s="11">
        <f t="shared" si="0"/>
        <v>0.22317053896001265</v>
      </c>
      <c r="I35" s="12">
        <f>IF(I7=40%,I23*I7,0)</f>
        <v>564.80000000000007</v>
      </c>
    </row>
    <row r="36" spans="1:10" ht="15" customHeight="1" x14ac:dyDescent="0.25">
      <c r="A36" s="10">
        <f t="shared" si="1"/>
        <v>6</v>
      </c>
      <c r="B36" s="98" t="s">
        <v>135</v>
      </c>
      <c r="C36" s="99"/>
      <c r="D36" s="99"/>
      <c r="E36" s="99"/>
      <c r="F36" s="99"/>
      <c r="G36" s="100"/>
      <c r="H36" s="11">
        <f t="shared" si="0"/>
        <v>0</v>
      </c>
      <c r="I36" s="12">
        <f>IF(I22="Não aplicável",0,I31*I22)</f>
        <v>0</v>
      </c>
    </row>
    <row r="37" spans="1:10" ht="15" customHeight="1" x14ac:dyDescent="0.25">
      <c r="A37" s="10">
        <f t="shared" si="1"/>
        <v>7</v>
      </c>
      <c r="B37" s="98" t="s">
        <v>175</v>
      </c>
      <c r="C37" s="99"/>
      <c r="D37" s="99"/>
      <c r="E37" s="99"/>
      <c r="F37" s="99"/>
      <c r="G37" s="100"/>
      <c r="H37" s="11">
        <f t="shared" si="0"/>
        <v>0</v>
      </c>
      <c r="I37" s="12">
        <f>IF(I24="Não aplicável",0,(I31+I32+I33+I34+I35+I36+I39)/I5*I24*(1+I25))</f>
        <v>0</v>
      </c>
    </row>
    <row r="38" spans="1:10" ht="23.25" customHeight="1" x14ac:dyDescent="0.25">
      <c r="A38" s="10">
        <f t="shared" si="1"/>
        <v>8</v>
      </c>
      <c r="B38" s="98" t="s">
        <v>177</v>
      </c>
      <c r="C38" s="99"/>
      <c r="D38" s="99"/>
      <c r="E38" s="99"/>
      <c r="F38" s="99"/>
      <c r="G38" s="100"/>
      <c r="H38" s="11">
        <f t="shared" si="0"/>
        <v>0</v>
      </c>
      <c r="I38" s="12">
        <f>IF(I24="Não aplicável",0,I24/I13*5*(I10/H10*(1+I25)))</f>
        <v>0</v>
      </c>
    </row>
    <row r="39" spans="1:10" ht="15" customHeight="1" x14ac:dyDescent="0.25">
      <c r="A39" s="10">
        <f t="shared" si="1"/>
        <v>9</v>
      </c>
      <c r="B39" s="156" t="str">
        <f>IF(D6="12x36","Para postos 12x36 os feriados são considerados compensados, conforme parágrafo único, Art. 59-A da CLT","Outros")</f>
        <v>Outros</v>
      </c>
      <c r="C39" s="157"/>
      <c r="D39" s="157"/>
      <c r="E39" s="157"/>
      <c r="F39" s="157"/>
      <c r="G39" s="158"/>
      <c r="H39" s="11">
        <f t="shared" si="0"/>
        <v>0</v>
      </c>
      <c r="I39" s="59">
        <v>0</v>
      </c>
    </row>
    <row r="40" spans="1:10" s="16" customFormat="1" ht="15" customHeight="1" x14ac:dyDescent="0.25">
      <c r="A40" s="124" t="s">
        <v>16</v>
      </c>
      <c r="B40" s="125"/>
      <c r="C40" s="125"/>
      <c r="D40" s="125"/>
      <c r="E40" s="125"/>
      <c r="F40" s="125"/>
      <c r="G40" s="126"/>
      <c r="H40" s="14">
        <f>SUM(H31:H39)</f>
        <v>1</v>
      </c>
      <c r="I40" s="48">
        <f>SUM(I31:I39)</f>
        <v>2530.8000000000002</v>
      </c>
      <c r="J40" s="15"/>
    </row>
    <row r="41" spans="1:10" ht="5.0999999999999996" customHeight="1" x14ac:dyDescent="0.25"/>
    <row r="42" spans="1:10" ht="33.75" customHeight="1" x14ac:dyDescent="0.25">
      <c r="A42" s="9" t="s">
        <v>17</v>
      </c>
      <c r="B42" s="132" t="s">
        <v>18</v>
      </c>
      <c r="C42" s="133"/>
      <c r="D42" s="133"/>
      <c r="E42" s="133"/>
      <c r="F42" s="133"/>
      <c r="G42" s="134"/>
      <c r="H42" s="9" t="s">
        <v>12</v>
      </c>
      <c r="I42" s="9" t="s">
        <v>13</v>
      </c>
    </row>
    <row r="43" spans="1:10" ht="15" customHeight="1" x14ac:dyDescent="0.25">
      <c r="A43" s="10">
        <v>1</v>
      </c>
      <c r="B43" s="98" t="s">
        <v>19</v>
      </c>
      <c r="C43" s="99"/>
      <c r="D43" s="99"/>
      <c r="E43" s="99"/>
      <c r="F43" s="99"/>
      <c r="G43" s="100"/>
      <c r="H43" s="11">
        <v>0.2</v>
      </c>
      <c r="I43" s="12">
        <f>$I$40*H43</f>
        <v>506.16000000000008</v>
      </c>
    </row>
    <row r="44" spans="1:10" ht="15" customHeight="1" x14ac:dyDescent="0.25">
      <c r="A44" s="10">
        <v>2</v>
      </c>
      <c r="B44" s="98" t="s">
        <v>20</v>
      </c>
      <c r="C44" s="99"/>
      <c r="D44" s="99"/>
      <c r="E44" s="99"/>
      <c r="F44" s="99"/>
      <c r="G44" s="100"/>
      <c r="H44" s="11">
        <v>1.4999999999999999E-2</v>
      </c>
      <c r="I44" s="12">
        <f t="shared" ref="I44:I50" si="2">$I$40*H44</f>
        <v>37.962000000000003</v>
      </c>
    </row>
    <row r="45" spans="1:10" ht="15" customHeight="1" x14ac:dyDescent="0.25">
      <c r="A45" s="10">
        <v>3</v>
      </c>
      <c r="B45" s="98" t="s">
        <v>21</v>
      </c>
      <c r="C45" s="99"/>
      <c r="D45" s="99"/>
      <c r="E45" s="99"/>
      <c r="F45" s="99"/>
      <c r="G45" s="100"/>
      <c r="H45" s="11">
        <v>0.01</v>
      </c>
      <c r="I45" s="12">
        <f t="shared" si="2"/>
        <v>25.308000000000003</v>
      </c>
    </row>
    <row r="46" spans="1:10" ht="15" customHeight="1" x14ac:dyDescent="0.25">
      <c r="A46" s="10">
        <v>4</v>
      </c>
      <c r="B46" s="98" t="s">
        <v>22</v>
      </c>
      <c r="C46" s="99"/>
      <c r="D46" s="99"/>
      <c r="E46" s="99"/>
      <c r="F46" s="99"/>
      <c r="G46" s="100"/>
      <c r="H46" s="11">
        <v>2E-3</v>
      </c>
      <c r="I46" s="12">
        <f>$I$40*H46</f>
        <v>5.0616000000000003</v>
      </c>
    </row>
    <row r="47" spans="1:10" ht="15" customHeight="1" x14ac:dyDescent="0.25">
      <c r="A47" s="10">
        <v>5</v>
      </c>
      <c r="B47" s="98" t="s">
        <v>23</v>
      </c>
      <c r="C47" s="99"/>
      <c r="D47" s="99"/>
      <c r="E47" s="99"/>
      <c r="F47" s="99"/>
      <c r="G47" s="100"/>
      <c r="H47" s="11">
        <v>2.5000000000000001E-2</v>
      </c>
      <c r="I47" s="12">
        <f t="shared" si="2"/>
        <v>63.27000000000001</v>
      </c>
    </row>
    <row r="48" spans="1:10" ht="15" customHeight="1" x14ac:dyDescent="0.25">
      <c r="A48" s="10">
        <v>6</v>
      </c>
      <c r="B48" s="98" t="s">
        <v>24</v>
      </c>
      <c r="C48" s="99"/>
      <c r="D48" s="99"/>
      <c r="E48" s="99"/>
      <c r="F48" s="99"/>
      <c r="G48" s="100"/>
      <c r="H48" s="11">
        <v>0.08</v>
      </c>
      <c r="I48" s="12">
        <f>$I$40*H48</f>
        <v>202.46400000000003</v>
      </c>
    </row>
    <row r="49" spans="1:16" ht="15" customHeight="1" x14ac:dyDescent="0.25">
      <c r="A49" s="10">
        <v>7</v>
      </c>
      <c r="B49" s="98" t="s">
        <v>127</v>
      </c>
      <c r="C49" s="99"/>
      <c r="D49" s="99"/>
      <c r="E49" s="99"/>
      <c r="F49" s="99"/>
      <c r="G49" s="100"/>
      <c r="H49" s="11">
        <v>0.03</v>
      </c>
      <c r="I49" s="12">
        <f t="shared" si="2"/>
        <v>75.924000000000007</v>
      </c>
    </row>
    <row r="50" spans="1:16" ht="15" customHeight="1" x14ac:dyDescent="0.25">
      <c r="A50" s="10">
        <v>8</v>
      </c>
      <c r="B50" s="98" t="s">
        <v>25</v>
      </c>
      <c r="C50" s="99"/>
      <c r="D50" s="99"/>
      <c r="E50" s="99"/>
      <c r="F50" s="99"/>
      <c r="G50" s="100"/>
      <c r="H50" s="11">
        <v>6.0000000000000001E-3</v>
      </c>
      <c r="I50" s="12">
        <f t="shared" si="2"/>
        <v>15.184800000000001</v>
      </c>
    </row>
    <row r="51" spans="1:16" s="16" customFormat="1" ht="15" customHeight="1" x14ac:dyDescent="0.25">
      <c r="A51" s="124" t="s">
        <v>26</v>
      </c>
      <c r="B51" s="125"/>
      <c r="C51" s="125"/>
      <c r="D51" s="125"/>
      <c r="E51" s="125"/>
      <c r="F51" s="125"/>
      <c r="G51" s="126"/>
      <c r="H51" s="14">
        <f>SUM(H43:H50)</f>
        <v>0.3680000000000001</v>
      </c>
      <c r="I51" s="48">
        <f>SUM(I43:I50)</f>
        <v>931.33440000000007</v>
      </c>
      <c r="J51" s="15"/>
    </row>
    <row r="52" spans="1:16" ht="15" customHeight="1" x14ac:dyDescent="0.25">
      <c r="A52" s="150" t="s">
        <v>27</v>
      </c>
      <c r="B52" s="150"/>
      <c r="C52" s="150"/>
      <c r="D52" s="150"/>
      <c r="E52" s="150"/>
      <c r="F52" s="150"/>
      <c r="G52" s="150"/>
      <c r="H52" s="150"/>
      <c r="I52" s="150"/>
    </row>
    <row r="53" spans="1:16" ht="30.75" customHeight="1" x14ac:dyDescent="0.25">
      <c r="A53" s="155" t="s">
        <v>28</v>
      </c>
      <c r="B53" s="155"/>
      <c r="C53" s="155"/>
      <c r="D53" s="155"/>
      <c r="E53" s="155"/>
      <c r="F53" s="155"/>
      <c r="G53" s="155"/>
      <c r="H53" s="155"/>
      <c r="I53" s="155"/>
      <c r="J53"/>
      <c r="K53"/>
      <c r="L53"/>
      <c r="M53"/>
      <c r="N53"/>
      <c r="O53"/>
      <c r="P53"/>
    </row>
    <row r="54" spans="1:16" ht="33.75" customHeight="1" x14ac:dyDescent="0.25">
      <c r="A54" s="9" t="s">
        <v>29</v>
      </c>
      <c r="B54" s="132" t="s">
        <v>30</v>
      </c>
      <c r="C54" s="133"/>
      <c r="D54" s="133"/>
      <c r="E54" s="133"/>
      <c r="F54" s="133"/>
      <c r="G54" s="134"/>
      <c r="H54" s="9" t="s">
        <v>12</v>
      </c>
      <c r="I54" s="9" t="s">
        <v>13</v>
      </c>
    </row>
    <row r="55" spans="1:16" ht="15" customHeight="1" x14ac:dyDescent="0.25">
      <c r="A55" s="10">
        <v>1</v>
      </c>
      <c r="B55" s="98" t="s">
        <v>31</v>
      </c>
      <c r="C55" s="99"/>
      <c r="D55" s="99"/>
      <c r="E55" s="99"/>
      <c r="F55" s="99"/>
      <c r="G55" s="100"/>
      <c r="H55" s="58">
        <v>0.119314</v>
      </c>
      <c r="I55" s="12">
        <f>$I$40*H55</f>
        <v>301.95987120000001</v>
      </c>
    </row>
    <row r="56" spans="1:16" ht="15" customHeight="1" x14ac:dyDescent="0.25">
      <c r="A56" s="10">
        <v>2</v>
      </c>
      <c r="B56" s="98" t="s">
        <v>32</v>
      </c>
      <c r="C56" s="99"/>
      <c r="D56" s="99"/>
      <c r="E56" s="99"/>
      <c r="F56" s="99"/>
      <c r="G56" s="100"/>
      <c r="H56" s="58">
        <v>2.0479000000000001E-2</v>
      </c>
      <c r="I56" s="12">
        <f t="shared" ref="I56:I61" si="3">$I$40*H56</f>
        <v>51.828253200000006</v>
      </c>
    </row>
    <row r="57" spans="1:16" ht="15" customHeight="1" x14ac:dyDescent="0.25">
      <c r="A57" s="10">
        <v>3</v>
      </c>
      <c r="B57" s="98" t="s">
        <v>33</v>
      </c>
      <c r="C57" s="99"/>
      <c r="D57" s="99"/>
      <c r="E57" s="99"/>
      <c r="F57" s="99"/>
      <c r="G57" s="100"/>
      <c r="H57" s="11">
        <v>1.2123E-2</v>
      </c>
      <c r="I57" s="12">
        <f t="shared" si="3"/>
        <v>30.680888400000004</v>
      </c>
    </row>
    <row r="58" spans="1:16" ht="15" customHeight="1" x14ac:dyDescent="0.25">
      <c r="A58" s="10">
        <v>4</v>
      </c>
      <c r="B58" s="98" t="s">
        <v>34</v>
      </c>
      <c r="C58" s="99"/>
      <c r="D58" s="99"/>
      <c r="E58" s="99"/>
      <c r="F58" s="99"/>
      <c r="G58" s="100"/>
      <c r="H58" s="11">
        <v>1.1436E-2</v>
      </c>
      <c r="I58" s="12">
        <f>$I$40*H58</f>
        <v>28.942228800000002</v>
      </c>
    </row>
    <row r="59" spans="1:16" ht="15" customHeight="1" x14ac:dyDescent="0.25">
      <c r="A59" s="10">
        <v>5</v>
      </c>
      <c r="B59" s="98" t="s">
        <v>35</v>
      </c>
      <c r="C59" s="99"/>
      <c r="D59" s="99"/>
      <c r="E59" s="99"/>
      <c r="F59" s="99"/>
      <c r="G59" s="100"/>
      <c r="H59" s="11">
        <v>1.74E-4</v>
      </c>
      <c r="I59" s="12">
        <f t="shared" si="3"/>
        <v>0.44035920000000006</v>
      </c>
    </row>
    <row r="60" spans="1:16" ht="15" customHeight="1" x14ac:dyDescent="0.25">
      <c r="A60" s="10">
        <v>6</v>
      </c>
      <c r="B60" s="98" t="s">
        <v>36</v>
      </c>
      <c r="C60" s="99"/>
      <c r="D60" s="99"/>
      <c r="E60" s="99"/>
      <c r="F60" s="99"/>
      <c r="G60" s="100"/>
      <c r="H60" s="11">
        <v>4.4200000000000001E-4</v>
      </c>
      <c r="I60" s="12">
        <f t="shared" si="3"/>
        <v>1.1186136000000002</v>
      </c>
    </row>
    <row r="61" spans="1:16" ht="15" customHeight="1" x14ac:dyDescent="0.25">
      <c r="A61" s="10">
        <v>7</v>
      </c>
      <c r="B61" s="98" t="s">
        <v>37</v>
      </c>
      <c r="C61" s="99"/>
      <c r="D61" s="99"/>
      <c r="E61" s="99"/>
      <c r="F61" s="99"/>
      <c r="G61" s="100"/>
      <c r="H61" s="11">
        <v>1.85E-4</v>
      </c>
      <c r="I61" s="12">
        <f t="shared" si="3"/>
        <v>0.468198</v>
      </c>
    </row>
    <row r="62" spans="1:16" ht="15" customHeight="1" x14ac:dyDescent="0.25">
      <c r="A62" s="10">
        <v>8</v>
      </c>
      <c r="B62" s="98" t="s">
        <v>38</v>
      </c>
      <c r="C62" s="99"/>
      <c r="D62" s="99"/>
      <c r="E62" s="99"/>
      <c r="F62" s="99"/>
      <c r="G62" s="100"/>
      <c r="H62" s="11">
        <v>9.0789999999999996E-2</v>
      </c>
      <c r="I62" s="12">
        <f>$I$40*H62</f>
        <v>229.771332</v>
      </c>
    </row>
    <row r="63" spans="1:16" s="16" customFormat="1" ht="15" customHeight="1" x14ac:dyDescent="0.25">
      <c r="A63" s="124" t="s">
        <v>39</v>
      </c>
      <c r="B63" s="125"/>
      <c r="C63" s="125"/>
      <c r="D63" s="125"/>
      <c r="E63" s="125"/>
      <c r="F63" s="125"/>
      <c r="G63" s="126"/>
      <c r="H63" s="14">
        <f>SUM(H55:H62)</f>
        <v>0.25494299999999998</v>
      </c>
      <c r="I63" s="48">
        <f>SUM(I55:I62)</f>
        <v>645.20974439999998</v>
      </c>
      <c r="J63" s="15"/>
    </row>
    <row r="64" spans="1:16" ht="11.25" customHeight="1" x14ac:dyDescent="0.25">
      <c r="A64" s="17" t="s">
        <v>40</v>
      </c>
      <c r="B64" s="127" t="s">
        <v>41</v>
      </c>
      <c r="C64" s="127"/>
      <c r="D64" s="127"/>
      <c r="E64" s="127"/>
      <c r="F64" s="127"/>
      <c r="G64" s="127"/>
      <c r="H64" s="127"/>
      <c r="I64" s="127"/>
    </row>
    <row r="65" spans="1:11" ht="15" customHeight="1" x14ac:dyDescent="0.25">
      <c r="A65" s="17" t="s">
        <v>42</v>
      </c>
      <c r="B65" s="154" t="s">
        <v>43</v>
      </c>
      <c r="C65" s="154"/>
      <c r="D65" s="154"/>
      <c r="E65" s="154"/>
      <c r="F65" s="154"/>
      <c r="G65" s="154"/>
      <c r="H65" s="154"/>
      <c r="I65" s="154"/>
    </row>
    <row r="66" spans="1:11" ht="33.75" customHeight="1" x14ac:dyDescent="0.25">
      <c r="A66" s="9" t="s">
        <v>44</v>
      </c>
      <c r="B66" s="132" t="s">
        <v>45</v>
      </c>
      <c r="C66" s="133"/>
      <c r="D66" s="133"/>
      <c r="E66" s="133"/>
      <c r="F66" s="133"/>
      <c r="G66" s="134"/>
      <c r="H66" s="9" t="s">
        <v>12</v>
      </c>
      <c r="I66" s="9" t="s">
        <v>13</v>
      </c>
    </row>
    <row r="67" spans="1:11" ht="15" customHeight="1" x14ac:dyDescent="0.25">
      <c r="A67" s="10">
        <v>1</v>
      </c>
      <c r="B67" s="98" t="s">
        <v>46</v>
      </c>
      <c r="C67" s="99"/>
      <c r="D67" s="99"/>
      <c r="E67" s="99"/>
      <c r="F67" s="99"/>
      <c r="G67" s="100"/>
      <c r="H67" s="11">
        <v>2.3626999999999999E-2</v>
      </c>
      <c r="I67" s="12">
        <f>$I$40*H67</f>
        <v>59.795211600000002</v>
      </c>
    </row>
    <row r="68" spans="1:11" ht="15" customHeight="1" x14ac:dyDescent="0.25">
      <c r="A68" s="10">
        <v>2</v>
      </c>
      <c r="B68" s="98" t="s">
        <v>47</v>
      </c>
      <c r="C68" s="99"/>
      <c r="D68" s="99"/>
      <c r="E68" s="99"/>
      <c r="F68" s="99"/>
      <c r="G68" s="100"/>
      <c r="H68" s="11">
        <v>1.717E-3</v>
      </c>
      <c r="I68" s="12">
        <f t="shared" ref="I68:I69" si="4">$I$40*H68</f>
        <v>4.3453835999999999</v>
      </c>
    </row>
    <row r="69" spans="1:11" ht="15" customHeight="1" x14ac:dyDescent="0.25">
      <c r="A69" s="10">
        <v>3</v>
      </c>
      <c r="B69" s="98" t="s">
        <v>48</v>
      </c>
      <c r="C69" s="99"/>
      <c r="D69" s="99"/>
      <c r="E69" s="99"/>
      <c r="F69" s="99"/>
      <c r="G69" s="100"/>
      <c r="H69" s="11">
        <v>9.4509999999999993E-3</v>
      </c>
      <c r="I69" s="12">
        <f t="shared" si="4"/>
        <v>23.9185908</v>
      </c>
    </row>
    <row r="70" spans="1:11" s="16" customFormat="1" ht="15" customHeight="1" x14ac:dyDescent="0.25">
      <c r="A70" s="124" t="s">
        <v>49</v>
      </c>
      <c r="B70" s="125"/>
      <c r="C70" s="125"/>
      <c r="D70" s="125"/>
      <c r="E70" s="125"/>
      <c r="F70" s="125"/>
      <c r="G70" s="126"/>
      <c r="H70" s="14">
        <f>SUM(H67:H69)</f>
        <v>3.4795E-2</v>
      </c>
      <c r="I70" s="48">
        <f>SUM(I67:I69)</f>
        <v>88.059186000000011</v>
      </c>
      <c r="J70" s="15"/>
    </row>
    <row r="71" spans="1:11" ht="5.0999999999999996" customHeight="1" x14ac:dyDescent="0.25"/>
    <row r="72" spans="1:11" ht="33.75" x14ac:dyDescent="0.25">
      <c r="A72" s="9" t="s">
        <v>50</v>
      </c>
      <c r="B72" s="132" t="s">
        <v>51</v>
      </c>
      <c r="C72" s="133"/>
      <c r="D72" s="133"/>
      <c r="E72" s="133"/>
      <c r="F72" s="133"/>
      <c r="G72" s="134"/>
      <c r="H72" s="9" t="s">
        <v>12</v>
      </c>
      <c r="I72" s="9" t="s">
        <v>13</v>
      </c>
    </row>
    <row r="73" spans="1:11" ht="15" customHeight="1" x14ac:dyDescent="0.25">
      <c r="A73" s="10">
        <v>1</v>
      </c>
      <c r="B73" s="98" t="s">
        <v>52</v>
      </c>
      <c r="C73" s="99"/>
      <c r="D73" s="99"/>
      <c r="E73" s="99"/>
      <c r="F73" s="99"/>
      <c r="G73" s="100"/>
      <c r="H73" s="11">
        <f>(H51*H63)</f>
        <v>9.3819024000000015E-2</v>
      </c>
      <c r="I73" s="12">
        <f>$I$40*H73</f>
        <v>237.43718593920005</v>
      </c>
    </row>
    <row r="74" spans="1:11" s="16" customFormat="1" ht="15" customHeight="1" x14ac:dyDescent="0.25">
      <c r="A74" s="124" t="s">
        <v>53</v>
      </c>
      <c r="B74" s="125"/>
      <c r="C74" s="125"/>
      <c r="D74" s="125"/>
      <c r="E74" s="125"/>
      <c r="F74" s="125"/>
      <c r="G74" s="126"/>
      <c r="H74" s="14">
        <f>SUM(H73:H73)</f>
        <v>9.3819024000000015E-2</v>
      </c>
      <c r="I74" s="48">
        <f>I73</f>
        <v>237.43718593920005</v>
      </c>
      <c r="J74" s="15"/>
      <c r="K74" s="18"/>
    </row>
    <row r="75" spans="1:11" ht="5.0999999999999996" customHeight="1" x14ac:dyDescent="0.25">
      <c r="J75" s="19"/>
    </row>
    <row r="76" spans="1:11" s="16" customFormat="1" ht="12" x14ac:dyDescent="0.25">
      <c r="A76" s="153" t="s">
        <v>54</v>
      </c>
      <c r="B76" s="153"/>
      <c r="C76" s="153"/>
      <c r="D76" s="153"/>
      <c r="E76" s="153"/>
      <c r="F76" s="153"/>
      <c r="G76" s="153"/>
      <c r="H76" s="20">
        <f>H51+H63+H70+H74</f>
        <v>0.75155702400000002</v>
      </c>
      <c r="I76" s="21">
        <f>I51+I63+I70+I74</f>
        <v>1902.0405163392002</v>
      </c>
      <c r="J76" s="15"/>
    </row>
    <row r="77" spans="1:11" ht="5.0999999999999996" customHeight="1" x14ac:dyDescent="0.25"/>
    <row r="78" spans="1:11" ht="33.75" x14ac:dyDescent="0.25">
      <c r="A78" s="9" t="s">
        <v>55</v>
      </c>
      <c r="B78" s="132" t="s">
        <v>150</v>
      </c>
      <c r="C78" s="133"/>
      <c r="D78" s="133"/>
      <c r="E78" s="133"/>
      <c r="F78" s="133"/>
      <c r="G78" s="134"/>
      <c r="H78" s="9" t="s">
        <v>12</v>
      </c>
      <c r="I78" s="9" t="s">
        <v>13</v>
      </c>
    </row>
    <row r="79" spans="1:11" ht="15" customHeight="1" x14ac:dyDescent="0.25">
      <c r="A79" s="10">
        <v>1</v>
      </c>
      <c r="B79" s="98" t="s">
        <v>156</v>
      </c>
      <c r="C79" s="99"/>
      <c r="D79" s="99"/>
      <c r="E79" s="99"/>
      <c r="F79" s="99"/>
      <c r="G79" s="100"/>
      <c r="H79" s="11">
        <f>I79/$I$40</f>
        <v>7.8927611822348656E-2</v>
      </c>
      <c r="I79" s="12">
        <f>I96</f>
        <v>199.75</v>
      </c>
    </row>
    <row r="80" spans="1:11" ht="15" customHeight="1" x14ac:dyDescent="0.25">
      <c r="A80" s="10">
        <v>2</v>
      </c>
      <c r="B80" s="98" t="s">
        <v>157</v>
      </c>
      <c r="C80" s="99"/>
      <c r="D80" s="99"/>
      <c r="E80" s="99"/>
      <c r="F80" s="99"/>
      <c r="G80" s="100"/>
      <c r="H80" s="11">
        <f>I80/$I$40</f>
        <v>0</v>
      </c>
      <c r="I80" s="12">
        <f>I92</f>
        <v>0</v>
      </c>
    </row>
    <row r="81" spans="1:10" ht="15" customHeight="1" x14ac:dyDescent="0.25">
      <c r="A81" s="10">
        <v>3</v>
      </c>
      <c r="B81" s="98" t="s">
        <v>163</v>
      </c>
      <c r="C81" s="99"/>
      <c r="D81" s="99"/>
      <c r="E81" s="99"/>
      <c r="F81" s="99"/>
      <c r="G81" s="100"/>
      <c r="H81" s="11">
        <f>I81/$I$40</f>
        <v>6.0146989094357513E-2</v>
      </c>
      <c r="I81" s="12">
        <f>I88</f>
        <v>152.22</v>
      </c>
    </row>
    <row r="82" spans="1:10" ht="15" customHeight="1" x14ac:dyDescent="0.25">
      <c r="A82" s="10">
        <v>4</v>
      </c>
      <c r="B82" s="98" t="s">
        <v>148</v>
      </c>
      <c r="C82" s="99"/>
      <c r="D82" s="99"/>
      <c r="E82" s="99"/>
      <c r="F82" s="99"/>
      <c r="G82" s="100"/>
      <c r="H82" s="11">
        <f>I82/$I$40</f>
        <v>0</v>
      </c>
      <c r="I82" s="12">
        <f>IF(I26="Não aplicável",0,((I10/H10)*1.5*I26))</f>
        <v>0</v>
      </c>
    </row>
    <row r="83" spans="1:10" ht="15" customHeight="1" x14ac:dyDescent="0.25">
      <c r="A83" s="10">
        <v>5</v>
      </c>
      <c r="B83" s="98" t="s">
        <v>135</v>
      </c>
      <c r="C83" s="99"/>
      <c r="D83" s="99"/>
      <c r="E83" s="99"/>
      <c r="F83" s="99"/>
      <c r="G83" s="100"/>
      <c r="H83" s="11">
        <f>I83/$I$40</f>
        <v>0</v>
      </c>
      <c r="I83" s="12">
        <f>IF(I21="Não aplicável",0,I21)</f>
        <v>0</v>
      </c>
    </row>
    <row r="84" spans="1:10" ht="15" customHeight="1" x14ac:dyDescent="0.25">
      <c r="A84" s="124" t="s">
        <v>56</v>
      </c>
      <c r="B84" s="125"/>
      <c r="C84" s="125"/>
      <c r="D84" s="125"/>
      <c r="E84" s="125"/>
      <c r="F84" s="125"/>
      <c r="G84" s="126"/>
      <c r="H84" s="14">
        <f>SUM(H79:H83)</f>
        <v>0.13907460091670618</v>
      </c>
      <c r="I84" s="48">
        <f>SUM(I79:I83)</f>
        <v>351.97</v>
      </c>
      <c r="J84" s="13"/>
    </row>
    <row r="85" spans="1:10" ht="18" customHeight="1" x14ac:dyDescent="0.25">
      <c r="A85" s="17" t="s">
        <v>165</v>
      </c>
      <c r="B85" s="150" t="s">
        <v>164</v>
      </c>
      <c r="C85" s="151"/>
      <c r="D85" s="151"/>
      <c r="E85" s="151"/>
      <c r="F85" s="151"/>
      <c r="G85" s="151"/>
      <c r="H85" s="23"/>
      <c r="I85" s="24"/>
    </row>
    <row r="86" spans="1:10" ht="15" customHeight="1" x14ac:dyDescent="0.25">
      <c r="A86" s="149" t="s">
        <v>57</v>
      </c>
      <c r="B86" s="149"/>
      <c r="C86" s="149"/>
      <c r="D86" s="149"/>
      <c r="E86" s="149"/>
      <c r="F86" s="149"/>
      <c r="G86" s="149"/>
      <c r="H86" s="149"/>
      <c r="I86" s="149"/>
    </row>
    <row r="87" spans="1:10" ht="24" customHeight="1" x14ac:dyDescent="0.25">
      <c r="A87" s="130" t="s">
        <v>58</v>
      </c>
      <c r="B87" s="130"/>
      <c r="C87" s="10" t="s">
        <v>59</v>
      </c>
      <c r="D87" s="10" t="s">
        <v>60</v>
      </c>
      <c r="E87" s="10" t="s">
        <v>61</v>
      </c>
      <c r="F87" s="10" t="s">
        <v>62</v>
      </c>
      <c r="G87" s="10" t="s">
        <v>63</v>
      </c>
      <c r="H87" s="11" t="s">
        <v>64</v>
      </c>
      <c r="I87" s="12" t="s">
        <v>65</v>
      </c>
    </row>
    <row r="88" spans="1:10" ht="15" customHeight="1" x14ac:dyDescent="0.25">
      <c r="A88" s="152">
        <f>I12</f>
        <v>4.8</v>
      </c>
      <c r="B88" s="130"/>
      <c r="C88" s="10">
        <f>I13</f>
        <v>22</v>
      </c>
      <c r="D88" s="10">
        <v>2</v>
      </c>
      <c r="E88" s="29">
        <f>A88*C88*D88</f>
        <v>211.2</v>
      </c>
      <c r="F88" s="29">
        <f>I31</f>
        <v>1966</v>
      </c>
      <c r="G88" s="25">
        <f>I14</f>
        <v>0.03</v>
      </c>
      <c r="H88" s="29">
        <f>F88*G88</f>
        <v>58.98</v>
      </c>
      <c r="I88" s="59">
        <f>IF((E88-H88)&gt;0,E88-H88,0)</f>
        <v>152.22</v>
      </c>
    </row>
    <row r="89" spans="1:10" ht="3.75" customHeight="1" x14ac:dyDescent="0.25">
      <c r="A89" s="78"/>
      <c r="E89" s="13"/>
      <c r="F89" s="13"/>
      <c r="G89" s="79"/>
      <c r="H89" s="13"/>
      <c r="I89" s="80"/>
    </row>
    <row r="90" spans="1:10" ht="15" customHeight="1" x14ac:dyDescent="0.25">
      <c r="A90" s="149" t="s">
        <v>158</v>
      </c>
      <c r="B90" s="149"/>
      <c r="C90" s="149"/>
      <c r="D90" s="149"/>
      <c r="E90" s="149"/>
      <c r="F90" s="149"/>
      <c r="G90" s="149"/>
      <c r="H90" s="149"/>
      <c r="I90" s="149"/>
    </row>
    <row r="91" spans="1:10" ht="23.25" customHeight="1" x14ac:dyDescent="0.25">
      <c r="A91" s="130" t="s">
        <v>58</v>
      </c>
      <c r="B91" s="130"/>
      <c r="C91" s="10" t="s">
        <v>66</v>
      </c>
      <c r="D91" s="10" t="s">
        <v>60</v>
      </c>
      <c r="E91" s="10" t="s">
        <v>61</v>
      </c>
      <c r="F91" s="10" t="s">
        <v>62</v>
      </c>
      <c r="G91" s="10" t="s">
        <v>63</v>
      </c>
      <c r="H91" s="11" t="s">
        <v>64</v>
      </c>
      <c r="I91" s="12" t="s">
        <v>65</v>
      </c>
    </row>
    <row r="92" spans="1:10" ht="15" customHeight="1" x14ac:dyDescent="0.25">
      <c r="A92" s="148">
        <f>I18</f>
        <v>0</v>
      </c>
      <c r="B92" s="148"/>
      <c r="C92" s="30">
        <f>I19</f>
        <v>0</v>
      </c>
      <c r="D92" s="10">
        <v>1</v>
      </c>
      <c r="E92" s="29">
        <f>A92*C92*D92</f>
        <v>0</v>
      </c>
      <c r="F92" s="29">
        <f>E92</f>
        <v>0</v>
      </c>
      <c r="G92" s="49">
        <f>I20</f>
        <v>0</v>
      </c>
      <c r="H92" s="29">
        <f>F92*G92</f>
        <v>0</v>
      </c>
      <c r="I92" s="12">
        <f>E92-H92</f>
        <v>0</v>
      </c>
    </row>
    <row r="93" spans="1:10" ht="5.0999999999999996" customHeight="1" x14ac:dyDescent="0.25">
      <c r="A93" s="26"/>
      <c r="B93" s="26"/>
      <c r="C93" s="26"/>
      <c r="D93" s="26"/>
      <c r="E93" s="15"/>
      <c r="F93" s="15"/>
      <c r="G93" s="27"/>
      <c r="H93" s="15"/>
      <c r="I93" s="28"/>
    </row>
    <row r="94" spans="1:10" ht="15" customHeight="1" x14ac:dyDescent="0.25">
      <c r="A94" s="149" t="s">
        <v>140</v>
      </c>
      <c r="B94" s="149"/>
      <c r="C94" s="149"/>
      <c r="D94" s="149"/>
      <c r="E94" s="149"/>
      <c r="F94" s="149"/>
      <c r="G94" s="149"/>
      <c r="H94" s="149"/>
      <c r="I94" s="149"/>
    </row>
    <row r="95" spans="1:10" ht="23.25" customHeight="1" x14ac:dyDescent="0.25">
      <c r="A95" s="130" t="s">
        <v>58</v>
      </c>
      <c r="B95" s="130"/>
      <c r="C95" s="10" t="s">
        <v>66</v>
      </c>
      <c r="D95" s="10" t="s">
        <v>60</v>
      </c>
      <c r="E95" s="10" t="s">
        <v>61</v>
      </c>
      <c r="F95" s="10" t="s">
        <v>62</v>
      </c>
      <c r="G95" s="10" t="s">
        <v>63</v>
      </c>
      <c r="H95" s="11" t="str">
        <f>H87</f>
        <v>Valor desconto</v>
      </c>
      <c r="I95" s="12" t="s">
        <v>65</v>
      </c>
    </row>
    <row r="96" spans="1:10" ht="15" customHeight="1" x14ac:dyDescent="0.25">
      <c r="A96" s="148">
        <f>I15</f>
        <v>235</v>
      </c>
      <c r="B96" s="148"/>
      <c r="C96" s="30">
        <f>I16</f>
        <v>1</v>
      </c>
      <c r="D96" s="10">
        <v>1</v>
      </c>
      <c r="E96" s="29">
        <f>A96*C96*D96</f>
        <v>235</v>
      </c>
      <c r="F96" s="29">
        <f>E96</f>
        <v>235</v>
      </c>
      <c r="G96" s="49">
        <f>I17</f>
        <v>0.15</v>
      </c>
      <c r="H96" s="29">
        <f>F96*G96</f>
        <v>35.25</v>
      </c>
      <c r="I96" s="12">
        <f>E96-H96</f>
        <v>199.75</v>
      </c>
    </row>
    <row r="97" spans="1:19" ht="5.0999999999999996" customHeight="1" x14ac:dyDescent="0.25"/>
    <row r="98" spans="1:19" ht="12" customHeight="1" x14ac:dyDescent="0.25">
      <c r="A98" s="109" t="s">
        <v>67</v>
      </c>
      <c r="B98" s="109"/>
      <c r="C98" s="109"/>
      <c r="D98" s="109"/>
      <c r="E98" s="109"/>
      <c r="F98" s="109"/>
      <c r="G98" s="109"/>
      <c r="H98" s="31">
        <f>H40+H76+H84</f>
        <v>1.8906316249167061</v>
      </c>
      <c r="I98" s="32">
        <f>I40+I76+I84</f>
        <v>4784.8105163392001</v>
      </c>
      <c r="J98" s="13"/>
      <c r="L98" s="13"/>
    </row>
    <row r="99" spans="1:19" s="37" customFormat="1" ht="5.0999999999999996" customHeight="1" x14ac:dyDescent="0.25">
      <c r="A99" s="33"/>
      <c r="B99" s="33"/>
      <c r="C99" s="33"/>
      <c r="D99" s="33"/>
      <c r="E99" s="33"/>
      <c r="F99" s="33"/>
      <c r="G99" s="33"/>
      <c r="H99" s="34"/>
      <c r="I99" s="35"/>
      <c r="J99" s="36"/>
      <c r="L99" s="36"/>
    </row>
    <row r="100" spans="1:19" x14ac:dyDescent="0.25">
      <c r="A100" s="104" t="s">
        <v>68</v>
      </c>
      <c r="B100" s="104"/>
      <c r="C100" s="104"/>
      <c r="D100" s="104"/>
      <c r="E100" s="104"/>
      <c r="F100" s="104"/>
      <c r="G100" s="104"/>
      <c r="H100" s="104"/>
      <c r="I100" s="104"/>
    </row>
    <row r="101" spans="1:19" ht="33.75" x14ac:dyDescent="0.25">
      <c r="A101" s="9" t="s">
        <v>10</v>
      </c>
      <c r="B101" s="132" t="s">
        <v>69</v>
      </c>
      <c r="C101" s="133"/>
      <c r="D101" s="133"/>
      <c r="E101" s="133"/>
      <c r="F101" s="133"/>
      <c r="G101" s="134"/>
      <c r="H101" s="9" t="s">
        <v>12</v>
      </c>
      <c r="I101" s="9" t="s">
        <v>13</v>
      </c>
    </row>
    <row r="102" spans="1:19" ht="15" customHeight="1" x14ac:dyDescent="0.25">
      <c r="A102" s="10">
        <v>1</v>
      </c>
      <c r="B102" s="98" t="s">
        <v>166</v>
      </c>
      <c r="C102" s="99"/>
      <c r="D102" s="99"/>
      <c r="E102" s="99"/>
      <c r="F102" s="99"/>
      <c r="G102" s="100"/>
      <c r="H102" s="11">
        <f>I102/$I$113</f>
        <v>0</v>
      </c>
      <c r="I102" s="12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0">
        <v>2</v>
      </c>
      <c r="B103" s="142" t="s">
        <v>170</v>
      </c>
      <c r="C103" s="143"/>
      <c r="D103" s="143"/>
      <c r="E103" s="143"/>
      <c r="F103" s="143"/>
      <c r="G103" s="144"/>
      <c r="H103" s="11">
        <f t="shared" ref="H103:H107" si="5">I103/$I$113</f>
        <v>0</v>
      </c>
      <c r="I103" s="12">
        <f>IF(F111=10%,G111,0)</f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0">
        <v>3</v>
      </c>
      <c r="B104" s="98" t="s">
        <v>70</v>
      </c>
      <c r="C104" s="99"/>
      <c r="D104" s="99"/>
      <c r="E104" s="99"/>
      <c r="F104" s="99"/>
      <c r="G104" s="100"/>
      <c r="H104" s="11">
        <f t="shared" si="5"/>
        <v>0</v>
      </c>
      <c r="I104" s="12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0">
        <v>4</v>
      </c>
      <c r="B105" s="145" t="s">
        <v>71</v>
      </c>
      <c r="C105" s="146"/>
      <c r="D105" s="146"/>
      <c r="E105" s="146"/>
      <c r="F105" s="146"/>
      <c r="G105" s="147"/>
      <c r="H105" s="11">
        <f t="shared" si="5"/>
        <v>0</v>
      </c>
      <c r="I105" s="12">
        <v>0</v>
      </c>
      <c r="K105"/>
      <c r="L105"/>
      <c r="M105"/>
      <c r="N105"/>
      <c r="O105"/>
      <c r="P105"/>
      <c r="Q105"/>
      <c r="R105"/>
      <c r="S105"/>
    </row>
    <row r="106" spans="1:19" ht="15" customHeight="1" x14ac:dyDescent="0.25">
      <c r="A106" s="10">
        <v>5</v>
      </c>
      <c r="B106" s="98" t="s">
        <v>171</v>
      </c>
      <c r="C106" s="99"/>
      <c r="D106" s="99"/>
      <c r="E106" s="99"/>
      <c r="F106" s="99"/>
      <c r="G106" s="100"/>
      <c r="H106" s="11">
        <f t="shared" si="5"/>
        <v>0</v>
      </c>
      <c r="I106" s="12">
        <v>0</v>
      </c>
      <c r="K106"/>
      <c r="L106"/>
      <c r="M106"/>
      <c r="N106"/>
      <c r="O106"/>
      <c r="P106"/>
      <c r="Q106"/>
      <c r="R106"/>
      <c r="S106"/>
    </row>
    <row r="107" spans="1:19" ht="15" customHeight="1" x14ac:dyDescent="0.25">
      <c r="A107" s="10">
        <v>6</v>
      </c>
      <c r="B107" s="98" t="s">
        <v>72</v>
      </c>
      <c r="C107" s="99"/>
      <c r="D107" s="99"/>
      <c r="E107" s="99"/>
      <c r="F107" s="99"/>
      <c r="G107" s="100"/>
      <c r="H107" s="11">
        <f t="shared" si="5"/>
        <v>0</v>
      </c>
      <c r="I107" s="12">
        <v>0</v>
      </c>
      <c r="K107"/>
      <c r="L107"/>
      <c r="M107"/>
      <c r="N107"/>
      <c r="O107"/>
      <c r="P107"/>
      <c r="Q107"/>
      <c r="R107"/>
      <c r="S107"/>
    </row>
    <row r="108" spans="1:19" ht="15" customHeight="1" x14ac:dyDescent="0.25">
      <c r="A108" s="124" t="s">
        <v>73</v>
      </c>
      <c r="B108" s="125"/>
      <c r="C108" s="125"/>
      <c r="D108" s="125"/>
      <c r="E108" s="125"/>
      <c r="F108" s="125"/>
      <c r="G108" s="126"/>
      <c r="H108" s="14">
        <f>H102+H103+H104+H105+H106+H107</f>
        <v>0</v>
      </c>
      <c r="I108" s="38">
        <f>SUM(I102:I107)</f>
        <v>0</v>
      </c>
      <c r="J108" s="13"/>
      <c r="K108"/>
      <c r="L108"/>
      <c r="M108"/>
      <c r="N108"/>
      <c r="O108"/>
      <c r="P108"/>
      <c r="Q108"/>
      <c r="R108"/>
      <c r="S108"/>
    </row>
    <row r="109" spans="1:19" ht="30" customHeight="1" x14ac:dyDescent="0.25">
      <c r="A109"/>
      <c r="B109" s="127" t="s">
        <v>167</v>
      </c>
      <c r="C109" s="127"/>
      <c r="D109" s="127"/>
      <c r="E109" s="127"/>
      <c r="F109" s="127"/>
      <c r="G109" s="127"/>
      <c r="H109" s="127"/>
      <c r="I109" s="127"/>
      <c r="K109"/>
      <c r="L109"/>
      <c r="M109"/>
      <c r="N109"/>
      <c r="O109"/>
      <c r="P109"/>
      <c r="Q109"/>
      <c r="R109"/>
      <c r="S109"/>
    </row>
    <row r="110" spans="1:19" ht="5.25" customHeight="1" x14ac:dyDescent="0.25">
      <c r="A110"/>
      <c r="B110"/>
      <c r="C110"/>
      <c r="D110"/>
      <c r="E110"/>
      <c r="F110"/>
      <c r="G110"/>
      <c r="H110"/>
      <c r="I110"/>
    </row>
    <row r="111" spans="1:19" ht="48.75" customHeight="1" x14ac:dyDescent="0.25">
      <c r="A111" s="139" t="s">
        <v>149</v>
      </c>
      <c r="B111" s="140"/>
      <c r="C111" s="140"/>
      <c r="D111" s="140"/>
      <c r="E111" s="141"/>
      <c r="F111" s="39">
        <f>I27</f>
        <v>0.2</v>
      </c>
      <c r="G111" s="40">
        <f>I113*F111</f>
        <v>926.51810326784016</v>
      </c>
      <c r="H111" s="41" t="s">
        <v>74</v>
      </c>
      <c r="I111" s="42">
        <f>I81</f>
        <v>152.22</v>
      </c>
      <c r="K111"/>
      <c r="L111"/>
      <c r="M111"/>
      <c r="N111"/>
      <c r="O111"/>
      <c r="P111"/>
      <c r="Q111"/>
      <c r="R111"/>
      <c r="S111"/>
    </row>
    <row r="112" spans="1:19" s="46" customFormat="1" ht="16.5" customHeight="1" x14ac:dyDescent="0.25">
      <c r="A112" s="136" t="s">
        <v>75</v>
      </c>
      <c r="B112" s="136"/>
      <c r="C112" s="43" t="s">
        <v>76</v>
      </c>
      <c r="D112" s="43" t="s">
        <v>77</v>
      </c>
      <c r="E112" s="43" t="s">
        <v>78</v>
      </c>
      <c r="F112" s="43" t="s">
        <v>79</v>
      </c>
      <c r="G112" s="43" t="s">
        <v>80</v>
      </c>
      <c r="H112" s="41" t="s">
        <v>81</v>
      </c>
      <c r="I112" s="44" t="s">
        <v>82</v>
      </c>
      <c r="J112" s="45"/>
      <c r="K112"/>
      <c r="L112"/>
      <c r="M112"/>
      <c r="N112"/>
      <c r="O112"/>
      <c r="P112"/>
      <c r="Q112"/>
      <c r="R112"/>
      <c r="S112"/>
    </row>
    <row r="113" spans="1:19" ht="16.5" customHeight="1" x14ac:dyDescent="0.25">
      <c r="A113" s="137">
        <f>I40</f>
        <v>2530.8000000000002</v>
      </c>
      <c r="B113" s="137"/>
      <c r="C113" s="47">
        <f>I51</f>
        <v>931.33440000000007</v>
      </c>
      <c r="D113" s="47">
        <f>I63</f>
        <v>645.20974439999998</v>
      </c>
      <c r="E113" s="47">
        <f>I70</f>
        <v>88.059186000000011</v>
      </c>
      <c r="F113" s="47">
        <f>I74</f>
        <v>237.43718593920005</v>
      </c>
      <c r="G113" s="47">
        <f>I84</f>
        <v>351.97</v>
      </c>
      <c r="H113" s="47">
        <f>A113+C113+D113+E113+F113+G113</f>
        <v>4784.8105163392011</v>
      </c>
      <c r="I113" s="47">
        <f>H113-I111</f>
        <v>4632.5905163392008</v>
      </c>
      <c r="J113" s="13"/>
      <c r="K113"/>
      <c r="L113"/>
      <c r="M113"/>
      <c r="N113"/>
      <c r="O113"/>
      <c r="P113"/>
      <c r="Q113"/>
      <c r="R113"/>
      <c r="S113"/>
    </row>
    <row r="114" spans="1:19" ht="5.0999999999999996" customHeight="1" x14ac:dyDescent="0.25">
      <c r="A114" s="17"/>
      <c r="B114" s="138"/>
      <c r="C114" s="138"/>
      <c r="D114" s="138"/>
      <c r="E114" s="138"/>
      <c r="F114" s="138"/>
      <c r="G114" s="138"/>
      <c r="H114" s="138"/>
      <c r="I114" s="138"/>
    </row>
    <row r="115" spans="1:19" ht="33.75" x14ac:dyDescent="0.25">
      <c r="A115" s="9" t="s">
        <v>17</v>
      </c>
      <c r="B115" s="132" t="s">
        <v>83</v>
      </c>
      <c r="C115" s="133"/>
      <c r="D115" s="133"/>
      <c r="E115" s="133"/>
      <c r="F115" s="133"/>
      <c r="G115" s="134"/>
      <c r="H115" s="9" t="s">
        <v>12</v>
      </c>
      <c r="I115" s="9" t="s">
        <v>13</v>
      </c>
    </row>
    <row r="116" spans="1:19" ht="15" customHeight="1" x14ac:dyDescent="0.25">
      <c r="A116" s="10">
        <v>1</v>
      </c>
      <c r="B116" s="98" t="s">
        <v>84</v>
      </c>
      <c r="C116" s="99"/>
      <c r="D116" s="99"/>
      <c r="E116" s="99"/>
      <c r="F116" s="99"/>
      <c r="G116" s="100"/>
      <c r="H116" s="11">
        <f>I116/$I$126</f>
        <v>0</v>
      </c>
      <c r="I116" s="12">
        <v>0</v>
      </c>
    </row>
    <row r="117" spans="1:19" ht="15" customHeight="1" x14ac:dyDescent="0.25">
      <c r="A117" s="10">
        <v>2</v>
      </c>
      <c r="B117" s="98" t="s">
        <v>85</v>
      </c>
      <c r="C117" s="99"/>
      <c r="D117" s="99"/>
      <c r="E117" s="99"/>
      <c r="F117" s="99"/>
      <c r="G117" s="100"/>
      <c r="H117" s="11">
        <f>I117/$I$126</f>
        <v>0</v>
      </c>
      <c r="I117" s="12">
        <v>0</v>
      </c>
    </row>
    <row r="118" spans="1:19" ht="15" customHeight="1" x14ac:dyDescent="0.25">
      <c r="A118" s="124" t="s">
        <v>86</v>
      </c>
      <c r="B118" s="125"/>
      <c r="C118" s="125"/>
      <c r="D118" s="125"/>
      <c r="E118" s="125"/>
      <c r="F118" s="125"/>
      <c r="G118" s="126"/>
      <c r="H118" s="14">
        <f>H116+H117</f>
        <v>0</v>
      </c>
      <c r="I118" s="48">
        <f>SUM(I116:I117)</f>
        <v>0</v>
      </c>
    </row>
    <row r="119" spans="1:19" ht="5.0999999999999996" customHeight="1" x14ac:dyDescent="0.25"/>
    <row r="120" spans="1:19" ht="33.75" x14ac:dyDescent="0.25">
      <c r="A120" s="9" t="s">
        <v>29</v>
      </c>
      <c r="B120" s="132" t="s">
        <v>87</v>
      </c>
      <c r="C120" s="133"/>
      <c r="D120" s="133"/>
      <c r="E120" s="133"/>
      <c r="F120" s="133"/>
      <c r="G120" s="134"/>
      <c r="H120" s="9" t="s">
        <v>12</v>
      </c>
      <c r="I120" s="9" t="s">
        <v>13</v>
      </c>
    </row>
    <row r="121" spans="1:19" ht="15" customHeight="1" x14ac:dyDescent="0.25">
      <c r="A121" s="10">
        <v>1</v>
      </c>
      <c r="B121" s="98" t="s">
        <v>87</v>
      </c>
      <c r="C121" s="99"/>
      <c r="D121" s="99"/>
      <c r="E121" s="99"/>
      <c r="F121" s="99"/>
      <c r="G121" s="100"/>
      <c r="H121" s="11">
        <f>I121/I126</f>
        <v>0</v>
      </c>
      <c r="I121" s="12">
        <v>0</v>
      </c>
    </row>
    <row r="122" spans="1:19" ht="15" customHeight="1" x14ac:dyDescent="0.25">
      <c r="A122" s="124" t="s">
        <v>88</v>
      </c>
      <c r="B122" s="125"/>
      <c r="C122" s="125"/>
      <c r="D122" s="125"/>
      <c r="E122" s="125"/>
      <c r="F122" s="125"/>
      <c r="G122" s="126"/>
      <c r="H122" s="14">
        <f>H121</f>
        <v>0</v>
      </c>
      <c r="I122" s="202">
        <f>I121</f>
        <v>0</v>
      </c>
      <c r="J122" s="13"/>
      <c r="K122" s="13"/>
      <c r="L122" s="1"/>
    </row>
    <row r="123" spans="1:19" ht="5.0999999999999996" customHeight="1" x14ac:dyDescent="0.25">
      <c r="A123" s="16"/>
      <c r="B123" s="16"/>
      <c r="C123" s="16"/>
      <c r="D123" s="16"/>
      <c r="E123" s="16"/>
      <c r="F123" s="16"/>
      <c r="G123" s="16"/>
      <c r="H123" s="23"/>
      <c r="I123" s="24"/>
    </row>
    <row r="124" spans="1:19" ht="39" customHeight="1" x14ac:dyDescent="0.25">
      <c r="A124" s="135" t="s">
        <v>89</v>
      </c>
      <c r="B124" s="135"/>
      <c r="C124" s="135"/>
      <c r="D124" s="135"/>
      <c r="E124" s="135"/>
      <c r="F124" s="39">
        <v>0.18</v>
      </c>
      <c r="G124" s="40">
        <f>I126*F124</f>
        <v>833.86629294105614</v>
      </c>
      <c r="H124" s="41" t="s">
        <v>74</v>
      </c>
      <c r="I124" s="42">
        <f>I81</f>
        <v>152.22</v>
      </c>
      <c r="L124" s="1"/>
    </row>
    <row r="125" spans="1:19" s="46" customFormat="1" ht="16.5" customHeight="1" x14ac:dyDescent="0.25">
      <c r="A125" s="136" t="s">
        <v>75</v>
      </c>
      <c r="B125" s="136"/>
      <c r="C125" s="43" t="s">
        <v>76</v>
      </c>
      <c r="D125" s="43" t="s">
        <v>77</v>
      </c>
      <c r="E125" s="43" t="s">
        <v>78</v>
      </c>
      <c r="F125" s="43" t="s">
        <v>79</v>
      </c>
      <c r="G125" s="43" t="s">
        <v>80</v>
      </c>
      <c r="H125" s="41" t="s">
        <v>81</v>
      </c>
      <c r="I125" s="44" t="s">
        <v>82</v>
      </c>
      <c r="J125" s="45"/>
      <c r="L125" s="45"/>
    </row>
    <row r="126" spans="1:19" ht="16.5" customHeight="1" x14ac:dyDescent="0.25">
      <c r="A126" s="137">
        <f>I40</f>
        <v>2530.8000000000002</v>
      </c>
      <c r="B126" s="137"/>
      <c r="C126" s="47">
        <f>I51</f>
        <v>931.33440000000007</v>
      </c>
      <c r="D126" s="47">
        <f>I63</f>
        <v>645.20974439999998</v>
      </c>
      <c r="E126" s="47">
        <f>I70</f>
        <v>88.059186000000011</v>
      </c>
      <c r="F126" s="47">
        <f>I74</f>
        <v>237.43718593920005</v>
      </c>
      <c r="G126" s="47">
        <f>I84</f>
        <v>351.97</v>
      </c>
      <c r="H126" s="47">
        <f>A126+C126+D126+E126+F126+G126</f>
        <v>4784.8105163392011</v>
      </c>
      <c r="I126" s="47">
        <f>H126-I124</f>
        <v>4632.5905163392008</v>
      </c>
      <c r="J126" s="13"/>
      <c r="L126" s="1"/>
    </row>
    <row r="127" spans="1:19" ht="5.0999999999999996" customHeight="1" x14ac:dyDescent="0.25"/>
    <row r="128" spans="1:19" ht="12" x14ac:dyDescent="0.25">
      <c r="A128" s="109" t="s">
        <v>90</v>
      </c>
      <c r="B128" s="109"/>
      <c r="C128" s="109"/>
      <c r="D128" s="109"/>
      <c r="E128" s="109"/>
      <c r="F128" s="109"/>
      <c r="G128" s="109"/>
      <c r="H128" s="31">
        <f>H108+H118+H122</f>
        <v>0</v>
      </c>
      <c r="I128" s="32">
        <f>I108+I118+I122</f>
        <v>0</v>
      </c>
    </row>
    <row r="129" spans="1:19" ht="5.0999999999999996" customHeight="1" x14ac:dyDescent="0.25"/>
    <row r="130" spans="1:19" x14ac:dyDescent="0.25">
      <c r="A130" s="104" t="s">
        <v>91</v>
      </c>
      <c r="B130" s="104"/>
      <c r="C130" s="104"/>
      <c r="D130" s="104"/>
      <c r="E130" s="104"/>
      <c r="F130" s="104"/>
      <c r="G130" s="104"/>
      <c r="H130" s="104"/>
      <c r="I130" s="104"/>
    </row>
    <row r="131" spans="1:19" ht="33.75" x14ac:dyDescent="0.25">
      <c r="A131" s="9" t="s">
        <v>10</v>
      </c>
      <c r="B131" s="132" t="s">
        <v>168</v>
      </c>
      <c r="C131" s="133"/>
      <c r="D131" s="133"/>
      <c r="E131" s="133"/>
      <c r="F131" s="133"/>
      <c r="G131" s="134"/>
      <c r="H131" s="9" t="s">
        <v>12</v>
      </c>
      <c r="I131" s="9" t="s">
        <v>13</v>
      </c>
      <c r="K131"/>
      <c r="L131"/>
      <c r="M131"/>
      <c r="N131"/>
      <c r="O131"/>
    </row>
    <row r="132" spans="1:19" ht="15" customHeight="1" x14ac:dyDescent="0.25">
      <c r="A132" s="10">
        <v>1</v>
      </c>
      <c r="B132" s="98" t="s">
        <v>92</v>
      </c>
      <c r="C132" s="99"/>
      <c r="D132" s="99"/>
      <c r="E132" s="99"/>
      <c r="F132" s="99"/>
      <c r="G132" s="100"/>
      <c r="H132" s="11">
        <f>I132/$I$98</f>
        <v>7.1154898741105635E-3</v>
      </c>
      <c r="I132" s="12">
        <f>($D$142/$E$144)*H142</f>
        <v>34.046270778549314</v>
      </c>
    </row>
    <row r="133" spans="1:19" ht="15" customHeight="1" x14ac:dyDescent="0.25">
      <c r="A133" s="10">
        <v>2</v>
      </c>
      <c r="B133" s="98" t="s">
        <v>93</v>
      </c>
      <c r="C133" s="99"/>
      <c r="D133" s="99"/>
      <c r="E133" s="99"/>
      <c r="F133" s="99"/>
      <c r="G133" s="100"/>
      <c r="H133" s="11">
        <f t="shared" ref="H133:H136" si="6">I133/$I$98</f>
        <v>3.2840722495894904E-2</v>
      </c>
      <c r="I133" s="12">
        <f t="shared" ref="I133:I136" si="7">($D$142/$E$144)*H143</f>
        <v>157.13663436253529</v>
      </c>
    </row>
    <row r="134" spans="1:19" ht="15" customHeight="1" x14ac:dyDescent="0.25">
      <c r="A134" s="10">
        <v>3</v>
      </c>
      <c r="B134" s="98" t="s">
        <v>159</v>
      </c>
      <c r="C134" s="99"/>
      <c r="D134" s="99"/>
      <c r="E134" s="99"/>
      <c r="F134" s="99"/>
      <c r="G134" s="100"/>
      <c r="H134" s="11">
        <f t="shared" si="6"/>
        <v>5.4734537493158181E-2</v>
      </c>
      <c r="I134" s="12">
        <f t="shared" si="7"/>
        <v>261.89439060422552</v>
      </c>
    </row>
    <row r="135" spans="1:19" ht="15" customHeight="1" x14ac:dyDescent="0.25">
      <c r="A135" s="10">
        <v>4</v>
      </c>
      <c r="B135" s="98" t="s">
        <v>172</v>
      </c>
      <c r="C135" s="99"/>
      <c r="D135" s="99"/>
      <c r="E135" s="99"/>
      <c r="F135" s="99"/>
      <c r="G135" s="100"/>
      <c r="H135" s="11">
        <f t="shared" si="6"/>
        <v>0</v>
      </c>
      <c r="I135" s="12">
        <f t="shared" si="7"/>
        <v>0</v>
      </c>
    </row>
    <row r="136" spans="1:19" ht="15" customHeight="1" x14ac:dyDescent="0.25">
      <c r="A136" s="10">
        <v>5</v>
      </c>
      <c r="B136" s="98" t="s">
        <v>180</v>
      </c>
      <c r="C136" s="99"/>
      <c r="D136" s="99"/>
      <c r="E136" s="99"/>
      <c r="F136" s="99"/>
      <c r="G136" s="100"/>
      <c r="H136" s="11">
        <f t="shared" si="6"/>
        <v>0</v>
      </c>
      <c r="I136" s="12">
        <f t="shared" si="7"/>
        <v>0</v>
      </c>
    </row>
    <row r="137" spans="1:19" ht="15" customHeight="1" x14ac:dyDescent="0.25">
      <c r="A137" s="124" t="s">
        <v>94</v>
      </c>
      <c r="B137" s="125"/>
      <c r="C137" s="125"/>
      <c r="D137" s="125"/>
      <c r="E137" s="125"/>
      <c r="F137" s="125"/>
      <c r="G137" s="126"/>
      <c r="H137" s="14">
        <f>H132+H133+H134+H135+H136</f>
        <v>9.4690749863163642E-2</v>
      </c>
      <c r="I137" s="48">
        <f>SUM(I132:I136)</f>
        <v>453.07729574531015</v>
      </c>
    </row>
    <row r="138" spans="1:19" ht="11.25" customHeight="1" x14ac:dyDescent="0.25">
      <c r="A138" s="17" t="s">
        <v>96</v>
      </c>
      <c r="B138" s="127" t="s">
        <v>95</v>
      </c>
      <c r="C138" s="127"/>
      <c r="D138" s="127"/>
      <c r="E138" s="127"/>
      <c r="F138" s="127"/>
      <c r="G138" s="127"/>
      <c r="H138" s="127"/>
      <c r="I138" s="127"/>
      <c r="K138"/>
      <c r="L138"/>
      <c r="M138"/>
      <c r="N138"/>
      <c r="O138"/>
      <c r="P138"/>
      <c r="Q138"/>
      <c r="R138"/>
      <c r="S138"/>
    </row>
    <row r="139" spans="1:19" ht="18.75" customHeight="1" x14ac:dyDescent="0.25">
      <c r="A139" s="17" t="s">
        <v>169</v>
      </c>
      <c r="B139" s="107" t="s">
        <v>97</v>
      </c>
      <c r="C139" s="107"/>
      <c r="D139" s="107"/>
      <c r="E139" s="107"/>
      <c r="F139" s="107"/>
      <c r="G139" s="107"/>
      <c r="H139" s="107"/>
      <c r="I139" s="107"/>
      <c r="K139"/>
      <c r="L139"/>
      <c r="M139"/>
      <c r="N139"/>
      <c r="O139"/>
      <c r="P139"/>
      <c r="Q139"/>
      <c r="R139"/>
      <c r="S139"/>
    </row>
    <row r="140" spans="1:19" ht="13.5" customHeight="1" x14ac:dyDescent="0.25">
      <c r="A140" s="128" t="s">
        <v>98</v>
      </c>
      <c r="B140" s="128"/>
      <c r="C140" s="128"/>
      <c r="D140" s="128"/>
      <c r="E140" s="128"/>
      <c r="F140" s="128"/>
      <c r="G140" s="128"/>
      <c r="H140" s="128"/>
      <c r="I140" s="128"/>
    </row>
    <row r="141" spans="1:19" ht="13.5" customHeight="1" x14ac:dyDescent="0.25">
      <c r="A141" s="129" t="s">
        <v>99</v>
      </c>
      <c r="B141" s="129"/>
      <c r="C141" s="10" t="s">
        <v>100</v>
      </c>
      <c r="D141" s="130" t="s">
        <v>144</v>
      </c>
      <c r="E141" s="131"/>
      <c r="F141" s="10" t="s">
        <v>101</v>
      </c>
      <c r="G141" s="211" t="s">
        <v>102</v>
      </c>
      <c r="H141" s="203" t="s">
        <v>103</v>
      </c>
      <c r="I141" s="203"/>
    </row>
    <row r="142" spans="1:19" ht="13.5" customHeight="1" x14ac:dyDescent="0.25">
      <c r="A142" s="120">
        <f>I98</f>
        <v>4784.8105163392001</v>
      </c>
      <c r="B142" s="121"/>
      <c r="C142" s="12">
        <f>I128</f>
        <v>0</v>
      </c>
      <c r="D142" s="122">
        <f>A142+C142</f>
        <v>4784.8105163392001</v>
      </c>
      <c r="E142" s="123"/>
      <c r="F142" s="10" t="str">
        <f>B132</f>
        <v>PIS</v>
      </c>
      <c r="G142" s="212">
        <v>1.6500000000000001E-2</v>
      </c>
      <c r="H142" s="204">
        <v>6.4999999999999997E-3</v>
      </c>
      <c r="I142" s="204"/>
      <c r="J142" s="13"/>
    </row>
    <row r="143" spans="1:19" ht="13.5" customHeight="1" x14ac:dyDescent="0.25">
      <c r="A143" s="214" t="s">
        <v>104</v>
      </c>
      <c r="B143" s="214"/>
      <c r="C143" s="211">
        <v>1</v>
      </c>
      <c r="D143" s="215">
        <f>G147/1</f>
        <v>0.14250000000000002</v>
      </c>
      <c r="E143" s="216">
        <f>C143-D143</f>
        <v>0.85749999999999993</v>
      </c>
      <c r="F143" s="10" t="str">
        <f>B133</f>
        <v>COFINS</v>
      </c>
      <c r="G143" s="212">
        <v>7.5999999999999998E-2</v>
      </c>
      <c r="H143" s="204">
        <v>0.03</v>
      </c>
      <c r="I143" s="204"/>
    </row>
    <row r="144" spans="1:19" ht="13.5" customHeight="1" x14ac:dyDescent="0.25">
      <c r="A144" s="207" t="s">
        <v>105</v>
      </c>
      <c r="B144" s="207"/>
      <c r="C144" s="208">
        <v>1</v>
      </c>
      <c r="D144" s="209">
        <f>H147</f>
        <v>8.6499999999999994E-2</v>
      </c>
      <c r="E144" s="210">
        <f>C144-D144</f>
        <v>0.91349999999999998</v>
      </c>
      <c r="F144" s="10" t="str">
        <f>B134</f>
        <v>ISS</v>
      </c>
      <c r="G144" s="212">
        <f>I11</f>
        <v>0.05</v>
      </c>
      <c r="H144" s="204">
        <f>I11</f>
        <v>0.05</v>
      </c>
      <c r="I144" s="204"/>
    </row>
    <row r="145" spans="1:10" ht="13.5" customHeight="1" x14ac:dyDescent="0.25">
      <c r="A145" s="111" t="s">
        <v>106</v>
      </c>
      <c r="B145" s="111"/>
      <c r="C145" s="10">
        <v>1</v>
      </c>
      <c r="D145" s="50">
        <v>0.09</v>
      </c>
      <c r="E145" s="51">
        <f>C145-D145</f>
        <v>0.91</v>
      </c>
      <c r="F145" s="10" t="s">
        <v>179</v>
      </c>
      <c r="G145" s="212">
        <v>0</v>
      </c>
      <c r="H145" s="205">
        <v>0</v>
      </c>
      <c r="I145" s="206"/>
    </row>
    <row r="146" spans="1:10" ht="13.5" customHeight="1" x14ac:dyDescent="0.25">
      <c r="A146" s="112" t="s">
        <v>107</v>
      </c>
      <c r="B146" s="114" t="s">
        <v>108</v>
      </c>
      <c r="C146" s="115"/>
      <c r="D146" s="115"/>
      <c r="E146" s="116"/>
      <c r="F146" s="84" t="s">
        <v>182</v>
      </c>
      <c r="G146" s="212">
        <v>0</v>
      </c>
      <c r="H146" s="204">
        <v>0</v>
      </c>
      <c r="I146" s="204"/>
    </row>
    <row r="147" spans="1:10" ht="18" customHeight="1" x14ac:dyDescent="0.25">
      <c r="A147" s="113"/>
      <c r="B147" s="117"/>
      <c r="C147" s="118"/>
      <c r="D147" s="118"/>
      <c r="E147" s="119"/>
      <c r="F147" s="22" t="s">
        <v>109</v>
      </c>
      <c r="G147" s="213">
        <f>SUM(G142:G146)</f>
        <v>0.14250000000000002</v>
      </c>
      <c r="H147" s="204">
        <f>SUM(H142:I146)</f>
        <v>8.6499999999999994E-2</v>
      </c>
      <c r="I147" s="204"/>
    </row>
    <row r="148" spans="1:10" ht="18" customHeight="1" x14ac:dyDescent="0.25">
      <c r="A148" s="17" t="s">
        <v>183</v>
      </c>
      <c r="B148" s="107" t="s">
        <v>181</v>
      </c>
      <c r="C148" s="107"/>
      <c r="D148" s="107"/>
      <c r="E148" s="107"/>
      <c r="F148" s="107"/>
      <c r="G148" s="107"/>
      <c r="H148" s="107"/>
      <c r="I148" s="107"/>
    </row>
    <row r="149" spans="1:10" ht="5.0999999999999996" customHeight="1" x14ac:dyDescent="0.25">
      <c r="A149" s="52"/>
      <c r="B149" s="108"/>
      <c r="C149" s="108"/>
      <c r="D149" s="108"/>
      <c r="E149" s="108"/>
      <c r="F149" s="108"/>
      <c r="G149" s="108"/>
      <c r="H149" s="108"/>
      <c r="I149" s="108"/>
    </row>
    <row r="150" spans="1:10" ht="12" x14ac:dyDescent="0.25">
      <c r="A150" s="109" t="s">
        <v>110</v>
      </c>
      <c r="B150" s="109"/>
      <c r="C150" s="109"/>
      <c r="D150" s="109"/>
      <c r="E150" s="109"/>
      <c r="F150" s="109"/>
      <c r="G150" s="109"/>
      <c r="H150" s="31">
        <f>H137</f>
        <v>9.4690749863163642E-2</v>
      </c>
      <c r="I150" s="32">
        <f>I137</f>
        <v>453.07729574531015</v>
      </c>
    </row>
    <row r="151" spans="1:10" ht="5.0999999999999996" customHeight="1" x14ac:dyDescent="0.25"/>
    <row r="152" spans="1:10" x14ac:dyDescent="0.25">
      <c r="A152" s="110" t="s">
        <v>111</v>
      </c>
      <c r="B152" s="110"/>
      <c r="C152" s="110"/>
      <c r="D152" s="110"/>
      <c r="E152" s="110"/>
      <c r="F152" s="110"/>
      <c r="G152" s="110"/>
      <c r="H152" s="110"/>
      <c r="I152" s="110"/>
    </row>
    <row r="153" spans="1:10" x14ac:dyDescent="0.25">
      <c r="A153" s="104" t="s">
        <v>9</v>
      </c>
      <c r="B153" s="104"/>
      <c r="C153" s="104"/>
      <c r="D153" s="104"/>
      <c r="E153" s="104"/>
      <c r="F153" s="104"/>
      <c r="G153" s="104"/>
      <c r="H153" s="104"/>
      <c r="I153" s="104"/>
    </row>
    <row r="154" spans="1:10" ht="15" customHeight="1" x14ac:dyDescent="0.25">
      <c r="A154" s="10">
        <v>1</v>
      </c>
      <c r="B154" s="98" t="s">
        <v>112</v>
      </c>
      <c r="C154" s="99"/>
      <c r="D154" s="99"/>
      <c r="E154" s="99"/>
      <c r="F154" s="99"/>
      <c r="G154" s="100"/>
      <c r="H154" s="11">
        <f>I154/$G$171</f>
        <v>0.48317186064220485</v>
      </c>
      <c r="I154" s="53">
        <f>I40</f>
        <v>2530.8000000000002</v>
      </c>
    </row>
    <row r="155" spans="1:10" ht="15" customHeight="1" x14ac:dyDescent="0.25">
      <c r="A155" s="10">
        <v>2</v>
      </c>
      <c r="B155" s="98" t="s">
        <v>113</v>
      </c>
      <c r="C155" s="99"/>
      <c r="D155" s="99"/>
      <c r="E155" s="99"/>
      <c r="F155" s="99"/>
      <c r="G155" s="100"/>
      <c r="H155" s="11">
        <f t="shared" ref="H155:H156" si="8">I155/$G$171</f>
        <v>0.36313120566479823</v>
      </c>
      <c r="I155" s="53">
        <f>I51+I63+I70+I74</f>
        <v>1902.0405163392002</v>
      </c>
    </row>
    <row r="156" spans="1:10" ht="15" customHeight="1" x14ac:dyDescent="0.25">
      <c r="A156" s="10">
        <v>3</v>
      </c>
      <c r="B156" s="106" t="s">
        <v>114</v>
      </c>
      <c r="C156" s="106"/>
      <c r="D156" s="106"/>
      <c r="E156" s="106"/>
      <c r="F156" s="106"/>
      <c r="G156" s="106"/>
      <c r="H156" s="11">
        <f t="shared" si="8"/>
        <v>6.7196933692997007E-2</v>
      </c>
      <c r="I156" s="53">
        <f>I84</f>
        <v>351.97</v>
      </c>
    </row>
    <row r="157" spans="1:10" s="16" customFormat="1" ht="15" customHeight="1" x14ac:dyDescent="0.25">
      <c r="A157" s="101" t="s">
        <v>115</v>
      </c>
      <c r="B157" s="102"/>
      <c r="C157" s="102"/>
      <c r="D157" s="102"/>
      <c r="E157" s="102"/>
      <c r="F157" s="102"/>
      <c r="G157" s="103"/>
      <c r="H157" s="31">
        <f>H154+H155+H156</f>
        <v>0.91349999999999998</v>
      </c>
      <c r="I157" s="32">
        <f>SUM(I154:I156)</f>
        <v>4784.8105163392001</v>
      </c>
      <c r="J157" s="23"/>
    </row>
    <row r="158" spans="1:10" ht="5.0999999999999996" customHeight="1" x14ac:dyDescent="0.25"/>
    <row r="159" spans="1:10" x14ac:dyDescent="0.25">
      <c r="A159" s="104" t="s">
        <v>68</v>
      </c>
      <c r="B159" s="104"/>
      <c r="C159" s="104"/>
      <c r="D159" s="104"/>
      <c r="E159" s="104"/>
      <c r="F159" s="104"/>
      <c r="G159" s="104"/>
      <c r="H159" s="104"/>
      <c r="I159" s="104"/>
    </row>
    <row r="160" spans="1:10" ht="15" customHeight="1" x14ac:dyDescent="0.25">
      <c r="A160" s="10">
        <v>1</v>
      </c>
      <c r="B160" s="98" t="s">
        <v>116</v>
      </c>
      <c r="C160" s="99"/>
      <c r="D160" s="99"/>
      <c r="E160" s="99"/>
      <c r="F160" s="99"/>
      <c r="G160" s="100"/>
      <c r="H160" s="11">
        <f>I160/$G$171</f>
        <v>0</v>
      </c>
      <c r="I160" s="12">
        <f>I108</f>
        <v>0</v>
      </c>
    </row>
    <row r="161" spans="1:11" ht="15" customHeight="1" x14ac:dyDescent="0.25">
      <c r="A161" s="10">
        <v>2</v>
      </c>
      <c r="B161" s="98" t="s">
        <v>117</v>
      </c>
      <c r="C161" s="99"/>
      <c r="D161" s="99"/>
      <c r="E161" s="99"/>
      <c r="F161" s="99"/>
      <c r="G161" s="100"/>
      <c r="H161" s="11">
        <f t="shared" ref="H161:H162" si="9">I161/$G$171</f>
        <v>0</v>
      </c>
      <c r="I161" s="12">
        <f>I118</f>
        <v>0</v>
      </c>
    </row>
    <row r="162" spans="1:11" ht="15" customHeight="1" x14ac:dyDescent="0.25">
      <c r="A162" s="10">
        <v>3</v>
      </c>
      <c r="B162" s="98" t="s">
        <v>118</v>
      </c>
      <c r="C162" s="99"/>
      <c r="D162" s="99"/>
      <c r="E162" s="99"/>
      <c r="F162" s="99"/>
      <c r="G162" s="100"/>
      <c r="H162" s="11">
        <f t="shared" si="9"/>
        <v>0</v>
      </c>
      <c r="I162" s="12">
        <f>I122</f>
        <v>0</v>
      </c>
    </row>
    <row r="163" spans="1:11" ht="15" customHeight="1" x14ac:dyDescent="0.25">
      <c r="A163" s="101" t="s">
        <v>119</v>
      </c>
      <c r="B163" s="102"/>
      <c r="C163" s="102"/>
      <c r="D163" s="102"/>
      <c r="E163" s="102"/>
      <c r="F163" s="102"/>
      <c r="G163" s="103"/>
      <c r="H163" s="31">
        <f>H160+H161+H162</f>
        <v>0</v>
      </c>
      <c r="I163" s="32">
        <f>I160+I161+I162</f>
        <v>0</v>
      </c>
    </row>
    <row r="164" spans="1:11" ht="5.0999999999999996" customHeight="1" x14ac:dyDescent="0.25"/>
    <row r="165" spans="1:11" x14ac:dyDescent="0.25">
      <c r="A165" s="104" t="s">
        <v>91</v>
      </c>
      <c r="B165" s="104"/>
      <c r="C165" s="104"/>
      <c r="D165" s="104"/>
      <c r="E165" s="104"/>
      <c r="F165" s="104"/>
      <c r="G165" s="104"/>
      <c r="H165" s="104"/>
      <c r="I165" s="104"/>
    </row>
    <row r="166" spans="1:11" ht="15" customHeight="1" x14ac:dyDescent="0.25">
      <c r="A166" s="10">
        <v>1</v>
      </c>
      <c r="B166" s="98" t="s">
        <v>120</v>
      </c>
      <c r="C166" s="99"/>
      <c r="D166" s="99"/>
      <c r="E166" s="99"/>
      <c r="F166" s="99"/>
      <c r="G166" s="100"/>
      <c r="H166" s="11">
        <f>I166/$G$171</f>
        <v>8.6500000000000007E-2</v>
      </c>
      <c r="I166" s="12">
        <f>I137</f>
        <v>453.07729574531015</v>
      </c>
    </row>
    <row r="167" spans="1:11" ht="15" customHeight="1" x14ac:dyDescent="0.25">
      <c r="A167" s="101" t="s">
        <v>121</v>
      </c>
      <c r="B167" s="102"/>
      <c r="C167" s="102"/>
      <c r="D167" s="102"/>
      <c r="E167" s="102"/>
      <c r="F167" s="102"/>
      <c r="G167" s="103"/>
      <c r="H167" s="31">
        <f>H166</f>
        <v>8.6500000000000007E-2</v>
      </c>
      <c r="I167" s="32">
        <f>I137</f>
        <v>453.07729574531015</v>
      </c>
      <c r="K167" s="54"/>
    </row>
    <row r="168" spans="1:11" ht="5.0999999999999996" customHeight="1" x14ac:dyDescent="0.25"/>
    <row r="169" spans="1:11" x14ac:dyDescent="0.25">
      <c r="A169" s="105" t="s">
        <v>111</v>
      </c>
      <c r="B169" s="105"/>
      <c r="C169" s="105"/>
      <c r="D169" s="105"/>
      <c r="E169" s="105"/>
      <c r="F169" s="105"/>
      <c r="G169" s="105"/>
      <c r="H169" s="105"/>
      <c r="I169" s="105"/>
    </row>
    <row r="170" spans="1:11" ht="45" x14ac:dyDescent="0.25">
      <c r="A170" s="91" t="s">
        <v>122</v>
      </c>
      <c r="B170" s="91"/>
      <c r="C170" s="91"/>
      <c r="D170" s="91"/>
      <c r="E170" s="91"/>
      <c r="F170" s="91"/>
      <c r="G170" s="55" t="s">
        <v>123</v>
      </c>
      <c r="H170" s="55" t="s">
        <v>124</v>
      </c>
      <c r="I170" s="55" t="s">
        <v>125</v>
      </c>
    </row>
    <row r="171" spans="1:11" ht="11.25" customHeight="1" x14ac:dyDescent="0.25">
      <c r="A171" s="92" t="str">
        <f>D5</f>
        <v>Eletricista</v>
      </c>
      <c r="B171" s="93"/>
      <c r="C171" s="93"/>
      <c r="D171" s="93"/>
      <c r="E171" s="93"/>
      <c r="F171" s="94"/>
      <c r="G171" s="56">
        <f>I157+I163+I167</f>
        <v>5237.8878120845102</v>
      </c>
      <c r="H171" s="55">
        <f>IF(D6="12x36",2,1)</f>
        <v>1</v>
      </c>
      <c r="I171" s="56">
        <f>G171*H171</f>
        <v>5237.8878120845102</v>
      </c>
    </row>
    <row r="172" spans="1:11" x14ac:dyDescent="0.25">
      <c r="A172" s="92"/>
      <c r="B172" s="93"/>
      <c r="C172" s="93"/>
      <c r="D172" s="93"/>
      <c r="E172" s="93"/>
      <c r="F172" s="94"/>
      <c r="G172" s="55"/>
      <c r="H172" s="55"/>
      <c r="I172" s="56"/>
    </row>
    <row r="173" spans="1:11" s="16" customFormat="1" ht="12" x14ac:dyDescent="0.25">
      <c r="A173" s="95" t="s">
        <v>126</v>
      </c>
      <c r="B173" s="96"/>
      <c r="C173" s="96"/>
      <c r="D173" s="96"/>
      <c r="E173" s="96"/>
      <c r="F173" s="96"/>
      <c r="G173" s="96"/>
      <c r="H173" s="97"/>
      <c r="I173" s="57">
        <f>I171</f>
        <v>5237.8878120845102</v>
      </c>
      <c r="J173" s="23"/>
    </row>
  </sheetData>
  <mergeCells count="169">
    <mergeCell ref="I7:I8"/>
    <mergeCell ref="A8:C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0:F10"/>
    <mergeCell ref="A11:F11"/>
    <mergeCell ref="A12:F14"/>
    <mergeCell ref="G12:G14"/>
    <mergeCell ref="A15:F17"/>
    <mergeCell ref="G15:G17"/>
    <mergeCell ref="D6:F6"/>
    <mergeCell ref="A7:C7"/>
    <mergeCell ref="G7:H8"/>
    <mergeCell ref="A26:F26"/>
    <mergeCell ref="A27:F27"/>
    <mergeCell ref="A29:I29"/>
    <mergeCell ref="B30:G30"/>
    <mergeCell ref="B31:G31"/>
    <mergeCell ref="B32:G32"/>
    <mergeCell ref="A18:F20"/>
    <mergeCell ref="G18:G20"/>
    <mergeCell ref="A21:F21"/>
    <mergeCell ref="A22:F22"/>
    <mergeCell ref="A23:F23"/>
    <mergeCell ref="A24:F25"/>
    <mergeCell ref="B39:G39"/>
    <mergeCell ref="A40:G40"/>
    <mergeCell ref="B42:G42"/>
    <mergeCell ref="B43:G43"/>
    <mergeCell ref="B44:G44"/>
    <mergeCell ref="B45:G45"/>
    <mergeCell ref="B33:G33"/>
    <mergeCell ref="B34:G34"/>
    <mergeCell ref="B35:G35"/>
    <mergeCell ref="B36:G36"/>
    <mergeCell ref="B37:G37"/>
    <mergeCell ref="B38:G38"/>
    <mergeCell ref="A52:I52"/>
    <mergeCell ref="A53:I53"/>
    <mergeCell ref="B54:G54"/>
    <mergeCell ref="B55:G55"/>
    <mergeCell ref="B56:G56"/>
    <mergeCell ref="B57:G57"/>
    <mergeCell ref="B46:G46"/>
    <mergeCell ref="B47:G47"/>
    <mergeCell ref="B48:G48"/>
    <mergeCell ref="B49:G49"/>
    <mergeCell ref="B50:G50"/>
    <mergeCell ref="A51:G51"/>
    <mergeCell ref="B64:I64"/>
    <mergeCell ref="B65:I65"/>
    <mergeCell ref="B66:G66"/>
    <mergeCell ref="B67:G67"/>
    <mergeCell ref="B68:G68"/>
    <mergeCell ref="B69:G69"/>
    <mergeCell ref="B58:G58"/>
    <mergeCell ref="B59:G59"/>
    <mergeCell ref="B60:G60"/>
    <mergeCell ref="B61:G61"/>
    <mergeCell ref="B62:G62"/>
    <mergeCell ref="A63:G63"/>
    <mergeCell ref="B79:G79"/>
    <mergeCell ref="B80:G80"/>
    <mergeCell ref="B81:G81"/>
    <mergeCell ref="B82:G82"/>
    <mergeCell ref="B83:G83"/>
    <mergeCell ref="A84:G84"/>
    <mergeCell ref="A70:G70"/>
    <mergeCell ref="B72:G72"/>
    <mergeCell ref="B73:G73"/>
    <mergeCell ref="A74:G74"/>
    <mergeCell ref="A76:G76"/>
    <mergeCell ref="B78:G78"/>
    <mergeCell ref="A92:B92"/>
    <mergeCell ref="A94:I94"/>
    <mergeCell ref="A95:B95"/>
    <mergeCell ref="A96:B96"/>
    <mergeCell ref="A98:G98"/>
    <mergeCell ref="A100:I100"/>
    <mergeCell ref="B85:G85"/>
    <mergeCell ref="A86:I86"/>
    <mergeCell ref="A87:B87"/>
    <mergeCell ref="A88:B88"/>
    <mergeCell ref="A90:I90"/>
    <mergeCell ref="A91:B91"/>
    <mergeCell ref="B107:G107"/>
    <mergeCell ref="A108:G108"/>
    <mergeCell ref="B109:I109"/>
    <mergeCell ref="A111:E111"/>
    <mergeCell ref="A112:B112"/>
    <mergeCell ref="A113:B113"/>
    <mergeCell ref="B101:G101"/>
    <mergeCell ref="B102:G102"/>
    <mergeCell ref="B103:G103"/>
    <mergeCell ref="B104:G104"/>
    <mergeCell ref="B105:G105"/>
    <mergeCell ref="B106:G106"/>
    <mergeCell ref="B121:G121"/>
    <mergeCell ref="A122:G122"/>
    <mergeCell ref="A124:E124"/>
    <mergeCell ref="A125:B125"/>
    <mergeCell ref="A126:B126"/>
    <mergeCell ref="A128:G128"/>
    <mergeCell ref="B114:I114"/>
    <mergeCell ref="B115:G115"/>
    <mergeCell ref="B116:G116"/>
    <mergeCell ref="B117:G117"/>
    <mergeCell ref="A118:G118"/>
    <mergeCell ref="B120:G120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30:I130"/>
    <mergeCell ref="B131:G131"/>
    <mergeCell ref="B132:G132"/>
    <mergeCell ref="B133:G133"/>
    <mergeCell ref="B134:G134"/>
    <mergeCell ref="B135:G135"/>
    <mergeCell ref="A145:B145"/>
    <mergeCell ref="H145:I145"/>
    <mergeCell ref="A146:A147"/>
    <mergeCell ref="B146:E147"/>
    <mergeCell ref="H146:I146"/>
    <mergeCell ref="H147:I147"/>
    <mergeCell ref="A142:B142"/>
    <mergeCell ref="D142:E142"/>
    <mergeCell ref="H142:I142"/>
    <mergeCell ref="A143:B143"/>
    <mergeCell ref="H143:I143"/>
    <mergeCell ref="A144:B144"/>
    <mergeCell ref="H144:I144"/>
    <mergeCell ref="B155:G155"/>
    <mergeCell ref="B156:G156"/>
    <mergeCell ref="A157:G157"/>
    <mergeCell ref="A159:I159"/>
    <mergeCell ref="B160:G160"/>
    <mergeCell ref="B161:G161"/>
    <mergeCell ref="B148:I148"/>
    <mergeCell ref="B149:I149"/>
    <mergeCell ref="A150:G150"/>
    <mergeCell ref="A152:I152"/>
    <mergeCell ref="A153:I153"/>
    <mergeCell ref="B154:G154"/>
    <mergeCell ref="A170:F170"/>
    <mergeCell ref="A171:F171"/>
    <mergeCell ref="A172:F172"/>
    <mergeCell ref="A173:H173"/>
    <mergeCell ref="B162:G162"/>
    <mergeCell ref="A163:G163"/>
    <mergeCell ref="A165:I165"/>
    <mergeCell ref="B166:G166"/>
    <mergeCell ref="A167:G167"/>
    <mergeCell ref="A169:I169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"/>
  <sheetViews>
    <sheetView tabSelected="1" view="pageBreakPreview" topLeftCell="A121" zoomScale="130" zoomScaleNormal="130" zoomScaleSheetLayoutView="130" workbookViewId="0">
      <selection activeCell="I132" sqref="I132:I136"/>
    </sheetView>
  </sheetViews>
  <sheetFormatPr defaultColWidth="9.140625"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9" t="s">
        <v>173</v>
      </c>
      <c r="B1" s="179"/>
      <c r="C1" s="179"/>
      <c r="D1" s="179"/>
      <c r="E1" s="179"/>
      <c r="F1" s="179"/>
      <c r="G1" s="179"/>
      <c r="H1" s="179"/>
      <c r="I1" s="179"/>
      <c r="K1" s="2"/>
    </row>
    <row r="2" spans="1:11" ht="22.5" customHeight="1" x14ac:dyDescent="0.25">
      <c r="A2" s="179" t="s">
        <v>0</v>
      </c>
      <c r="B2" s="179"/>
      <c r="C2" s="180" t="s">
        <v>196</v>
      </c>
      <c r="D2" s="180"/>
      <c r="E2" s="181" t="s">
        <v>1</v>
      </c>
      <c r="F2" s="181"/>
      <c r="G2" s="181"/>
      <c r="H2" s="181"/>
      <c r="I2" s="181"/>
    </row>
    <row r="3" spans="1:11" ht="11.25" customHeight="1" x14ac:dyDescent="0.25">
      <c r="A3" s="179" t="s">
        <v>2</v>
      </c>
      <c r="B3" s="179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5" t="s">
        <v>153</v>
      </c>
      <c r="B5" s="146"/>
      <c r="C5" s="147"/>
      <c r="D5" s="177" t="s">
        <v>202</v>
      </c>
      <c r="E5" s="182"/>
      <c r="F5" s="183"/>
      <c r="G5" s="184" t="str">
        <f>IF(D6="12x36","Regime de trabalho:","Quantidade de HORAS/MÊS")</f>
        <v>Quantidade de HORAS/MÊS</v>
      </c>
      <c r="H5" s="185"/>
      <c r="I5" s="188">
        <f>IF(D6="12x36",D6,5*D6)</f>
        <v>200</v>
      </c>
    </row>
    <row r="6" spans="1:11" ht="18.75" customHeight="1" x14ac:dyDescent="0.25">
      <c r="A6" s="145" t="str">
        <f>IF(D6="12x36","Regime de trabalho:","Regime de trabalho (horas semanais):")</f>
        <v>Regime de trabalho (horas semanais):</v>
      </c>
      <c r="B6" s="146"/>
      <c r="C6" s="147"/>
      <c r="D6" s="145">
        <v>40</v>
      </c>
      <c r="E6" s="146"/>
      <c r="F6" s="147"/>
      <c r="G6" s="186"/>
      <c r="H6" s="187"/>
      <c r="I6" s="189"/>
    </row>
    <row r="7" spans="1:11" ht="22.5" customHeight="1" x14ac:dyDescent="0.25">
      <c r="A7" s="145" t="s">
        <v>160</v>
      </c>
      <c r="B7" s="146"/>
      <c r="C7" s="147"/>
      <c r="D7" s="90" t="s">
        <v>197</v>
      </c>
      <c r="E7" s="86"/>
      <c r="F7" s="87"/>
      <c r="G7" s="171" t="s">
        <v>154</v>
      </c>
      <c r="H7" s="172"/>
      <c r="I7" s="175">
        <v>0.4</v>
      </c>
    </row>
    <row r="8" spans="1:11" ht="22.5" customHeight="1" x14ac:dyDescent="0.25">
      <c r="A8" s="145" t="s">
        <v>161</v>
      </c>
      <c r="B8" s="146"/>
      <c r="C8" s="147"/>
      <c r="D8" s="85" t="s">
        <v>5</v>
      </c>
      <c r="E8" s="86"/>
      <c r="F8" s="87"/>
      <c r="G8" s="173"/>
      <c r="H8" s="174"/>
      <c r="I8" s="176"/>
    </row>
    <row r="9" spans="1:11" ht="24.75" customHeight="1" x14ac:dyDescent="0.25">
      <c r="A9" s="145" t="s">
        <v>136</v>
      </c>
      <c r="B9" s="146"/>
      <c r="C9" s="147"/>
      <c r="D9" s="177" t="s">
        <v>186</v>
      </c>
      <c r="E9" s="146"/>
      <c r="F9" s="147"/>
      <c r="G9" s="178" t="s">
        <v>155</v>
      </c>
      <c r="H9" s="178"/>
      <c r="I9" s="8" t="s">
        <v>145</v>
      </c>
    </row>
    <row r="10" spans="1:11" ht="32.25" customHeight="1" x14ac:dyDescent="0.25">
      <c r="A10" s="166" t="s">
        <v>133</v>
      </c>
      <c r="B10" s="167"/>
      <c r="C10" s="167"/>
      <c r="D10" s="167"/>
      <c r="E10" s="167"/>
      <c r="F10" s="167"/>
      <c r="G10" s="70" t="s">
        <v>162</v>
      </c>
      <c r="H10" s="7">
        <v>220</v>
      </c>
      <c r="I10" s="72">
        <v>1683</v>
      </c>
    </row>
    <row r="11" spans="1:11" x14ac:dyDescent="0.25">
      <c r="A11" s="131" t="s">
        <v>159</v>
      </c>
      <c r="B11" s="159"/>
      <c r="C11" s="159"/>
      <c r="D11" s="159"/>
      <c r="E11" s="159"/>
      <c r="F11" s="159"/>
      <c r="G11" s="7" t="str">
        <f>D9</f>
        <v>Porto Alegre</v>
      </c>
      <c r="H11" s="7" t="s">
        <v>4</v>
      </c>
      <c r="I11" s="81">
        <v>0.05</v>
      </c>
    </row>
    <row r="12" spans="1:11" ht="15" customHeight="1" x14ac:dyDescent="0.25">
      <c r="A12" s="163" t="s">
        <v>134</v>
      </c>
      <c r="B12" s="164"/>
      <c r="C12" s="164"/>
      <c r="D12" s="164"/>
      <c r="E12" s="164"/>
      <c r="F12" s="164"/>
      <c r="G12" s="161" t="s">
        <v>5</v>
      </c>
      <c r="H12" s="7" t="s">
        <v>6</v>
      </c>
      <c r="I12" s="72">
        <v>4.8</v>
      </c>
    </row>
    <row r="13" spans="1:11" x14ac:dyDescent="0.25">
      <c r="A13" s="169"/>
      <c r="B13" s="170"/>
      <c r="C13" s="170"/>
      <c r="D13" s="170"/>
      <c r="E13" s="170"/>
      <c r="F13" s="170"/>
      <c r="G13" s="161"/>
      <c r="H13" s="7" t="s">
        <v>7</v>
      </c>
      <c r="I13" s="73">
        <v>22</v>
      </c>
    </row>
    <row r="14" spans="1:11" x14ac:dyDescent="0.25">
      <c r="A14" s="166"/>
      <c r="B14" s="167"/>
      <c r="C14" s="167"/>
      <c r="D14" s="167"/>
      <c r="E14" s="167"/>
      <c r="F14" s="167"/>
      <c r="G14" s="161"/>
      <c r="H14" s="7" t="s">
        <v>8</v>
      </c>
      <c r="I14" s="8">
        <v>0.03</v>
      </c>
    </row>
    <row r="15" spans="1:11" ht="11.25" customHeight="1" x14ac:dyDescent="0.25">
      <c r="A15" s="130" t="s">
        <v>156</v>
      </c>
      <c r="B15" s="130"/>
      <c r="C15" s="130"/>
      <c r="D15" s="130"/>
      <c r="E15" s="130"/>
      <c r="F15" s="131"/>
      <c r="G15" s="161" t="s">
        <v>5</v>
      </c>
      <c r="H15" s="7" t="s">
        <v>6</v>
      </c>
      <c r="I15" s="72">
        <v>329</v>
      </c>
    </row>
    <row r="16" spans="1:11" ht="11.25" customHeight="1" x14ac:dyDescent="0.25">
      <c r="A16" s="130"/>
      <c r="B16" s="130"/>
      <c r="C16" s="130"/>
      <c r="D16" s="130"/>
      <c r="E16" s="130"/>
      <c r="F16" s="131"/>
      <c r="G16" s="161"/>
      <c r="H16" s="89" t="s">
        <v>188</v>
      </c>
      <c r="I16" s="73">
        <v>1</v>
      </c>
    </row>
    <row r="17" spans="1:9" x14ac:dyDescent="0.25">
      <c r="A17" s="130"/>
      <c r="B17" s="130"/>
      <c r="C17" s="130"/>
      <c r="D17" s="130"/>
      <c r="E17" s="130"/>
      <c r="F17" s="131"/>
      <c r="G17" s="161"/>
      <c r="H17" s="7" t="s">
        <v>8</v>
      </c>
      <c r="I17" s="8">
        <v>0.2</v>
      </c>
    </row>
    <row r="18" spans="1:9" x14ac:dyDescent="0.25">
      <c r="A18" s="130" t="s">
        <v>157</v>
      </c>
      <c r="B18" s="130"/>
      <c r="C18" s="130"/>
      <c r="D18" s="130"/>
      <c r="E18" s="130"/>
      <c r="F18" s="131"/>
      <c r="G18" s="161" t="s">
        <v>5</v>
      </c>
      <c r="H18" s="7" t="s">
        <v>6</v>
      </c>
      <c r="I18" s="72">
        <v>0</v>
      </c>
    </row>
    <row r="19" spans="1:9" x14ac:dyDescent="0.25">
      <c r="A19" s="130"/>
      <c r="B19" s="130"/>
      <c r="C19" s="130"/>
      <c r="D19" s="130"/>
      <c r="E19" s="130"/>
      <c r="F19" s="131"/>
      <c r="G19" s="161"/>
      <c r="H19" s="7" t="s">
        <v>7</v>
      </c>
      <c r="I19" s="73">
        <v>0</v>
      </c>
    </row>
    <row r="20" spans="1:9" x14ac:dyDescent="0.25">
      <c r="A20" s="130"/>
      <c r="B20" s="130"/>
      <c r="C20" s="130"/>
      <c r="D20" s="130"/>
      <c r="E20" s="130"/>
      <c r="F20" s="131"/>
      <c r="G20" s="161"/>
      <c r="H20" s="7" t="s">
        <v>8</v>
      </c>
      <c r="I20" s="8">
        <v>0</v>
      </c>
    </row>
    <row r="21" spans="1:9" ht="36" customHeight="1" x14ac:dyDescent="0.25">
      <c r="A21" s="162" t="s">
        <v>187</v>
      </c>
      <c r="B21" s="162"/>
      <c r="C21" s="162"/>
      <c r="D21" s="162"/>
      <c r="E21" s="162"/>
      <c r="F21" s="163"/>
      <c r="G21" s="71" t="s">
        <v>5</v>
      </c>
      <c r="H21" s="71" t="s">
        <v>146</v>
      </c>
      <c r="I21" s="75">
        <v>0</v>
      </c>
    </row>
    <row r="22" spans="1:9" ht="22.5" x14ac:dyDescent="0.25">
      <c r="A22" s="131" t="s">
        <v>189</v>
      </c>
      <c r="B22" s="159"/>
      <c r="C22" s="159"/>
      <c r="D22" s="159"/>
      <c r="E22" s="159"/>
      <c r="F22" s="160"/>
      <c r="G22" s="71"/>
      <c r="H22" s="71" t="s">
        <v>137</v>
      </c>
      <c r="I22" s="74" t="s">
        <v>145</v>
      </c>
    </row>
    <row r="23" spans="1:9" ht="34.5" customHeight="1" x14ac:dyDescent="0.25">
      <c r="A23" s="130" t="s">
        <v>216</v>
      </c>
      <c r="B23" s="130"/>
      <c r="C23" s="130"/>
      <c r="D23" s="130"/>
      <c r="E23" s="130"/>
      <c r="F23" s="130"/>
      <c r="G23" s="7"/>
      <c r="H23" s="7" t="s">
        <v>142</v>
      </c>
      <c r="I23" s="72">
        <v>1610.13</v>
      </c>
    </row>
    <row r="24" spans="1:9" ht="15" customHeight="1" x14ac:dyDescent="0.25">
      <c r="A24" s="163" t="s">
        <v>176</v>
      </c>
      <c r="B24" s="164"/>
      <c r="C24" s="164"/>
      <c r="D24" s="164"/>
      <c r="E24" s="164"/>
      <c r="F24" s="165"/>
      <c r="G24" s="71"/>
      <c r="H24" s="82" t="s">
        <v>147</v>
      </c>
      <c r="I24" s="77" t="s">
        <v>145</v>
      </c>
    </row>
    <row r="25" spans="1:9" ht="15" customHeight="1" x14ac:dyDescent="0.25">
      <c r="A25" s="166"/>
      <c r="B25" s="167"/>
      <c r="C25" s="167"/>
      <c r="D25" s="167"/>
      <c r="E25" s="167"/>
      <c r="F25" s="168"/>
      <c r="G25" s="71"/>
      <c r="H25" s="83" t="s">
        <v>174</v>
      </c>
      <c r="I25" s="8" t="s">
        <v>145</v>
      </c>
    </row>
    <row r="26" spans="1:9" ht="26.25" customHeight="1" x14ac:dyDescent="0.25">
      <c r="A26" s="131" t="s">
        <v>178</v>
      </c>
      <c r="B26" s="159"/>
      <c r="C26" s="159"/>
      <c r="D26" s="159"/>
      <c r="E26" s="159"/>
      <c r="F26" s="160"/>
      <c r="G26" s="71"/>
      <c r="H26" s="76" t="s">
        <v>147</v>
      </c>
      <c r="I26" s="77" t="s">
        <v>145</v>
      </c>
    </row>
    <row r="27" spans="1:9" ht="35.25" customHeight="1" x14ac:dyDescent="0.25">
      <c r="A27" s="130" t="s">
        <v>152</v>
      </c>
      <c r="B27" s="130"/>
      <c r="C27" s="130"/>
      <c r="D27" s="130"/>
      <c r="E27" s="130"/>
      <c r="F27" s="130"/>
      <c r="G27" s="7"/>
      <c r="H27" s="70" t="s">
        <v>137</v>
      </c>
      <c r="I27" s="8">
        <v>0.2</v>
      </c>
    </row>
    <row r="28" spans="1:9" ht="5.0999999999999996" customHeight="1" x14ac:dyDescent="0.25"/>
    <row r="29" spans="1:9" ht="17.25" customHeight="1" x14ac:dyDescent="0.25">
      <c r="A29" s="104" t="s">
        <v>9</v>
      </c>
      <c r="B29" s="104"/>
      <c r="C29" s="104"/>
      <c r="D29" s="104"/>
      <c r="E29" s="104"/>
      <c r="F29" s="104"/>
      <c r="G29" s="104"/>
      <c r="H29" s="104"/>
      <c r="I29" s="104"/>
    </row>
    <row r="30" spans="1:9" ht="33.75" x14ac:dyDescent="0.25">
      <c r="A30" s="9" t="s">
        <v>10</v>
      </c>
      <c r="B30" s="132" t="s">
        <v>11</v>
      </c>
      <c r="C30" s="133"/>
      <c r="D30" s="133"/>
      <c r="E30" s="133"/>
      <c r="F30" s="133"/>
      <c r="G30" s="134"/>
      <c r="H30" s="9" t="s">
        <v>12</v>
      </c>
      <c r="I30" s="9" t="s">
        <v>13</v>
      </c>
    </row>
    <row r="31" spans="1:9" ht="15" customHeight="1" x14ac:dyDescent="0.25">
      <c r="A31" s="10">
        <v>1</v>
      </c>
      <c r="B31" s="98" t="s">
        <v>14</v>
      </c>
      <c r="C31" s="99"/>
      <c r="D31" s="99"/>
      <c r="E31" s="99"/>
      <c r="F31" s="99"/>
      <c r="G31" s="100"/>
      <c r="H31" s="11">
        <f t="shared" ref="H31:H39" si="0">I31/$I$40</f>
        <v>0.70375501597937851</v>
      </c>
      <c r="I31" s="12">
        <f>IF(D6="12x36",I10,I10/H10*I5)</f>
        <v>1530</v>
      </c>
    </row>
    <row r="32" spans="1:9" ht="15" customHeight="1" x14ac:dyDescent="0.25">
      <c r="A32" s="10">
        <f>A31+1</f>
        <v>2</v>
      </c>
      <c r="B32" s="98" t="s">
        <v>15</v>
      </c>
      <c r="C32" s="99"/>
      <c r="D32" s="99"/>
      <c r="E32" s="99"/>
      <c r="F32" s="99"/>
      <c r="G32" s="100"/>
      <c r="H32" s="11">
        <f t="shared" si="0"/>
        <v>0</v>
      </c>
      <c r="I32" s="12">
        <f>IF(I9=30%,I31*I9,0)</f>
        <v>0</v>
      </c>
    </row>
    <row r="33" spans="1:10" ht="15" customHeight="1" x14ac:dyDescent="0.25">
      <c r="A33" s="10">
        <f t="shared" ref="A33:A39" si="1">A32+1</f>
        <v>3</v>
      </c>
      <c r="B33" s="106" t="s">
        <v>143</v>
      </c>
      <c r="C33" s="106"/>
      <c r="D33" s="106"/>
      <c r="E33" s="106"/>
      <c r="F33" s="106"/>
      <c r="G33" s="106"/>
      <c r="H33" s="11">
        <f t="shared" si="0"/>
        <v>0</v>
      </c>
      <c r="I33" s="12">
        <f>IF(I7=10%,I23*I7,0)</f>
        <v>0</v>
      </c>
    </row>
    <row r="34" spans="1:10" ht="15" customHeight="1" x14ac:dyDescent="0.25">
      <c r="A34" s="10">
        <f t="shared" si="1"/>
        <v>4</v>
      </c>
      <c r="B34" s="106" t="s">
        <v>138</v>
      </c>
      <c r="C34" s="106"/>
      <c r="D34" s="106"/>
      <c r="E34" s="106"/>
      <c r="F34" s="106"/>
      <c r="G34" s="106"/>
      <c r="H34" s="11">
        <f t="shared" si="0"/>
        <v>0</v>
      </c>
      <c r="I34" s="12">
        <f>IF(I7=20%,I23*I7,0)</f>
        <v>0</v>
      </c>
    </row>
    <row r="35" spans="1:10" ht="15" customHeight="1" x14ac:dyDescent="0.25">
      <c r="A35" s="10">
        <f t="shared" si="1"/>
        <v>5</v>
      </c>
      <c r="B35" s="106" t="s">
        <v>139</v>
      </c>
      <c r="C35" s="106"/>
      <c r="D35" s="106"/>
      <c r="E35" s="106"/>
      <c r="F35" s="106"/>
      <c r="G35" s="106"/>
      <c r="H35" s="11">
        <f t="shared" si="0"/>
        <v>0.29624498402062144</v>
      </c>
      <c r="I35" s="12">
        <f>IF(I7=40%,I23*I7,0)</f>
        <v>644.05200000000013</v>
      </c>
    </row>
    <row r="36" spans="1:10" ht="15" customHeight="1" x14ac:dyDescent="0.25">
      <c r="A36" s="10">
        <f t="shared" si="1"/>
        <v>6</v>
      </c>
      <c r="B36" s="98" t="s">
        <v>135</v>
      </c>
      <c r="C36" s="99"/>
      <c r="D36" s="99"/>
      <c r="E36" s="99"/>
      <c r="F36" s="99"/>
      <c r="G36" s="100"/>
      <c r="H36" s="11">
        <f t="shared" si="0"/>
        <v>0</v>
      </c>
      <c r="I36" s="12">
        <f>IF(I22="Não aplicável",0,I31*I22)</f>
        <v>0</v>
      </c>
    </row>
    <row r="37" spans="1:10" ht="15" customHeight="1" x14ac:dyDescent="0.25">
      <c r="A37" s="10">
        <f t="shared" si="1"/>
        <v>7</v>
      </c>
      <c r="B37" s="98" t="s">
        <v>175</v>
      </c>
      <c r="C37" s="99"/>
      <c r="D37" s="99"/>
      <c r="E37" s="99"/>
      <c r="F37" s="99"/>
      <c r="G37" s="100"/>
      <c r="H37" s="11">
        <f t="shared" si="0"/>
        <v>0</v>
      </c>
      <c r="I37" s="12">
        <f>IF(I24="Não aplicável",0,(I31+I32+I33+I34+I35+I36+I39)/I5*I24*(1+I25))</f>
        <v>0</v>
      </c>
    </row>
    <row r="38" spans="1:10" ht="23.25" customHeight="1" x14ac:dyDescent="0.25">
      <c r="A38" s="10">
        <f t="shared" si="1"/>
        <v>8</v>
      </c>
      <c r="B38" s="98" t="s">
        <v>177</v>
      </c>
      <c r="C38" s="99"/>
      <c r="D38" s="99"/>
      <c r="E38" s="99"/>
      <c r="F38" s="99"/>
      <c r="G38" s="100"/>
      <c r="H38" s="11">
        <f t="shared" si="0"/>
        <v>0</v>
      </c>
      <c r="I38" s="12">
        <f>IF(I24="Não aplicável",0,I24/I13*5*(I10/H10*(1+I25)))</f>
        <v>0</v>
      </c>
    </row>
    <row r="39" spans="1:10" ht="15" customHeight="1" x14ac:dyDescent="0.25">
      <c r="A39" s="10">
        <f t="shared" si="1"/>
        <v>9</v>
      </c>
      <c r="B39" s="156" t="str">
        <f>IF(D6="12x36","Para postos 12x36 os feriados são considerados compensados, conforme parágrafo único, Art. 59-A da CLT","Outros")</f>
        <v>Outros</v>
      </c>
      <c r="C39" s="157"/>
      <c r="D39" s="157"/>
      <c r="E39" s="157"/>
      <c r="F39" s="157"/>
      <c r="G39" s="158"/>
      <c r="H39" s="11">
        <f t="shared" si="0"/>
        <v>0</v>
      </c>
      <c r="I39" s="59">
        <v>0</v>
      </c>
    </row>
    <row r="40" spans="1:10" s="16" customFormat="1" ht="15" customHeight="1" x14ac:dyDescent="0.25">
      <c r="A40" s="124" t="s">
        <v>16</v>
      </c>
      <c r="B40" s="125"/>
      <c r="C40" s="125"/>
      <c r="D40" s="125"/>
      <c r="E40" s="125"/>
      <c r="F40" s="125"/>
      <c r="G40" s="126"/>
      <c r="H40" s="14">
        <f>SUM(H31:H39)</f>
        <v>1</v>
      </c>
      <c r="I40" s="48">
        <f>SUM(I31:I39)</f>
        <v>2174.0520000000001</v>
      </c>
      <c r="J40" s="15"/>
    </row>
    <row r="41" spans="1:10" ht="5.0999999999999996" customHeight="1" x14ac:dyDescent="0.25"/>
    <row r="42" spans="1:10" ht="33.75" customHeight="1" x14ac:dyDescent="0.25">
      <c r="A42" s="9" t="s">
        <v>17</v>
      </c>
      <c r="B42" s="132" t="s">
        <v>18</v>
      </c>
      <c r="C42" s="133"/>
      <c r="D42" s="133"/>
      <c r="E42" s="133"/>
      <c r="F42" s="133"/>
      <c r="G42" s="134"/>
      <c r="H42" s="9" t="s">
        <v>12</v>
      </c>
      <c r="I42" s="9" t="s">
        <v>13</v>
      </c>
    </row>
    <row r="43" spans="1:10" ht="15" customHeight="1" x14ac:dyDescent="0.25">
      <c r="A43" s="10">
        <v>1</v>
      </c>
      <c r="B43" s="98" t="s">
        <v>19</v>
      </c>
      <c r="C43" s="99"/>
      <c r="D43" s="99"/>
      <c r="E43" s="99"/>
      <c r="F43" s="99"/>
      <c r="G43" s="100"/>
      <c r="H43" s="11">
        <v>0.2</v>
      </c>
      <c r="I43" s="12">
        <f>$I$40*H43</f>
        <v>434.81040000000007</v>
      </c>
    </row>
    <row r="44" spans="1:10" ht="15" customHeight="1" x14ac:dyDescent="0.25">
      <c r="A44" s="10">
        <v>2</v>
      </c>
      <c r="B44" s="98" t="s">
        <v>20</v>
      </c>
      <c r="C44" s="99"/>
      <c r="D44" s="99"/>
      <c r="E44" s="99"/>
      <c r="F44" s="99"/>
      <c r="G44" s="100"/>
      <c r="H44" s="11">
        <v>1.4999999999999999E-2</v>
      </c>
      <c r="I44" s="12">
        <f t="shared" ref="I44:I50" si="2">$I$40*H44</f>
        <v>32.610779999999998</v>
      </c>
    </row>
    <row r="45" spans="1:10" ht="15" customHeight="1" x14ac:dyDescent="0.25">
      <c r="A45" s="10">
        <v>3</v>
      </c>
      <c r="B45" s="98" t="s">
        <v>21</v>
      </c>
      <c r="C45" s="99"/>
      <c r="D45" s="99"/>
      <c r="E45" s="99"/>
      <c r="F45" s="99"/>
      <c r="G45" s="100"/>
      <c r="H45" s="11">
        <v>0.01</v>
      </c>
      <c r="I45" s="12">
        <f t="shared" si="2"/>
        <v>21.74052</v>
      </c>
    </row>
    <row r="46" spans="1:10" ht="15" customHeight="1" x14ac:dyDescent="0.25">
      <c r="A46" s="10">
        <v>4</v>
      </c>
      <c r="B46" s="98" t="s">
        <v>22</v>
      </c>
      <c r="C46" s="99"/>
      <c r="D46" s="99"/>
      <c r="E46" s="99"/>
      <c r="F46" s="99"/>
      <c r="G46" s="100"/>
      <c r="H46" s="11">
        <v>2E-3</v>
      </c>
      <c r="I46" s="12">
        <f>$I$40*H46</f>
        <v>4.3481040000000002</v>
      </c>
    </row>
    <row r="47" spans="1:10" ht="15" customHeight="1" x14ac:dyDescent="0.25">
      <c r="A47" s="10">
        <v>5</v>
      </c>
      <c r="B47" s="98" t="s">
        <v>23</v>
      </c>
      <c r="C47" s="99"/>
      <c r="D47" s="99"/>
      <c r="E47" s="99"/>
      <c r="F47" s="99"/>
      <c r="G47" s="100"/>
      <c r="H47" s="11">
        <v>2.5000000000000001E-2</v>
      </c>
      <c r="I47" s="12">
        <f t="shared" si="2"/>
        <v>54.351300000000009</v>
      </c>
    </row>
    <row r="48" spans="1:10" ht="15" customHeight="1" x14ac:dyDescent="0.25">
      <c r="A48" s="10">
        <v>6</v>
      </c>
      <c r="B48" s="98" t="s">
        <v>24</v>
      </c>
      <c r="C48" s="99"/>
      <c r="D48" s="99"/>
      <c r="E48" s="99"/>
      <c r="F48" s="99"/>
      <c r="G48" s="100"/>
      <c r="H48" s="11">
        <v>0.08</v>
      </c>
      <c r="I48" s="12">
        <f>$I$40*H48</f>
        <v>173.92416</v>
      </c>
    </row>
    <row r="49" spans="1:16" ht="15" customHeight="1" x14ac:dyDescent="0.25">
      <c r="A49" s="10">
        <v>7</v>
      </c>
      <c r="B49" s="98" t="s">
        <v>127</v>
      </c>
      <c r="C49" s="99"/>
      <c r="D49" s="99"/>
      <c r="E49" s="99"/>
      <c r="F49" s="99"/>
      <c r="G49" s="100"/>
      <c r="H49" s="11">
        <v>0.03</v>
      </c>
      <c r="I49" s="12">
        <f t="shared" si="2"/>
        <v>65.221559999999997</v>
      </c>
    </row>
    <row r="50" spans="1:16" ht="15" customHeight="1" x14ac:dyDescent="0.25">
      <c r="A50" s="10">
        <v>8</v>
      </c>
      <c r="B50" s="98" t="s">
        <v>25</v>
      </c>
      <c r="C50" s="99"/>
      <c r="D50" s="99"/>
      <c r="E50" s="99"/>
      <c r="F50" s="99"/>
      <c r="G50" s="100"/>
      <c r="H50" s="11">
        <v>6.0000000000000001E-3</v>
      </c>
      <c r="I50" s="12">
        <f t="shared" si="2"/>
        <v>13.044312000000001</v>
      </c>
    </row>
    <row r="51" spans="1:16" s="16" customFormat="1" ht="15" customHeight="1" x14ac:dyDescent="0.25">
      <c r="A51" s="124" t="s">
        <v>26</v>
      </c>
      <c r="B51" s="125"/>
      <c r="C51" s="125"/>
      <c r="D51" s="125"/>
      <c r="E51" s="125"/>
      <c r="F51" s="125"/>
      <c r="G51" s="126"/>
      <c r="H51" s="14">
        <f>SUM(H43:H50)</f>
        <v>0.3680000000000001</v>
      </c>
      <c r="I51" s="48">
        <f>SUM(I43:I50)</f>
        <v>800.05113600000004</v>
      </c>
      <c r="J51" s="15"/>
    </row>
    <row r="52" spans="1:16" ht="15" customHeight="1" x14ac:dyDescent="0.25">
      <c r="A52" s="150" t="s">
        <v>27</v>
      </c>
      <c r="B52" s="150"/>
      <c r="C52" s="150"/>
      <c r="D52" s="150"/>
      <c r="E52" s="150"/>
      <c r="F52" s="150"/>
      <c r="G52" s="150"/>
      <c r="H52" s="150"/>
      <c r="I52" s="150"/>
    </row>
    <row r="53" spans="1:16" ht="30.75" customHeight="1" x14ac:dyDescent="0.25">
      <c r="A53" s="155" t="s">
        <v>28</v>
      </c>
      <c r="B53" s="155"/>
      <c r="C53" s="155"/>
      <c r="D53" s="155"/>
      <c r="E53" s="155"/>
      <c r="F53" s="155"/>
      <c r="G53" s="155"/>
      <c r="H53" s="155"/>
      <c r="I53" s="155"/>
      <c r="J53"/>
      <c r="K53"/>
      <c r="L53"/>
      <c r="M53"/>
      <c r="N53"/>
      <c r="O53"/>
      <c r="P53"/>
    </row>
    <row r="54" spans="1:16" ht="33.75" customHeight="1" x14ac:dyDescent="0.25">
      <c r="A54" s="9" t="s">
        <v>29</v>
      </c>
      <c r="B54" s="132" t="s">
        <v>30</v>
      </c>
      <c r="C54" s="133"/>
      <c r="D54" s="133"/>
      <c r="E54" s="133"/>
      <c r="F54" s="133"/>
      <c r="G54" s="134"/>
      <c r="H54" s="9" t="s">
        <v>12</v>
      </c>
      <c r="I54" s="9" t="s">
        <v>13</v>
      </c>
    </row>
    <row r="55" spans="1:16" ht="15" customHeight="1" x14ac:dyDescent="0.25">
      <c r="A55" s="10">
        <v>1</v>
      </c>
      <c r="B55" s="98" t="s">
        <v>31</v>
      </c>
      <c r="C55" s="99"/>
      <c r="D55" s="99"/>
      <c r="E55" s="99"/>
      <c r="F55" s="99"/>
      <c r="G55" s="100"/>
      <c r="H55" s="58">
        <v>0.119314</v>
      </c>
      <c r="I55" s="12">
        <f>$I$40*H55</f>
        <v>259.39484032800004</v>
      </c>
    </row>
    <row r="56" spans="1:16" ht="15" customHeight="1" x14ac:dyDescent="0.25">
      <c r="A56" s="10">
        <v>2</v>
      </c>
      <c r="B56" s="98" t="s">
        <v>32</v>
      </c>
      <c r="C56" s="99"/>
      <c r="D56" s="99"/>
      <c r="E56" s="99"/>
      <c r="F56" s="99"/>
      <c r="G56" s="100"/>
      <c r="H56" s="58">
        <v>2.0479000000000001E-2</v>
      </c>
      <c r="I56" s="12">
        <f t="shared" ref="I56:I61" si="3">$I$40*H56</f>
        <v>44.522410908000005</v>
      </c>
    </row>
    <row r="57" spans="1:16" ht="15" customHeight="1" x14ac:dyDescent="0.25">
      <c r="A57" s="10">
        <v>3</v>
      </c>
      <c r="B57" s="98" t="s">
        <v>33</v>
      </c>
      <c r="C57" s="99"/>
      <c r="D57" s="99"/>
      <c r="E57" s="99"/>
      <c r="F57" s="99"/>
      <c r="G57" s="100"/>
      <c r="H57" s="11">
        <v>1.2123E-2</v>
      </c>
      <c r="I57" s="12">
        <f t="shared" si="3"/>
        <v>26.356032396000003</v>
      </c>
    </row>
    <row r="58" spans="1:16" ht="15" customHeight="1" x14ac:dyDescent="0.25">
      <c r="A58" s="10">
        <v>4</v>
      </c>
      <c r="B58" s="98" t="s">
        <v>34</v>
      </c>
      <c r="C58" s="99"/>
      <c r="D58" s="99"/>
      <c r="E58" s="99"/>
      <c r="F58" s="99"/>
      <c r="G58" s="100"/>
      <c r="H58" s="11">
        <v>1.1436E-2</v>
      </c>
      <c r="I58" s="12">
        <f>$I$40*H58</f>
        <v>24.862458672000002</v>
      </c>
    </row>
    <row r="59" spans="1:16" ht="15" customHeight="1" x14ac:dyDescent="0.25">
      <c r="A59" s="10">
        <v>5</v>
      </c>
      <c r="B59" s="98" t="s">
        <v>35</v>
      </c>
      <c r="C59" s="99"/>
      <c r="D59" s="99"/>
      <c r="E59" s="99"/>
      <c r="F59" s="99"/>
      <c r="G59" s="100"/>
      <c r="H59" s="11">
        <v>1.74E-4</v>
      </c>
      <c r="I59" s="12">
        <f t="shared" si="3"/>
        <v>0.37828504800000001</v>
      </c>
    </row>
    <row r="60" spans="1:16" ht="15" customHeight="1" x14ac:dyDescent="0.25">
      <c r="A60" s="10">
        <v>6</v>
      </c>
      <c r="B60" s="98" t="s">
        <v>36</v>
      </c>
      <c r="C60" s="99"/>
      <c r="D60" s="99"/>
      <c r="E60" s="99"/>
      <c r="F60" s="99"/>
      <c r="G60" s="100"/>
      <c r="H60" s="11">
        <v>4.4200000000000001E-4</v>
      </c>
      <c r="I60" s="12">
        <f t="shared" si="3"/>
        <v>0.9609309840000001</v>
      </c>
    </row>
    <row r="61" spans="1:16" ht="15" customHeight="1" x14ac:dyDescent="0.25">
      <c r="A61" s="10">
        <v>7</v>
      </c>
      <c r="B61" s="98" t="s">
        <v>37</v>
      </c>
      <c r="C61" s="99"/>
      <c r="D61" s="99"/>
      <c r="E61" s="99"/>
      <c r="F61" s="99"/>
      <c r="G61" s="100"/>
      <c r="H61" s="11">
        <v>1.85E-4</v>
      </c>
      <c r="I61" s="12">
        <f t="shared" si="3"/>
        <v>0.40219962000000004</v>
      </c>
    </row>
    <row r="62" spans="1:16" ht="15" customHeight="1" x14ac:dyDescent="0.25">
      <c r="A62" s="10">
        <v>8</v>
      </c>
      <c r="B62" s="98" t="s">
        <v>38</v>
      </c>
      <c r="C62" s="99"/>
      <c r="D62" s="99"/>
      <c r="E62" s="99"/>
      <c r="F62" s="99"/>
      <c r="G62" s="100"/>
      <c r="H62" s="11">
        <v>9.0789999999999996E-2</v>
      </c>
      <c r="I62" s="12">
        <f>$I$40*H62</f>
        <v>197.38218108000001</v>
      </c>
    </row>
    <row r="63" spans="1:16" s="16" customFormat="1" ht="15" customHeight="1" x14ac:dyDescent="0.25">
      <c r="A63" s="124" t="s">
        <v>39</v>
      </c>
      <c r="B63" s="125"/>
      <c r="C63" s="125"/>
      <c r="D63" s="125"/>
      <c r="E63" s="125"/>
      <c r="F63" s="125"/>
      <c r="G63" s="126"/>
      <c r="H63" s="14">
        <f>SUM(H55:H62)</f>
        <v>0.25494299999999998</v>
      </c>
      <c r="I63" s="48">
        <f>SUM(I55:I62)</f>
        <v>554.25933903600003</v>
      </c>
      <c r="J63" s="15"/>
    </row>
    <row r="64" spans="1:16" ht="11.25" customHeight="1" x14ac:dyDescent="0.25">
      <c r="A64" s="17" t="s">
        <v>40</v>
      </c>
      <c r="B64" s="127" t="s">
        <v>41</v>
      </c>
      <c r="C64" s="127"/>
      <c r="D64" s="127"/>
      <c r="E64" s="127"/>
      <c r="F64" s="127"/>
      <c r="G64" s="127"/>
      <c r="H64" s="127"/>
      <c r="I64" s="127"/>
    </row>
    <row r="65" spans="1:11" ht="15" customHeight="1" x14ac:dyDescent="0.25">
      <c r="A65" s="17" t="s">
        <v>42</v>
      </c>
      <c r="B65" s="154" t="s">
        <v>43</v>
      </c>
      <c r="C65" s="154"/>
      <c r="D65" s="154"/>
      <c r="E65" s="154"/>
      <c r="F65" s="154"/>
      <c r="G65" s="154"/>
      <c r="H65" s="154"/>
      <c r="I65" s="154"/>
    </row>
    <row r="66" spans="1:11" ht="33.75" customHeight="1" x14ac:dyDescent="0.25">
      <c r="A66" s="9" t="s">
        <v>44</v>
      </c>
      <c r="B66" s="132" t="s">
        <v>45</v>
      </c>
      <c r="C66" s="133"/>
      <c r="D66" s="133"/>
      <c r="E66" s="133"/>
      <c r="F66" s="133"/>
      <c r="G66" s="134"/>
      <c r="H66" s="9" t="s">
        <v>12</v>
      </c>
      <c r="I66" s="9" t="s">
        <v>13</v>
      </c>
    </row>
    <row r="67" spans="1:11" ht="15" customHeight="1" x14ac:dyDescent="0.25">
      <c r="A67" s="10">
        <v>1</v>
      </c>
      <c r="B67" s="98" t="s">
        <v>46</v>
      </c>
      <c r="C67" s="99"/>
      <c r="D67" s="99"/>
      <c r="E67" s="99"/>
      <c r="F67" s="99"/>
      <c r="G67" s="100"/>
      <c r="H67" s="11">
        <v>2.3626999999999999E-2</v>
      </c>
      <c r="I67" s="12">
        <f>$I$40*H67</f>
        <v>51.366326604000001</v>
      </c>
    </row>
    <row r="68" spans="1:11" ht="15" customHeight="1" x14ac:dyDescent="0.25">
      <c r="A68" s="10">
        <v>2</v>
      </c>
      <c r="B68" s="98" t="s">
        <v>47</v>
      </c>
      <c r="C68" s="99"/>
      <c r="D68" s="99"/>
      <c r="E68" s="99"/>
      <c r="F68" s="99"/>
      <c r="G68" s="100"/>
      <c r="H68" s="11">
        <v>1.717E-3</v>
      </c>
      <c r="I68" s="12">
        <f t="shared" ref="I68:I69" si="4">$I$40*H68</f>
        <v>3.7328472840000004</v>
      </c>
    </row>
    <row r="69" spans="1:11" ht="15" customHeight="1" x14ac:dyDescent="0.25">
      <c r="A69" s="10">
        <v>3</v>
      </c>
      <c r="B69" s="98" t="s">
        <v>48</v>
      </c>
      <c r="C69" s="99"/>
      <c r="D69" s="99"/>
      <c r="E69" s="99"/>
      <c r="F69" s="99"/>
      <c r="G69" s="100"/>
      <c r="H69" s="11">
        <v>9.4509999999999993E-3</v>
      </c>
      <c r="I69" s="12">
        <f t="shared" si="4"/>
        <v>20.546965451999998</v>
      </c>
    </row>
    <row r="70" spans="1:11" s="16" customFormat="1" ht="15" customHeight="1" x14ac:dyDescent="0.25">
      <c r="A70" s="124" t="s">
        <v>49</v>
      </c>
      <c r="B70" s="125"/>
      <c r="C70" s="125"/>
      <c r="D70" s="125"/>
      <c r="E70" s="125"/>
      <c r="F70" s="125"/>
      <c r="G70" s="126"/>
      <c r="H70" s="14">
        <f>SUM(H67:H69)</f>
        <v>3.4795E-2</v>
      </c>
      <c r="I70" s="48">
        <f>SUM(I67:I69)</f>
        <v>75.646139340000005</v>
      </c>
      <c r="J70" s="15"/>
    </row>
    <row r="71" spans="1:11" ht="5.0999999999999996" customHeight="1" x14ac:dyDescent="0.25"/>
    <row r="72" spans="1:11" ht="33.75" x14ac:dyDescent="0.25">
      <c r="A72" s="9" t="s">
        <v>50</v>
      </c>
      <c r="B72" s="132" t="s">
        <v>51</v>
      </c>
      <c r="C72" s="133"/>
      <c r="D72" s="133"/>
      <c r="E72" s="133"/>
      <c r="F72" s="133"/>
      <c r="G72" s="134"/>
      <c r="H72" s="9" t="s">
        <v>12</v>
      </c>
      <c r="I72" s="9" t="s">
        <v>13</v>
      </c>
    </row>
    <row r="73" spans="1:11" ht="15" customHeight="1" x14ac:dyDescent="0.25">
      <c r="A73" s="10">
        <v>1</v>
      </c>
      <c r="B73" s="98" t="s">
        <v>52</v>
      </c>
      <c r="C73" s="99"/>
      <c r="D73" s="99"/>
      <c r="E73" s="99"/>
      <c r="F73" s="99"/>
      <c r="G73" s="100"/>
      <c r="H73" s="11">
        <f>(H51*H63)</f>
        <v>9.3819024000000015E-2</v>
      </c>
      <c r="I73" s="12">
        <f>$I$40*H73</f>
        <v>203.96743676524804</v>
      </c>
    </row>
    <row r="74" spans="1:11" s="16" customFormat="1" ht="15" customHeight="1" x14ac:dyDescent="0.25">
      <c r="A74" s="124" t="s">
        <v>53</v>
      </c>
      <c r="B74" s="125"/>
      <c r="C74" s="125"/>
      <c r="D74" s="125"/>
      <c r="E74" s="125"/>
      <c r="F74" s="125"/>
      <c r="G74" s="126"/>
      <c r="H74" s="14">
        <f>SUM(H73:H73)</f>
        <v>9.3819024000000015E-2</v>
      </c>
      <c r="I74" s="48">
        <f>I73</f>
        <v>203.96743676524804</v>
      </c>
      <c r="J74" s="15"/>
      <c r="K74" s="18"/>
    </row>
    <row r="75" spans="1:11" ht="5.0999999999999996" customHeight="1" x14ac:dyDescent="0.25">
      <c r="J75" s="19"/>
    </row>
    <row r="76" spans="1:11" s="16" customFormat="1" ht="12" x14ac:dyDescent="0.25">
      <c r="A76" s="153" t="s">
        <v>54</v>
      </c>
      <c r="B76" s="153"/>
      <c r="C76" s="153"/>
      <c r="D76" s="153"/>
      <c r="E76" s="153"/>
      <c r="F76" s="153"/>
      <c r="G76" s="153"/>
      <c r="H76" s="20">
        <f>H51+H63+H70+H74</f>
        <v>0.75155702400000002</v>
      </c>
      <c r="I76" s="21">
        <f>I51+I63+I70+I74</f>
        <v>1633.9240511412481</v>
      </c>
      <c r="J76" s="15"/>
    </row>
    <row r="77" spans="1:11" ht="5.0999999999999996" customHeight="1" x14ac:dyDescent="0.25"/>
    <row r="78" spans="1:11" ht="33.75" x14ac:dyDescent="0.25">
      <c r="A78" s="9" t="s">
        <v>55</v>
      </c>
      <c r="B78" s="132" t="s">
        <v>150</v>
      </c>
      <c r="C78" s="133"/>
      <c r="D78" s="133"/>
      <c r="E78" s="133"/>
      <c r="F78" s="133"/>
      <c r="G78" s="134"/>
      <c r="H78" s="9" t="s">
        <v>12</v>
      </c>
      <c r="I78" s="9" t="s">
        <v>13</v>
      </c>
    </row>
    <row r="79" spans="1:11" ht="15" customHeight="1" x14ac:dyDescent="0.25">
      <c r="A79" s="10">
        <v>1</v>
      </c>
      <c r="B79" s="98" t="s">
        <v>156</v>
      </c>
      <c r="C79" s="99"/>
      <c r="D79" s="99"/>
      <c r="E79" s="99"/>
      <c r="F79" s="99"/>
      <c r="G79" s="100"/>
      <c r="H79" s="11">
        <f>I79/$I$40</f>
        <v>0.12106426157240029</v>
      </c>
      <c r="I79" s="12">
        <f>I96</f>
        <v>263.2</v>
      </c>
    </row>
    <row r="80" spans="1:11" ht="15" customHeight="1" x14ac:dyDescent="0.25">
      <c r="A80" s="10">
        <v>2</v>
      </c>
      <c r="B80" s="98" t="s">
        <v>157</v>
      </c>
      <c r="C80" s="99"/>
      <c r="D80" s="99"/>
      <c r="E80" s="99"/>
      <c r="F80" s="99"/>
      <c r="G80" s="100"/>
      <c r="H80" s="11">
        <f>I80/$I$40</f>
        <v>0</v>
      </c>
      <c r="I80" s="12">
        <f>I92</f>
        <v>0</v>
      </c>
    </row>
    <row r="81" spans="1:10" ht="15" customHeight="1" x14ac:dyDescent="0.25">
      <c r="A81" s="10">
        <v>3</v>
      </c>
      <c r="B81" s="98" t="s">
        <v>163</v>
      </c>
      <c r="C81" s="99"/>
      <c r="D81" s="99"/>
      <c r="E81" s="99"/>
      <c r="F81" s="99"/>
      <c r="G81" s="100"/>
      <c r="H81" s="11">
        <f>I81/$I$40</f>
        <v>7.6033139961693641E-2</v>
      </c>
      <c r="I81" s="12">
        <f>I88</f>
        <v>165.29999999999998</v>
      </c>
    </row>
    <row r="82" spans="1:10" ht="15" customHeight="1" x14ac:dyDescent="0.25">
      <c r="A82" s="10">
        <v>4</v>
      </c>
      <c r="B82" s="98" t="s">
        <v>148</v>
      </c>
      <c r="C82" s="99"/>
      <c r="D82" s="99"/>
      <c r="E82" s="99"/>
      <c r="F82" s="99"/>
      <c r="G82" s="100"/>
      <c r="H82" s="11">
        <f>I82/$I$40</f>
        <v>0</v>
      </c>
      <c r="I82" s="12">
        <f>IF(I26="Não aplicável",0,((I10/H10)*1.5*I26))</f>
        <v>0</v>
      </c>
    </row>
    <row r="83" spans="1:10" ht="15" customHeight="1" x14ac:dyDescent="0.25">
      <c r="A83" s="10">
        <v>5</v>
      </c>
      <c r="B83" s="98" t="s">
        <v>135</v>
      </c>
      <c r="C83" s="99"/>
      <c r="D83" s="99"/>
      <c r="E83" s="99"/>
      <c r="F83" s="99"/>
      <c r="G83" s="100"/>
      <c r="H83" s="11">
        <f>I83/$I$40</f>
        <v>0</v>
      </c>
      <c r="I83" s="12">
        <f>IF(I21="Não aplicável",0,I21)</f>
        <v>0</v>
      </c>
    </row>
    <row r="84" spans="1:10" ht="15" customHeight="1" x14ac:dyDescent="0.25">
      <c r="A84" s="124" t="s">
        <v>56</v>
      </c>
      <c r="B84" s="125"/>
      <c r="C84" s="125"/>
      <c r="D84" s="125"/>
      <c r="E84" s="125"/>
      <c r="F84" s="125"/>
      <c r="G84" s="126"/>
      <c r="H84" s="14">
        <f>SUM(H79:H83)</f>
        <v>0.19709740153409394</v>
      </c>
      <c r="I84" s="48">
        <f>SUM(I79:I83)</f>
        <v>428.5</v>
      </c>
      <c r="J84" s="13"/>
    </row>
    <row r="85" spans="1:10" ht="18" customHeight="1" x14ac:dyDescent="0.25">
      <c r="A85" s="17" t="s">
        <v>165</v>
      </c>
      <c r="B85" s="150" t="s">
        <v>164</v>
      </c>
      <c r="C85" s="151"/>
      <c r="D85" s="151"/>
      <c r="E85" s="151"/>
      <c r="F85" s="151"/>
      <c r="G85" s="151"/>
      <c r="H85" s="23"/>
      <c r="I85" s="24"/>
    </row>
    <row r="86" spans="1:10" ht="15" customHeight="1" x14ac:dyDescent="0.25">
      <c r="A86" s="149" t="s">
        <v>57</v>
      </c>
      <c r="B86" s="149"/>
      <c r="C86" s="149"/>
      <c r="D86" s="149"/>
      <c r="E86" s="149"/>
      <c r="F86" s="149"/>
      <c r="G86" s="149"/>
      <c r="H86" s="149"/>
      <c r="I86" s="149"/>
    </row>
    <row r="87" spans="1:10" ht="24" customHeight="1" x14ac:dyDescent="0.25">
      <c r="A87" s="130" t="s">
        <v>58</v>
      </c>
      <c r="B87" s="130"/>
      <c r="C87" s="10" t="s">
        <v>59</v>
      </c>
      <c r="D87" s="10" t="s">
        <v>60</v>
      </c>
      <c r="E87" s="10" t="s">
        <v>61</v>
      </c>
      <c r="F87" s="10" t="s">
        <v>62</v>
      </c>
      <c r="G87" s="10" t="s">
        <v>63</v>
      </c>
      <c r="H87" s="11" t="s">
        <v>64</v>
      </c>
      <c r="I87" s="12" t="s">
        <v>65</v>
      </c>
    </row>
    <row r="88" spans="1:10" ht="15" customHeight="1" x14ac:dyDescent="0.25">
      <c r="A88" s="152">
        <f>I12</f>
        <v>4.8</v>
      </c>
      <c r="B88" s="130"/>
      <c r="C88" s="10">
        <f>I13</f>
        <v>22</v>
      </c>
      <c r="D88" s="10">
        <v>2</v>
      </c>
      <c r="E88" s="29">
        <f>A88*C88*D88</f>
        <v>211.2</v>
      </c>
      <c r="F88" s="29">
        <f>I31</f>
        <v>1530</v>
      </c>
      <c r="G88" s="25">
        <f>I14</f>
        <v>0.03</v>
      </c>
      <c r="H88" s="29">
        <f>F88*G88</f>
        <v>45.9</v>
      </c>
      <c r="I88" s="59">
        <f>IF((E88-H88)&gt;0,E88-H88,0)</f>
        <v>165.29999999999998</v>
      </c>
    </row>
    <row r="89" spans="1:10" ht="3.75" customHeight="1" x14ac:dyDescent="0.25">
      <c r="A89" s="78"/>
      <c r="E89" s="13"/>
      <c r="F89" s="13"/>
      <c r="G89" s="79"/>
      <c r="H89" s="13"/>
      <c r="I89" s="80"/>
    </row>
    <row r="90" spans="1:10" ht="15" customHeight="1" x14ac:dyDescent="0.25">
      <c r="A90" s="149" t="s">
        <v>158</v>
      </c>
      <c r="B90" s="149"/>
      <c r="C90" s="149"/>
      <c r="D90" s="149"/>
      <c r="E90" s="149"/>
      <c r="F90" s="149"/>
      <c r="G90" s="149"/>
      <c r="H90" s="149"/>
      <c r="I90" s="149"/>
    </row>
    <row r="91" spans="1:10" ht="23.25" customHeight="1" x14ac:dyDescent="0.25">
      <c r="A91" s="130" t="s">
        <v>58</v>
      </c>
      <c r="B91" s="130"/>
      <c r="C91" s="10" t="s">
        <v>66</v>
      </c>
      <c r="D91" s="10" t="s">
        <v>60</v>
      </c>
      <c r="E91" s="10" t="s">
        <v>61</v>
      </c>
      <c r="F91" s="10" t="s">
        <v>62</v>
      </c>
      <c r="G91" s="10" t="s">
        <v>63</v>
      </c>
      <c r="H91" s="11" t="s">
        <v>64</v>
      </c>
      <c r="I91" s="12" t="s">
        <v>65</v>
      </c>
    </row>
    <row r="92" spans="1:10" ht="15" customHeight="1" x14ac:dyDescent="0.25">
      <c r="A92" s="148">
        <f>I18</f>
        <v>0</v>
      </c>
      <c r="B92" s="148"/>
      <c r="C92" s="30">
        <f>I19</f>
        <v>0</v>
      </c>
      <c r="D92" s="10">
        <v>1</v>
      </c>
      <c r="E92" s="29">
        <f>A92*C92*D92</f>
        <v>0</v>
      </c>
      <c r="F92" s="29">
        <f>E92</f>
        <v>0</v>
      </c>
      <c r="G92" s="49">
        <f>I20</f>
        <v>0</v>
      </c>
      <c r="H92" s="29">
        <f>F92*G92</f>
        <v>0</v>
      </c>
      <c r="I92" s="12">
        <f>E92-H92</f>
        <v>0</v>
      </c>
    </row>
    <row r="93" spans="1:10" ht="5.0999999999999996" customHeight="1" x14ac:dyDescent="0.25">
      <c r="A93" s="26"/>
      <c r="B93" s="26"/>
      <c r="C93" s="26"/>
      <c r="D93" s="26"/>
      <c r="E93" s="15"/>
      <c r="F93" s="15"/>
      <c r="G93" s="27"/>
      <c r="H93" s="15"/>
      <c r="I93" s="28"/>
    </row>
    <row r="94" spans="1:10" ht="15" customHeight="1" x14ac:dyDescent="0.25">
      <c r="A94" s="149" t="s">
        <v>140</v>
      </c>
      <c r="B94" s="149"/>
      <c r="C94" s="149"/>
      <c r="D94" s="149"/>
      <c r="E94" s="149"/>
      <c r="F94" s="149"/>
      <c r="G94" s="149"/>
      <c r="H94" s="149"/>
      <c r="I94" s="149"/>
    </row>
    <row r="95" spans="1:10" ht="23.25" customHeight="1" x14ac:dyDescent="0.25">
      <c r="A95" s="130" t="s">
        <v>58</v>
      </c>
      <c r="B95" s="130"/>
      <c r="C95" s="10" t="s">
        <v>66</v>
      </c>
      <c r="D95" s="10" t="s">
        <v>60</v>
      </c>
      <c r="E95" s="10" t="s">
        <v>61</v>
      </c>
      <c r="F95" s="10" t="s">
        <v>62</v>
      </c>
      <c r="G95" s="10" t="s">
        <v>63</v>
      </c>
      <c r="H95" s="11" t="str">
        <f>H87</f>
        <v>Valor desconto</v>
      </c>
      <c r="I95" s="12" t="s">
        <v>65</v>
      </c>
    </row>
    <row r="96" spans="1:10" ht="15" customHeight="1" x14ac:dyDescent="0.25">
      <c r="A96" s="148">
        <f>I15</f>
        <v>329</v>
      </c>
      <c r="B96" s="148"/>
      <c r="C96" s="30">
        <f>I16</f>
        <v>1</v>
      </c>
      <c r="D96" s="10">
        <v>1</v>
      </c>
      <c r="E96" s="29">
        <f>A96*C96*D96</f>
        <v>329</v>
      </c>
      <c r="F96" s="29">
        <f>E96</f>
        <v>329</v>
      </c>
      <c r="G96" s="49">
        <f>I17</f>
        <v>0.2</v>
      </c>
      <c r="H96" s="29">
        <f>F96*G96</f>
        <v>65.8</v>
      </c>
      <c r="I96" s="12">
        <f>E96-H96</f>
        <v>263.2</v>
      </c>
    </row>
    <row r="97" spans="1:19" ht="5.0999999999999996" customHeight="1" x14ac:dyDescent="0.25"/>
    <row r="98" spans="1:19" ht="12" customHeight="1" x14ac:dyDescent="0.25">
      <c r="A98" s="109" t="s">
        <v>67</v>
      </c>
      <c r="B98" s="109"/>
      <c r="C98" s="109"/>
      <c r="D98" s="109"/>
      <c r="E98" s="109"/>
      <c r="F98" s="109"/>
      <c r="G98" s="109"/>
      <c r="H98" s="31">
        <f>H40+H76+H84</f>
        <v>1.9486544255340941</v>
      </c>
      <c r="I98" s="32">
        <f>I40+I76+I84</f>
        <v>4236.4760511412478</v>
      </c>
      <c r="J98" s="13"/>
      <c r="L98" s="13"/>
    </row>
    <row r="99" spans="1:19" s="37" customFormat="1" ht="5.0999999999999996" customHeight="1" x14ac:dyDescent="0.25">
      <c r="A99" s="33"/>
      <c r="B99" s="33"/>
      <c r="C99" s="33"/>
      <c r="D99" s="33"/>
      <c r="E99" s="33"/>
      <c r="F99" s="33"/>
      <c r="G99" s="33"/>
      <c r="H99" s="34"/>
      <c r="I99" s="35"/>
      <c r="J99" s="36"/>
      <c r="L99" s="36"/>
    </row>
    <row r="100" spans="1:19" x14ac:dyDescent="0.25">
      <c r="A100" s="104" t="s">
        <v>68</v>
      </c>
      <c r="B100" s="104"/>
      <c r="C100" s="104"/>
      <c r="D100" s="104"/>
      <c r="E100" s="104"/>
      <c r="F100" s="104"/>
      <c r="G100" s="104"/>
      <c r="H100" s="104"/>
      <c r="I100" s="104"/>
    </row>
    <row r="101" spans="1:19" ht="33.75" x14ac:dyDescent="0.25">
      <c r="A101" s="9" t="s">
        <v>10</v>
      </c>
      <c r="B101" s="132" t="s">
        <v>69</v>
      </c>
      <c r="C101" s="133"/>
      <c r="D101" s="133"/>
      <c r="E101" s="133"/>
      <c r="F101" s="133"/>
      <c r="G101" s="134"/>
      <c r="H101" s="9" t="s">
        <v>12</v>
      </c>
      <c r="I101" s="9" t="s">
        <v>13</v>
      </c>
    </row>
    <row r="102" spans="1:19" ht="15" customHeight="1" x14ac:dyDescent="0.25">
      <c r="A102" s="10">
        <v>1</v>
      </c>
      <c r="B102" s="98" t="s">
        <v>166</v>
      </c>
      <c r="C102" s="99"/>
      <c r="D102" s="99"/>
      <c r="E102" s="99"/>
      <c r="F102" s="99"/>
      <c r="G102" s="100"/>
      <c r="H102" s="11">
        <f>I102/$I$113</f>
        <v>0</v>
      </c>
      <c r="I102" s="12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0">
        <v>2</v>
      </c>
      <c r="B103" s="142" t="s">
        <v>170</v>
      </c>
      <c r="C103" s="143"/>
      <c r="D103" s="143"/>
      <c r="E103" s="143"/>
      <c r="F103" s="143"/>
      <c r="G103" s="144"/>
      <c r="H103" s="11">
        <f t="shared" ref="H103:H107" si="5">I103/$I$113</f>
        <v>0</v>
      </c>
      <c r="I103" s="12">
        <f>IF(F111=10%,G111,0)</f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0">
        <v>3</v>
      </c>
      <c r="B104" s="98" t="s">
        <v>70</v>
      </c>
      <c r="C104" s="99"/>
      <c r="D104" s="99"/>
      <c r="E104" s="99"/>
      <c r="F104" s="99"/>
      <c r="G104" s="100"/>
      <c r="H104" s="11">
        <f t="shared" si="5"/>
        <v>0</v>
      </c>
      <c r="I104" s="12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0">
        <v>4</v>
      </c>
      <c r="B105" s="145" t="s">
        <v>71</v>
      </c>
      <c r="C105" s="146"/>
      <c r="D105" s="146"/>
      <c r="E105" s="146"/>
      <c r="F105" s="146"/>
      <c r="G105" s="147"/>
      <c r="H105" s="11">
        <f t="shared" si="5"/>
        <v>0</v>
      </c>
      <c r="I105" s="12">
        <v>0</v>
      </c>
      <c r="K105"/>
      <c r="L105"/>
      <c r="M105"/>
      <c r="N105"/>
      <c r="O105"/>
      <c r="P105"/>
      <c r="Q105"/>
      <c r="R105"/>
      <c r="S105"/>
    </row>
    <row r="106" spans="1:19" ht="15" customHeight="1" x14ac:dyDescent="0.25">
      <c r="A106" s="10">
        <v>5</v>
      </c>
      <c r="B106" s="98" t="s">
        <v>171</v>
      </c>
      <c r="C106" s="99"/>
      <c r="D106" s="99"/>
      <c r="E106" s="99"/>
      <c r="F106" s="99"/>
      <c r="G106" s="100"/>
      <c r="H106" s="11">
        <f t="shared" si="5"/>
        <v>0</v>
      </c>
      <c r="I106" s="12">
        <v>0</v>
      </c>
      <c r="K106"/>
      <c r="L106"/>
      <c r="M106"/>
      <c r="N106"/>
      <c r="O106"/>
      <c r="P106"/>
      <c r="Q106"/>
      <c r="R106"/>
      <c r="S106"/>
    </row>
    <row r="107" spans="1:19" ht="15" customHeight="1" x14ac:dyDescent="0.25">
      <c r="A107" s="10">
        <v>6</v>
      </c>
      <c r="B107" s="98" t="s">
        <v>72</v>
      </c>
      <c r="C107" s="99"/>
      <c r="D107" s="99"/>
      <c r="E107" s="99"/>
      <c r="F107" s="99"/>
      <c r="G107" s="100"/>
      <c r="H107" s="11">
        <f t="shared" si="5"/>
        <v>0</v>
      </c>
      <c r="I107" s="12">
        <v>0</v>
      </c>
      <c r="K107"/>
      <c r="L107"/>
      <c r="M107"/>
      <c r="N107"/>
      <c r="O107"/>
      <c r="P107"/>
      <c r="Q107"/>
      <c r="R107"/>
      <c r="S107"/>
    </row>
    <row r="108" spans="1:19" ht="15" customHeight="1" x14ac:dyDescent="0.25">
      <c r="A108" s="124" t="s">
        <v>73</v>
      </c>
      <c r="B108" s="125"/>
      <c r="C108" s="125"/>
      <c r="D108" s="125"/>
      <c r="E108" s="125"/>
      <c r="F108" s="125"/>
      <c r="G108" s="126"/>
      <c r="H108" s="14">
        <f>H102+H103+H104+H105+H106+H107</f>
        <v>0</v>
      </c>
      <c r="I108" s="38">
        <f>SUM(I102:I107)</f>
        <v>0</v>
      </c>
      <c r="J108" s="13"/>
      <c r="K108"/>
      <c r="L108"/>
      <c r="M108"/>
      <c r="N108"/>
      <c r="O108"/>
      <c r="P108"/>
      <c r="Q108"/>
      <c r="R108"/>
      <c r="S108"/>
    </row>
    <row r="109" spans="1:19" ht="30" customHeight="1" x14ac:dyDescent="0.25">
      <c r="A109"/>
      <c r="B109" s="127" t="s">
        <v>167</v>
      </c>
      <c r="C109" s="127"/>
      <c r="D109" s="127"/>
      <c r="E109" s="127"/>
      <c r="F109" s="127"/>
      <c r="G109" s="127"/>
      <c r="H109" s="127"/>
      <c r="I109" s="127"/>
      <c r="K109"/>
      <c r="L109"/>
      <c r="M109"/>
      <c r="N109"/>
      <c r="O109"/>
      <c r="P109"/>
      <c r="Q109"/>
      <c r="R109"/>
      <c r="S109"/>
    </row>
    <row r="110" spans="1:19" ht="5.25" customHeight="1" x14ac:dyDescent="0.25">
      <c r="A110"/>
      <c r="B110"/>
      <c r="C110"/>
      <c r="D110"/>
      <c r="E110"/>
      <c r="F110"/>
      <c r="G110"/>
      <c r="H110"/>
      <c r="I110"/>
    </row>
    <row r="111" spans="1:19" ht="48.75" customHeight="1" x14ac:dyDescent="0.25">
      <c r="A111" s="139" t="s">
        <v>149</v>
      </c>
      <c r="B111" s="140"/>
      <c r="C111" s="140"/>
      <c r="D111" s="140"/>
      <c r="E111" s="141"/>
      <c r="F111" s="39">
        <f>I27</f>
        <v>0.2</v>
      </c>
      <c r="G111" s="40">
        <f>I113*F111</f>
        <v>814.23521022824957</v>
      </c>
      <c r="H111" s="41" t="s">
        <v>74</v>
      </c>
      <c r="I111" s="42">
        <f>I81</f>
        <v>165.29999999999998</v>
      </c>
      <c r="K111"/>
      <c r="L111"/>
      <c r="M111"/>
      <c r="N111"/>
      <c r="O111"/>
      <c r="P111"/>
      <c r="Q111"/>
      <c r="R111"/>
      <c r="S111"/>
    </row>
    <row r="112" spans="1:19" s="46" customFormat="1" ht="16.5" customHeight="1" x14ac:dyDescent="0.25">
      <c r="A112" s="136" t="s">
        <v>75</v>
      </c>
      <c r="B112" s="136"/>
      <c r="C112" s="43" t="s">
        <v>76</v>
      </c>
      <c r="D112" s="43" t="s">
        <v>77</v>
      </c>
      <c r="E112" s="43" t="s">
        <v>78</v>
      </c>
      <c r="F112" s="43" t="s">
        <v>79</v>
      </c>
      <c r="G112" s="43" t="s">
        <v>80</v>
      </c>
      <c r="H112" s="41" t="s">
        <v>81</v>
      </c>
      <c r="I112" s="44" t="s">
        <v>82</v>
      </c>
      <c r="J112" s="45"/>
      <c r="K112"/>
      <c r="L112"/>
      <c r="M112"/>
      <c r="N112"/>
      <c r="O112"/>
      <c r="P112"/>
      <c r="Q112"/>
      <c r="R112"/>
      <c r="S112"/>
    </row>
    <row r="113" spans="1:19" ht="16.5" customHeight="1" x14ac:dyDescent="0.25">
      <c r="A113" s="137">
        <f>I40</f>
        <v>2174.0520000000001</v>
      </c>
      <c r="B113" s="137"/>
      <c r="C113" s="47">
        <f>I51</f>
        <v>800.05113600000004</v>
      </c>
      <c r="D113" s="47">
        <f>I63</f>
        <v>554.25933903600003</v>
      </c>
      <c r="E113" s="47">
        <f>I70</f>
        <v>75.646139340000005</v>
      </c>
      <c r="F113" s="47">
        <f>I74</f>
        <v>203.96743676524804</v>
      </c>
      <c r="G113" s="47">
        <f>I84</f>
        <v>428.5</v>
      </c>
      <c r="H113" s="47">
        <f>A113+C113+D113+E113+F113+G113</f>
        <v>4236.4760511412478</v>
      </c>
      <c r="I113" s="47">
        <f>H113-I111</f>
        <v>4071.1760511412476</v>
      </c>
      <c r="J113" s="13"/>
      <c r="K113"/>
      <c r="L113"/>
      <c r="M113"/>
      <c r="N113"/>
      <c r="O113"/>
      <c r="P113"/>
      <c r="Q113"/>
      <c r="R113"/>
      <c r="S113"/>
    </row>
    <row r="114" spans="1:19" ht="5.0999999999999996" customHeight="1" x14ac:dyDescent="0.25">
      <c r="A114" s="17"/>
      <c r="B114" s="138"/>
      <c r="C114" s="138"/>
      <c r="D114" s="138"/>
      <c r="E114" s="138"/>
      <c r="F114" s="138"/>
      <c r="G114" s="138"/>
      <c r="H114" s="138"/>
      <c r="I114" s="138"/>
    </row>
    <row r="115" spans="1:19" ht="33.75" x14ac:dyDescent="0.25">
      <c r="A115" s="9" t="s">
        <v>17</v>
      </c>
      <c r="B115" s="132" t="s">
        <v>83</v>
      </c>
      <c r="C115" s="133"/>
      <c r="D115" s="133"/>
      <c r="E115" s="133"/>
      <c r="F115" s="133"/>
      <c r="G115" s="134"/>
      <c r="H115" s="9" t="s">
        <v>12</v>
      </c>
      <c r="I115" s="9" t="s">
        <v>13</v>
      </c>
    </row>
    <row r="116" spans="1:19" ht="15" customHeight="1" x14ac:dyDescent="0.25">
      <c r="A116" s="10">
        <v>1</v>
      </c>
      <c r="B116" s="98" t="s">
        <v>84</v>
      </c>
      <c r="C116" s="99"/>
      <c r="D116" s="99"/>
      <c r="E116" s="99"/>
      <c r="F116" s="99"/>
      <c r="G116" s="100"/>
      <c r="H116" s="11">
        <f>I116/$I$126</f>
        <v>0</v>
      </c>
      <c r="I116" s="12">
        <v>0</v>
      </c>
    </row>
    <row r="117" spans="1:19" ht="15" customHeight="1" x14ac:dyDescent="0.25">
      <c r="A117" s="10">
        <v>2</v>
      </c>
      <c r="B117" s="98" t="s">
        <v>85</v>
      </c>
      <c r="C117" s="99"/>
      <c r="D117" s="99"/>
      <c r="E117" s="99"/>
      <c r="F117" s="99"/>
      <c r="G117" s="100"/>
      <c r="H117" s="11">
        <f>I117/$I$126</f>
        <v>0</v>
      </c>
      <c r="I117" s="12">
        <v>0</v>
      </c>
    </row>
    <row r="118" spans="1:19" ht="15" customHeight="1" x14ac:dyDescent="0.25">
      <c r="A118" s="124" t="s">
        <v>86</v>
      </c>
      <c r="B118" s="125"/>
      <c r="C118" s="125"/>
      <c r="D118" s="125"/>
      <c r="E118" s="125"/>
      <c r="F118" s="125"/>
      <c r="G118" s="126"/>
      <c r="H118" s="14">
        <f>H116+H117</f>
        <v>0</v>
      </c>
      <c r="I118" s="48">
        <f>SUM(I116:I117)</f>
        <v>0</v>
      </c>
    </row>
    <row r="119" spans="1:19" ht="5.0999999999999996" customHeight="1" x14ac:dyDescent="0.25"/>
    <row r="120" spans="1:19" ht="33.75" x14ac:dyDescent="0.25">
      <c r="A120" s="9" t="s">
        <v>29</v>
      </c>
      <c r="B120" s="132" t="s">
        <v>87</v>
      </c>
      <c r="C120" s="133"/>
      <c r="D120" s="133"/>
      <c r="E120" s="133"/>
      <c r="F120" s="133"/>
      <c r="G120" s="134"/>
      <c r="H120" s="9" t="s">
        <v>12</v>
      </c>
      <c r="I120" s="9" t="s">
        <v>13</v>
      </c>
    </row>
    <row r="121" spans="1:19" ht="15" customHeight="1" x14ac:dyDescent="0.25">
      <c r="A121" s="10">
        <v>1</v>
      </c>
      <c r="B121" s="98" t="s">
        <v>87</v>
      </c>
      <c r="C121" s="99"/>
      <c r="D121" s="99"/>
      <c r="E121" s="99"/>
      <c r="F121" s="99"/>
      <c r="G121" s="100"/>
      <c r="H121" s="11">
        <f>I121/I126</f>
        <v>0</v>
      </c>
      <c r="I121" s="12">
        <v>0</v>
      </c>
    </row>
    <row r="122" spans="1:19" ht="15" customHeight="1" x14ac:dyDescent="0.25">
      <c r="A122" s="124" t="s">
        <v>88</v>
      </c>
      <c r="B122" s="125"/>
      <c r="C122" s="125"/>
      <c r="D122" s="125"/>
      <c r="E122" s="125"/>
      <c r="F122" s="125"/>
      <c r="G122" s="126"/>
      <c r="H122" s="14">
        <f>H121</f>
        <v>0</v>
      </c>
      <c r="I122" s="38">
        <f>I121</f>
        <v>0</v>
      </c>
      <c r="J122" s="13"/>
      <c r="K122" s="13"/>
      <c r="L122" s="1"/>
    </row>
    <row r="123" spans="1:19" ht="5.0999999999999996" customHeight="1" x14ac:dyDescent="0.25">
      <c r="A123" s="16"/>
      <c r="B123" s="16"/>
      <c r="C123" s="16"/>
      <c r="D123" s="16"/>
      <c r="E123" s="16"/>
      <c r="F123" s="16"/>
      <c r="G123" s="16"/>
      <c r="H123" s="23"/>
      <c r="I123" s="24"/>
    </row>
    <row r="124" spans="1:19" ht="39" customHeight="1" x14ac:dyDescent="0.25">
      <c r="A124" s="135" t="s">
        <v>89</v>
      </c>
      <c r="B124" s="135"/>
      <c r="C124" s="135"/>
      <c r="D124" s="135"/>
      <c r="E124" s="135"/>
      <c r="F124" s="39">
        <v>0.18</v>
      </c>
      <c r="G124" s="40">
        <f>I126*F124</f>
        <v>732.8116892054245</v>
      </c>
      <c r="H124" s="41" t="s">
        <v>74</v>
      </c>
      <c r="I124" s="42">
        <f>I81</f>
        <v>165.29999999999998</v>
      </c>
      <c r="L124" s="1"/>
    </row>
    <row r="125" spans="1:19" s="46" customFormat="1" ht="16.5" customHeight="1" x14ac:dyDescent="0.25">
      <c r="A125" s="136" t="s">
        <v>75</v>
      </c>
      <c r="B125" s="136"/>
      <c r="C125" s="43" t="s">
        <v>76</v>
      </c>
      <c r="D125" s="43" t="s">
        <v>77</v>
      </c>
      <c r="E125" s="43" t="s">
        <v>78</v>
      </c>
      <c r="F125" s="43" t="s">
        <v>79</v>
      </c>
      <c r="G125" s="43" t="s">
        <v>80</v>
      </c>
      <c r="H125" s="41" t="s">
        <v>81</v>
      </c>
      <c r="I125" s="44" t="s">
        <v>82</v>
      </c>
      <c r="J125" s="45"/>
      <c r="L125" s="45"/>
    </row>
    <row r="126" spans="1:19" ht="16.5" customHeight="1" x14ac:dyDescent="0.25">
      <c r="A126" s="137">
        <f>I40</f>
        <v>2174.0520000000001</v>
      </c>
      <c r="B126" s="137"/>
      <c r="C126" s="47">
        <f>I51</f>
        <v>800.05113600000004</v>
      </c>
      <c r="D126" s="47">
        <f>I63</f>
        <v>554.25933903600003</v>
      </c>
      <c r="E126" s="47">
        <f>I70</f>
        <v>75.646139340000005</v>
      </c>
      <c r="F126" s="47">
        <f>I74</f>
        <v>203.96743676524804</v>
      </c>
      <c r="G126" s="47">
        <f>I84</f>
        <v>428.5</v>
      </c>
      <c r="H126" s="47">
        <f>A126+C126+D126+E126+F126+G126</f>
        <v>4236.4760511412478</v>
      </c>
      <c r="I126" s="47">
        <f>H126-I124</f>
        <v>4071.1760511412476</v>
      </c>
      <c r="J126" s="13"/>
      <c r="L126" s="1"/>
    </row>
    <row r="127" spans="1:19" ht="5.0999999999999996" customHeight="1" x14ac:dyDescent="0.25"/>
    <row r="128" spans="1:19" ht="12" x14ac:dyDescent="0.25">
      <c r="A128" s="109" t="s">
        <v>90</v>
      </c>
      <c r="B128" s="109"/>
      <c r="C128" s="109"/>
      <c r="D128" s="109"/>
      <c r="E128" s="109"/>
      <c r="F128" s="109"/>
      <c r="G128" s="109"/>
      <c r="H128" s="31">
        <f>H108+H118+H122</f>
        <v>0</v>
      </c>
      <c r="I128" s="32">
        <f>I108+I118+I122</f>
        <v>0</v>
      </c>
    </row>
    <row r="129" spans="1:19" ht="5.0999999999999996" customHeight="1" x14ac:dyDescent="0.25"/>
    <row r="130" spans="1:19" x14ac:dyDescent="0.25">
      <c r="A130" s="104" t="s">
        <v>91</v>
      </c>
      <c r="B130" s="104"/>
      <c r="C130" s="104"/>
      <c r="D130" s="104"/>
      <c r="E130" s="104"/>
      <c r="F130" s="104"/>
      <c r="G130" s="104"/>
      <c r="H130" s="104"/>
      <c r="I130" s="104"/>
    </row>
    <row r="131" spans="1:19" ht="33.75" x14ac:dyDescent="0.25">
      <c r="A131" s="9" t="s">
        <v>10</v>
      </c>
      <c r="B131" s="132" t="s">
        <v>168</v>
      </c>
      <c r="C131" s="133"/>
      <c r="D131" s="133"/>
      <c r="E131" s="133"/>
      <c r="F131" s="133"/>
      <c r="G131" s="134"/>
      <c r="H131" s="9" t="s">
        <v>12</v>
      </c>
      <c r="I131" s="9" t="s">
        <v>13</v>
      </c>
      <c r="K131"/>
      <c r="L131"/>
      <c r="M131"/>
      <c r="N131"/>
      <c r="O131"/>
    </row>
    <row r="132" spans="1:19" ht="15" customHeight="1" x14ac:dyDescent="0.25">
      <c r="A132" s="10">
        <v>1</v>
      </c>
      <c r="B132" s="98" t="s">
        <v>92</v>
      </c>
      <c r="C132" s="99"/>
      <c r="D132" s="99"/>
      <c r="E132" s="99"/>
      <c r="F132" s="99"/>
      <c r="G132" s="100"/>
      <c r="H132" s="11">
        <f>I132/$I$98</f>
        <v>7.1154898741105635E-3</v>
      </c>
      <c r="I132" s="12">
        <f>($D$142/$E$144)*H142</f>
        <v>30.144602443807454</v>
      </c>
    </row>
    <row r="133" spans="1:19" ht="15" customHeight="1" x14ac:dyDescent="0.25">
      <c r="A133" s="10">
        <v>2</v>
      </c>
      <c r="B133" s="98" t="s">
        <v>93</v>
      </c>
      <c r="C133" s="99"/>
      <c r="D133" s="99"/>
      <c r="E133" s="99"/>
      <c r="F133" s="99"/>
      <c r="G133" s="100"/>
      <c r="H133" s="11">
        <f t="shared" ref="H133:H136" si="6">I133/$I$98</f>
        <v>3.2840722495894904E-2</v>
      </c>
      <c r="I133" s="12">
        <f t="shared" ref="I133:I136" si="7">($D$142/$E$144)*H143</f>
        <v>139.12893435603439</v>
      </c>
    </row>
    <row r="134" spans="1:19" ht="15" customHeight="1" x14ac:dyDescent="0.25">
      <c r="A134" s="10">
        <v>3</v>
      </c>
      <c r="B134" s="98" t="s">
        <v>159</v>
      </c>
      <c r="C134" s="99"/>
      <c r="D134" s="99"/>
      <c r="E134" s="99"/>
      <c r="F134" s="99"/>
      <c r="G134" s="100"/>
      <c r="H134" s="11">
        <f t="shared" si="6"/>
        <v>5.4734537493158181E-2</v>
      </c>
      <c r="I134" s="12">
        <f t="shared" si="7"/>
        <v>231.88155726005735</v>
      </c>
    </row>
    <row r="135" spans="1:19" ht="15" customHeight="1" x14ac:dyDescent="0.25">
      <c r="A135" s="10">
        <v>4</v>
      </c>
      <c r="B135" s="98" t="s">
        <v>172</v>
      </c>
      <c r="C135" s="99"/>
      <c r="D135" s="99"/>
      <c r="E135" s="99"/>
      <c r="F135" s="99"/>
      <c r="G135" s="100"/>
      <c r="H135" s="11">
        <f t="shared" si="6"/>
        <v>0</v>
      </c>
      <c r="I135" s="12">
        <f t="shared" si="7"/>
        <v>0</v>
      </c>
    </row>
    <row r="136" spans="1:19" ht="15" customHeight="1" x14ac:dyDescent="0.25">
      <c r="A136" s="10">
        <v>5</v>
      </c>
      <c r="B136" s="98" t="s">
        <v>180</v>
      </c>
      <c r="C136" s="99"/>
      <c r="D136" s="99"/>
      <c r="E136" s="99"/>
      <c r="F136" s="99"/>
      <c r="G136" s="100"/>
      <c r="H136" s="11">
        <f t="shared" si="6"/>
        <v>0</v>
      </c>
      <c r="I136" s="12">
        <f t="shared" si="7"/>
        <v>0</v>
      </c>
    </row>
    <row r="137" spans="1:19" ht="15" customHeight="1" x14ac:dyDescent="0.25">
      <c r="A137" s="124" t="s">
        <v>94</v>
      </c>
      <c r="B137" s="125"/>
      <c r="C137" s="125"/>
      <c r="D137" s="125"/>
      <c r="E137" s="125"/>
      <c r="F137" s="125"/>
      <c r="G137" s="126"/>
      <c r="H137" s="14">
        <f>H132+H133+H134+H135+H136</f>
        <v>9.4690749863163642E-2</v>
      </c>
      <c r="I137" s="48">
        <f>SUM(I132:I136)</f>
        <v>401.15509405989917</v>
      </c>
    </row>
    <row r="138" spans="1:19" ht="11.25" customHeight="1" x14ac:dyDescent="0.25">
      <c r="A138" s="17" t="s">
        <v>96</v>
      </c>
      <c r="B138" s="127" t="s">
        <v>95</v>
      </c>
      <c r="C138" s="127"/>
      <c r="D138" s="127"/>
      <c r="E138" s="127"/>
      <c r="F138" s="127"/>
      <c r="G138" s="127"/>
      <c r="H138" s="127"/>
      <c r="I138" s="127"/>
      <c r="K138"/>
      <c r="L138"/>
      <c r="M138"/>
      <c r="N138"/>
      <c r="O138"/>
      <c r="P138"/>
      <c r="Q138"/>
      <c r="R138"/>
      <c r="S138"/>
    </row>
    <row r="139" spans="1:19" ht="18.75" customHeight="1" x14ac:dyDescent="0.25">
      <c r="A139" s="17" t="s">
        <v>169</v>
      </c>
      <c r="B139" s="107" t="s">
        <v>97</v>
      </c>
      <c r="C139" s="107"/>
      <c r="D139" s="107"/>
      <c r="E139" s="107"/>
      <c r="F139" s="107"/>
      <c r="G139" s="107"/>
      <c r="H139" s="107"/>
      <c r="I139" s="107"/>
      <c r="K139"/>
      <c r="L139"/>
      <c r="M139"/>
      <c r="N139"/>
      <c r="O139"/>
      <c r="P139"/>
      <c r="Q139"/>
      <c r="R139"/>
      <c r="S139"/>
    </row>
    <row r="140" spans="1:19" ht="13.5" customHeight="1" x14ac:dyDescent="0.25">
      <c r="A140" s="128" t="s">
        <v>98</v>
      </c>
      <c r="B140" s="128"/>
      <c r="C140" s="128"/>
      <c r="D140" s="128"/>
      <c r="E140" s="128"/>
      <c r="F140" s="128"/>
      <c r="G140" s="128"/>
      <c r="H140" s="128"/>
      <c r="I140" s="128"/>
    </row>
    <row r="141" spans="1:19" ht="13.5" customHeight="1" x14ac:dyDescent="0.25">
      <c r="A141" s="129" t="s">
        <v>99</v>
      </c>
      <c r="B141" s="129"/>
      <c r="C141" s="10" t="s">
        <v>100</v>
      </c>
      <c r="D141" s="130" t="s">
        <v>144</v>
      </c>
      <c r="E141" s="131"/>
      <c r="F141" s="10" t="s">
        <v>101</v>
      </c>
      <c r="G141" s="211" t="s">
        <v>102</v>
      </c>
      <c r="H141" s="196" t="s">
        <v>103</v>
      </c>
      <c r="I141" s="196"/>
    </row>
    <row r="142" spans="1:19" ht="13.5" customHeight="1" x14ac:dyDescent="0.25">
      <c r="A142" s="120">
        <f>I98</f>
        <v>4236.4760511412478</v>
      </c>
      <c r="B142" s="121"/>
      <c r="C142" s="12">
        <f>I128</f>
        <v>0</v>
      </c>
      <c r="D142" s="122">
        <f>A142+C142</f>
        <v>4236.4760511412478</v>
      </c>
      <c r="E142" s="123"/>
      <c r="F142" s="10" t="str">
        <f>B132</f>
        <v>PIS</v>
      </c>
      <c r="G142" s="212">
        <v>1.6500000000000001E-2</v>
      </c>
      <c r="H142" s="194">
        <v>6.4999999999999997E-3</v>
      </c>
      <c r="I142" s="194"/>
      <c r="J142" s="13"/>
    </row>
    <row r="143" spans="1:19" ht="13.5" customHeight="1" x14ac:dyDescent="0.25">
      <c r="A143" s="214" t="s">
        <v>104</v>
      </c>
      <c r="B143" s="214"/>
      <c r="C143" s="211">
        <v>1</v>
      </c>
      <c r="D143" s="215">
        <f>G147/1</f>
        <v>0.14250000000000002</v>
      </c>
      <c r="E143" s="216">
        <f>C143-D143</f>
        <v>0.85749999999999993</v>
      </c>
      <c r="F143" s="10" t="str">
        <f>B133</f>
        <v>COFINS</v>
      </c>
      <c r="G143" s="212">
        <v>7.5999999999999998E-2</v>
      </c>
      <c r="H143" s="194">
        <v>0.03</v>
      </c>
      <c r="I143" s="194"/>
    </row>
    <row r="144" spans="1:19" ht="13.5" customHeight="1" x14ac:dyDescent="0.25">
      <c r="A144" s="199" t="s">
        <v>105</v>
      </c>
      <c r="B144" s="199"/>
      <c r="C144" s="200">
        <v>1</v>
      </c>
      <c r="D144" s="201">
        <f>H147</f>
        <v>8.6499999999999994E-2</v>
      </c>
      <c r="E144" s="195">
        <f>C144-D144</f>
        <v>0.91349999999999998</v>
      </c>
      <c r="F144" s="10" t="str">
        <f>B134</f>
        <v>ISS</v>
      </c>
      <c r="G144" s="212">
        <f>I11</f>
        <v>0.05</v>
      </c>
      <c r="H144" s="194">
        <f>I11</f>
        <v>0.05</v>
      </c>
      <c r="I144" s="194"/>
    </row>
    <row r="145" spans="1:10" ht="13.5" customHeight="1" x14ac:dyDescent="0.25">
      <c r="A145" s="111" t="s">
        <v>106</v>
      </c>
      <c r="B145" s="111"/>
      <c r="C145" s="10">
        <v>1</v>
      </c>
      <c r="D145" s="50">
        <v>0.09</v>
      </c>
      <c r="E145" s="51">
        <f>C145-D145</f>
        <v>0.91</v>
      </c>
      <c r="F145" s="10" t="s">
        <v>179</v>
      </c>
      <c r="G145" s="212">
        <v>0</v>
      </c>
      <c r="H145" s="197">
        <v>0</v>
      </c>
      <c r="I145" s="198"/>
    </row>
    <row r="146" spans="1:10" ht="13.5" customHeight="1" x14ac:dyDescent="0.25">
      <c r="A146" s="112" t="s">
        <v>107</v>
      </c>
      <c r="B146" s="114" t="s">
        <v>108</v>
      </c>
      <c r="C146" s="115"/>
      <c r="D146" s="115"/>
      <c r="E146" s="116"/>
      <c r="F146" s="84" t="s">
        <v>182</v>
      </c>
      <c r="G146" s="212">
        <v>0</v>
      </c>
      <c r="H146" s="194">
        <v>0</v>
      </c>
      <c r="I146" s="194"/>
    </row>
    <row r="147" spans="1:10" ht="18" customHeight="1" x14ac:dyDescent="0.25">
      <c r="A147" s="113"/>
      <c r="B147" s="117"/>
      <c r="C147" s="118"/>
      <c r="D147" s="118"/>
      <c r="E147" s="119"/>
      <c r="F147" s="22" t="s">
        <v>109</v>
      </c>
      <c r="G147" s="213">
        <f>SUM(G142:G146)</f>
        <v>0.14250000000000002</v>
      </c>
      <c r="H147" s="194">
        <f>SUM(H142:I146)</f>
        <v>8.6499999999999994E-2</v>
      </c>
      <c r="I147" s="194"/>
    </row>
    <row r="148" spans="1:10" ht="18" customHeight="1" x14ac:dyDescent="0.25">
      <c r="A148" s="17" t="s">
        <v>183</v>
      </c>
      <c r="B148" s="107" t="s">
        <v>181</v>
      </c>
      <c r="C148" s="107"/>
      <c r="D148" s="107"/>
      <c r="E148" s="107"/>
      <c r="F148" s="107"/>
      <c r="G148" s="107"/>
      <c r="H148" s="107"/>
      <c r="I148" s="107"/>
    </row>
    <row r="149" spans="1:10" ht="5.0999999999999996" customHeight="1" x14ac:dyDescent="0.25">
      <c r="A149" s="52"/>
      <c r="B149" s="108"/>
      <c r="C149" s="108"/>
      <c r="D149" s="108"/>
      <c r="E149" s="108"/>
      <c r="F149" s="108"/>
      <c r="G149" s="108"/>
      <c r="H149" s="108"/>
      <c r="I149" s="108"/>
    </row>
    <row r="150" spans="1:10" ht="12" x14ac:dyDescent="0.25">
      <c r="A150" s="109" t="s">
        <v>110</v>
      </c>
      <c r="B150" s="109"/>
      <c r="C150" s="109"/>
      <c r="D150" s="109"/>
      <c r="E150" s="109"/>
      <c r="F150" s="109"/>
      <c r="G150" s="109"/>
      <c r="H150" s="31">
        <f>H137</f>
        <v>9.4690749863163642E-2</v>
      </c>
      <c r="I150" s="32">
        <f>I137</f>
        <v>401.15509405989917</v>
      </c>
    </row>
    <row r="151" spans="1:10" ht="5.0999999999999996" customHeight="1" x14ac:dyDescent="0.25"/>
    <row r="152" spans="1:10" x14ac:dyDescent="0.25">
      <c r="A152" s="110" t="s">
        <v>111</v>
      </c>
      <c r="B152" s="110"/>
      <c r="C152" s="110"/>
      <c r="D152" s="110"/>
      <c r="E152" s="110"/>
      <c r="F152" s="110"/>
      <c r="G152" s="110"/>
      <c r="H152" s="110"/>
      <c r="I152" s="110"/>
    </row>
    <row r="153" spans="1:10" x14ac:dyDescent="0.25">
      <c r="A153" s="104" t="s">
        <v>9</v>
      </c>
      <c r="B153" s="104"/>
      <c r="C153" s="104"/>
      <c r="D153" s="104"/>
      <c r="E153" s="104"/>
      <c r="F153" s="104"/>
      <c r="G153" s="104"/>
      <c r="H153" s="104"/>
      <c r="I153" s="104"/>
    </row>
    <row r="154" spans="1:10" ht="15" customHeight="1" x14ac:dyDescent="0.25">
      <c r="A154" s="10">
        <v>1</v>
      </c>
      <c r="B154" s="98" t="s">
        <v>112</v>
      </c>
      <c r="C154" s="99"/>
      <c r="D154" s="99"/>
      <c r="E154" s="99"/>
      <c r="F154" s="99"/>
      <c r="G154" s="100"/>
      <c r="H154" s="11">
        <f>I154/$G$171</f>
        <v>0.46878501802577177</v>
      </c>
      <c r="I154" s="53">
        <f>I40</f>
        <v>2174.0520000000001</v>
      </c>
    </row>
    <row r="155" spans="1:10" ht="15" customHeight="1" x14ac:dyDescent="0.25">
      <c r="A155" s="10">
        <v>2</v>
      </c>
      <c r="B155" s="98" t="s">
        <v>113</v>
      </c>
      <c r="C155" s="99"/>
      <c r="D155" s="99"/>
      <c r="E155" s="99"/>
      <c r="F155" s="99"/>
      <c r="G155" s="100"/>
      <c r="H155" s="11">
        <f t="shared" ref="H155:H156" si="8">I155/$G$171</f>
        <v>0.35231867304323539</v>
      </c>
      <c r="I155" s="53">
        <f>I51+I63+I70+I74</f>
        <v>1633.9240511412481</v>
      </c>
    </row>
    <row r="156" spans="1:10" ht="15" customHeight="1" x14ac:dyDescent="0.25">
      <c r="A156" s="10">
        <v>3</v>
      </c>
      <c r="B156" s="106" t="s">
        <v>114</v>
      </c>
      <c r="C156" s="106"/>
      <c r="D156" s="106"/>
      <c r="E156" s="106"/>
      <c r="F156" s="106"/>
      <c r="G156" s="106"/>
      <c r="H156" s="11">
        <f t="shared" si="8"/>
        <v>9.2396308930993001E-2</v>
      </c>
      <c r="I156" s="53">
        <f>I84</f>
        <v>428.5</v>
      </c>
    </row>
    <row r="157" spans="1:10" s="16" customFormat="1" ht="15" customHeight="1" x14ac:dyDescent="0.25">
      <c r="A157" s="101" t="s">
        <v>115</v>
      </c>
      <c r="B157" s="102"/>
      <c r="C157" s="102"/>
      <c r="D157" s="102"/>
      <c r="E157" s="102"/>
      <c r="F157" s="102"/>
      <c r="G157" s="103"/>
      <c r="H157" s="31">
        <f>H154+H155+H156</f>
        <v>0.9135000000000002</v>
      </c>
      <c r="I157" s="32">
        <f>SUM(I154:I156)</f>
        <v>4236.4760511412478</v>
      </c>
      <c r="J157" s="23"/>
    </row>
    <row r="158" spans="1:10" ht="5.0999999999999996" customHeight="1" x14ac:dyDescent="0.25"/>
    <row r="159" spans="1:10" x14ac:dyDescent="0.25">
      <c r="A159" s="104" t="s">
        <v>68</v>
      </c>
      <c r="B159" s="104"/>
      <c r="C159" s="104"/>
      <c r="D159" s="104"/>
      <c r="E159" s="104"/>
      <c r="F159" s="104"/>
      <c r="G159" s="104"/>
      <c r="H159" s="104"/>
      <c r="I159" s="104"/>
    </row>
    <row r="160" spans="1:10" ht="15" customHeight="1" x14ac:dyDescent="0.25">
      <c r="A160" s="10">
        <v>1</v>
      </c>
      <c r="B160" s="98" t="s">
        <v>116</v>
      </c>
      <c r="C160" s="99"/>
      <c r="D160" s="99"/>
      <c r="E160" s="99"/>
      <c r="F160" s="99"/>
      <c r="G160" s="100"/>
      <c r="H160" s="11">
        <f>I160/$G$171</f>
        <v>0</v>
      </c>
      <c r="I160" s="12">
        <f>I108</f>
        <v>0</v>
      </c>
    </row>
    <row r="161" spans="1:11" ht="15" customHeight="1" x14ac:dyDescent="0.25">
      <c r="A161" s="10">
        <v>2</v>
      </c>
      <c r="B161" s="98" t="s">
        <v>117</v>
      </c>
      <c r="C161" s="99"/>
      <c r="D161" s="99"/>
      <c r="E161" s="99"/>
      <c r="F161" s="99"/>
      <c r="G161" s="100"/>
      <c r="H161" s="11">
        <f t="shared" ref="H161:H162" si="9">I161/$G$171</f>
        <v>0</v>
      </c>
      <c r="I161" s="12">
        <f>I118</f>
        <v>0</v>
      </c>
    </row>
    <row r="162" spans="1:11" ht="15" customHeight="1" x14ac:dyDescent="0.25">
      <c r="A162" s="10">
        <v>3</v>
      </c>
      <c r="B162" s="98" t="s">
        <v>118</v>
      </c>
      <c r="C162" s="99"/>
      <c r="D162" s="99"/>
      <c r="E162" s="99"/>
      <c r="F162" s="99"/>
      <c r="G162" s="100"/>
      <c r="H162" s="11">
        <f t="shared" si="9"/>
        <v>0</v>
      </c>
      <c r="I162" s="12">
        <f>I122</f>
        <v>0</v>
      </c>
    </row>
    <row r="163" spans="1:11" ht="15" customHeight="1" x14ac:dyDescent="0.25">
      <c r="A163" s="101" t="s">
        <v>119</v>
      </c>
      <c r="B163" s="102"/>
      <c r="C163" s="102"/>
      <c r="D163" s="102"/>
      <c r="E163" s="102"/>
      <c r="F163" s="102"/>
      <c r="G163" s="103"/>
      <c r="H163" s="31">
        <f>H160+H161+H162</f>
        <v>0</v>
      </c>
      <c r="I163" s="32">
        <f>I160+I161+I162</f>
        <v>0</v>
      </c>
    </row>
    <row r="164" spans="1:11" ht="5.0999999999999996" customHeight="1" x14ac:dyDescent="0.25"/>
    <row r="165" spans="1:11" x14ac:dyDescent="0.25">
      <c r="A165" s="104" t="s">
        <v>91</v>
      </c>
      <c r="B165" s="104"/>
      <c r="C165" s="104"/>
      <c r="D165" s="104"/>
      <c r="E165" s="104"/>
      <c r="F165" s="104"/>
      <c r="G165" s="104"/>
      <c r="H165" s="104"/>
      <c r="I165" s="104"/>
    </row>
    <row r="166" spans="1:11" ht="15" customHeight="1" x14ac:dyDescent="0.25">
      <c r="A166" s="10">
        <v>1</v>
      </c>
      <c r="B166" s="98" t="s">
        <v>120</v>
      </c>
      <c r="C166" s="99"/>
      <c r="D166" s="99"/>
      <c r="E166" s="99"/>
      <c r="F166" s="99"/>
      <c r="G166" s="100"/>
      <c r="H166" s="11">
        <f>I166/$G$171</f>
        <v>8.6499999999999994E-2</v>
      </c>
      <c r="I166" s="12">
        <f>I137</f>
        <v>401.15509405989917</v>
      </c>
    </row>
    <row r="167" spans="1:11" ht="15" customHeight="1" x14ac:dyDescent="0.25">
      <c r="A167" s="101" t="s">
        <v>121</v>
      </c>
      <c r="B167" s="102"/>
      <c r="C167" s="102"/>
      <c r="D167" s="102"/>
      <c r="E167" s="102"/>
      <c r="F167" s="102"/>
      <c r="G167" s="103"/>
      <c r="H167" s="31">
        <f>H166</f>
        <v>8.6499999999999994E-2</v>
      </c>
      <c r="I167" s="32">
        <f>I137</f>
        <v>401.15509405989917</v>
      </c>
      <c r="K167" s="54"/>
    </row>
    <row r="168" spans="1:11" ht="5.0999999999999996" customHeight="1" x14ac:dyDescent="0.25"/>
    <row r="169" spans="1:11" x14ac:dyDescent="0.25">
      <c r="A169" s="105" t="s">
        <v>111</v>
      </c>
      <c r="B169" s="105"/>
      <c r="C169" s="105"/>
      <c r="D169" s="105"/>
      <c r="E169" s="105"/>
      <c r="F169" s="105"/>
      <c r="G169" s="105"/>
      <c r="H169" s="105"/>
      <c r="I169" s="105"/>
    </row>
    <row r="170" spans="1:11" ht="45" x14ac:dyDescent="0.25">
      <c r="A170" s="91" t="s">
        <v>122</v>
      </c>
      <c r="B170" s="91"/>
      <c r="C170" s="91"/>
      <c r="D170" s="91"/>
      <c r="E170" s="91"/>
      <c r="F170" s="91"/>
      <c r="G170" s="55" t="s">
        <v>123</v>
      </c>
      <c r="H170" s="55" t="s">
        <v>124</v>
      </c>
      <c r="I170" s="55" t="s">
        <v>125</v>
      </c>
    </row>
    <row r="171" spans="1:11" ht="11.25" customHeight="1" x14ac:dyDescent="0.25">
      <c r="A171" s="92" t="str">
        <f>D5</f>
        <v>Servente</v>
      </c>
      <c r="B171" s="93"/>
      <c r="C171" s="93"/>
      <c r="D171" s="93"/>
      <c r="E171" s="93"/>
      <c r="F171" s="94"/>
      <c r="G171" s="56">
        <f>I157+I163+I167</f>
        <v>4637.6311452011469</v>
      </c>
      <c r="H171" s="55">
        <f>IF(D6="12x36",2,1)</f>
        <v>1</v>
      </c>
      <c r="I171" s="56">
        <f>G171*H171</f>
        <v>4637.6311452011469</v>
      </c>
    </row>
    <row r="172" spans="1:11" x14ac:dyDescent="0.25">
      <c r="A172" s="92"/>
      <c r="B172" s="93"/>
      <c r="C172" s="93"/>
      <c r="D172" s="93"/>
      <c r="E172" s="93"/>
      <c r="F172" s="94"/>
      <c r="G172" s="55"/>
      <c r="H172" s="55"/>
      <c r="I172" s="56"/>
    </row>
    <row r="173" spans="1:11" s="16" customFormat="1" ht="12" x14ac:dyDescent="0.25">
      <c r="A173" s="95" t="s">
        <v>126</v>
      </c>
      <c r="B173" s="96"/>
      <c r="C173" s="96"/>
      <c r="D173" s="96"/>
      <c r="E173" s="96"/>
      <c r="F173" s="96"/>
      <c r="G173" s="96"/>
      <c r="H173" s="97"/>
      <c r="I173" s="57">
        <f>I171</f>
        <v>4637.6311452011469</v>
      </c>
      <c r="J173" s="23"/>
    </row>
  </sheetData>
  <mergeCells count="169">
    <mergeCell ref="I7:I8"/>
    <mergeCell ref="A8:C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0:F10"/>
    <mergeCell ref="A11:F11"/>
    <mergeCell ref="A12:F14"/>
    <mergeCell ref="G12:G14"/>
    <mergeCell ref="A15:F17"/>
    <mergeCell ref="G15:G17"/>
    <mergeCell ref="D6:F6"/>
    <mergeCell ref="A7:C7"/>
    <mergeCell ref="G7:H8"/>
    <mergeCell ref="A26:F26"/>
    <mergeCell ref="A27:F27"/>
    <mergeCell ref="A29:I29"/>
    <mergeCell ref="B30:G30"/>
    <mergeCell ref="B31:G31"/>
    <mergeCell ref="B32:G32"/>
    <mergeCell ref="A18:F20"/>
    <mergeCell ref="G18:G20"/>
    <mergeCell ref="A21:F21"/>
    <mergeCell ref="A22:F22"/>
    <mergeCell ref="A23:F23"/>
    <mergeCell ref="A24:F25"/>
    <mergeCell ref="B39:G39"/>
    <mergeCell ref="A40:G40"/>
    <mergeCell ref="B42:G42"/>
    <mergeCell ref="B43:G43"/>
    <mergeCell ref="B44:G44"/>
    <mergeCell ref="B45:G45"/>
    <mergeCell ref="B33:G33"/>
    <mergeCell ref="B34:G34"/>
    <mergeCell ref="B35:G35"/>
    <mergeCell ref="B36:G36"/>
    <mergeCell ref="B37:G37"/>
    <mergeCell ref="B38:G38"/>
    <mergeCell ref="A52:I52"/>
    <mergeCell ref="A53:I53"/>
    <mergeCell ref="B54:G54"/>
    <mergeCell ref="B55:G55"/>
    <mergeCell ref="B56:G56"/>
    <mergeCell ref="B57:G57"/>
    <mergeCell ref="B46:G46"/>
    <mergeCell ref="B47:G47"/>
    <mergeCell ref="B48:G48"/>
    <mergeCell ref="B49:G49"/>
    <mergeCell ref="B50:G50"/>
    <mergeCell ref="A51:G51"/>
    <mergeCell ref="B64:I64"/>
    <mergeCell ref="B65:I65"/>
    <mergeCell ref="B66:G66"/>
    <mergeCell ref="B67:G67"/>
    <mergeCell ref="B68:G68"/>
    <mergeCell ref="B69:G69"/>
    <mergeCell ref="B58:G58"/>
    <mergeCell ref="B59:G59"/>
    <mergeCell ref="B60:G60"/>
    <mergeCell ref="B61:G61"/>
    <mergeCell ref="B62:G62"/>
    <mergeCell ref="A63:G63"/>
    <mergeCell ref="B79:G79"/>
    <mergeCell ref="B80:G80"/>
    <mergeCell ref="B81:G81"/>
    <mergeCell ref="B82:G82"/>
    <mergeCell ref="B83:G83"/>
    <mergeCell ref="A84:G84"/>
    <mergeCell ref="A70:G70"/>
    <mergeCell ref="B72:G72"/>
    <mergeCell ref="B73:G73"/>
    <mergeCell ref="A74:G74"/>
    <mergeCell ref="A76:G76"/>
    <mergeCell ref="B78:G78"/>
    <mergeCell ref="A92:B92"/>
    <mergeCell ref="A94:I94"/>
    <mergeCell ref="A95:B95"/>
    <mergeCell ref="A96:B96"/>
    <mergeCell ref="A98:G98"/>
    <mergeCell ref="A100:I100"/>
    <mergeCell ref="B85:G85"/>
    <mergeCell ref="A86:I86"/>
    <mergeCell ref="A87:B87"/>
    <mergeCell ref="A88:B88"/>
    <mergeCell ref="A90:I90"/>
    <mergeCell ref="A91:B91"/>
    <mergeCell ref="B107:G107"/>
    <mergeCell ref="A108:G108"/>
    <mergeCell ref="B109:I109"/>
    <mergeCell ref="A111:E111"/>
    <mergeCell ref="A112:B112"/>
    <mergeCell ref="A113:B113"/>
    <mergeCell ref="B101:G101"/>
    <mergeCell ref="B102:G102"/>
    <mergeCell ref="B103:G103"/>
    <mergeCell ref="B104:G104"/>
    <mergeCell ref="B105:G105"/>
    <mergeCell ref="B106:G106"/>
    <mergeCell ref="B121:G121"/>
    <mergeCell ref="A122:G122"/>
    <mergeCell ref="A124:E124"/>
    <mergeCell ref="A125:B125"/>
    <mergeCell ref="A126:B126"/>
    <mergeCell ref="A128:G128"/>
    <mergeCell ref="B114:I114"/>
    <mergeCell ref="B115:G115"/>
    <mergeCell ref="B116:G116"/>
    <mergeCell ref="B117:G117"/>
    <mergeCell ref="A118:G118"/>
    <mergeCell ref="B120:G120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30:I130"/>
    <mergeCell ref="B131:G131"/>
    <mergeCell ref="B132:G132"/>
    <mergeCell ref="B133:G133"/>
    <mergeCell ref="B134:G134"/>
    <mergeCell ref="B135:G135"/>
    <mergeCell ref="A145:B145"/>
    <mergeCell ref="H145:I145"/>
    <mergeCell ref="A146:A147"/>
    <mergeCell ref="B146:E147"/>
    <mergeCell ref="H146:I146"/>
    <mergeCell ref="H147:I147"/>
    <mergeCell ref="A142:B142"/>
    <mergeCell ref="D142:E142"/>
    <mergeCell ref="H142:I142"/>
    <mergeCell ref="A143:B143"/>
    <mergeCell ref="H143:I143"/>
    <mergeCell ref="A144:B144"/>
    <mergeCell ref="H144:I144"/>
    <mergeCell ref="B155:G155"/>
    <mergeCell ref="B156:G156"/>
    <mergeCell ref="A157:G157"/>
    <mergeCell ref="A159:I159"/>
    <mergeCell ref="B160:G160"/>
    <mergeCell ref="B161:G161"/>
    <mergeCell ref="B148:I148"/>
    <mergeCell ref="B149:I149"/>
    <mergeCell ref="A150:G150"/>
    <mergeCell ref="A152:I152"/>
    <mergeCell ref="A153:I153"/>
    <mergeCell ref="B154:G154"/>
    <mergeCell ref="A170:F170"/>
    <mergeCell ref="A171:F171"/>
    <mergeCell ref="A172:F172"/>
    <mergeCell ref="A173:H173"/>
    <mergeCell ref="B162:G162"/>
    <mergeCell ref="A163:G163"/>
    <mergeCell ref="A165:I165"/>
    <mergeCell ref="B166:G166"/>
    <mergeCell ref="A167:G167"/>
    <mergeCell ref="A169:I169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workbookViewId="0">
      <selection activeCell="I24" sqref="I24"/>
    </sheetView>
  </sheetViews>
  <sheetFormatPr defaultColWidth="8.42578125" defaultRowHeight="15" x14ac:dyDescent="0.25"/>
  <cols>
    <col min="1" max="1" width="29" style="60" customWidth="1"/>
    <col min="2" max="2" width="24.28515625" style="60" customWidth="1"/>
    <col min="3" max="3" width="13.28515625" style="60" customWidth="1"/>
    <col min="4" max="4" width="17.28515625" style="60" customWidth="1"/>
    <col min="5" max="5" width="16.5703125" style="60" customWidth="1"/>
    <col min="6" max="6" width="7.140625" style="60" customWidth="1"/>
    <col min="7" max="7" width="16.85546875" style="60" customWidth="1"/>
    <col min="8" max="16384" width="8.42578125" style="60"/>
  </cols>
  <sheetData>
    <row r="1" spans="1:7" x14ac:dyDescent="0.25">
      <c r="A1" s="190" t="s">
        <v>128</v>
      </c>
      <c r="B1" s="190"/>
      <c r="C1" s="190"/>
      <c r="D1" s="190"/>
      <c r="E1" s="190"/>
      <c r="F1" s="190"/>
      <c r="G1" s="190"/>
    </row>
    <row r="2" spans="1:7" ht="29.25" customHeight="1" x14ac:dyDescent="0.25">
      <c r="A2" s="61" t="s">
        <v>129</v>
      </c>
      <c r="B2" s="61" t="s">
        <v>151</v>
      </c>
      <c r="C2" s="61" t="s">
        <v>130</v>
      </c>
      <c r="D2" s="61" t="s">
        <v>131</v>
      </c>
      <c r="E2" s="62" t="s">
        <v>58</v>
      </c>
      <c r="F2" s="62" t="s">
        <v>141</v>
      </c>
      <c r="G2" s="62" t="s">
        <v>132</v>
      </c>
    </row>
    <row r="3" spans="1:7" x14ac:dyDescent="0.25">
      <c r="A3" s="63" t="s">
        <v>190</v>
      </c>
      <c r="B3" s="63" t="s">
        <v>186</v>
      </c>
      <c r="C3" s="64" t="s">
        <v>184</v>
      </c>
      <c r="D3" s="64" t="s">
        <v>185</v>
      </c>
      <c r="E3" s="65">
        <f>'Servente - 40h POA'!I173</f>
        <v>4637.6311452011469</v>
      </c>
      <c r="F3" s="64">
        <v>2</v>
      </c>
      <c r="G3" s="65">
        <f t="shared" ref="G3:G10" si="0">F3*E3</f>
        <v>9275.2622904022937</v>
      </c>
    </row>
    <row r="4" spans="1:7" x14ac:dyDescent="0.25">
      <c r="A4" s="63" t="s">
        <v>191</v>
      </c>
      <c r="B4" s="63" t="s">
        <v>186</v>
      </c>
      <c r="C4" s="64" t="s">
        <v>184</v>
      </c>
      <c r="D4" s="64" t="s">
        <v>185</v>
      </c>
      <c r="E4" s="65">
        <f>'Eletricista - 40h POA'!I173</f>
        <v>5237.8878120845102</v>
      </c>
      <c r="F4" s="64">
        <v>2</v>
      </c>
      <c r="G4" s="65">
        <f t="shared" si="0"/>
        <v>10475.77562416902</v>
      </c>
    </row>
    <row r="5" spans="1:7" x14ac:dyDescent="0.25">
      <c r="A5" s="63" t="s">
        <v>201</v>
      </c>
      <c r="B5" s="63" t="s">
        <v>186</v>
      </c>
      <c r="C5" s="64" t="s">
        <v>184</v>
      </c>
      <c r="D5" s="64" t="s">
        <v>185</v>
      </c>
      <c r="E5" s="65">
        <f>'Hidráulico - 40h POA'!I173</f>
        <v>5237.8878120845102</v>
      </c>
      <c r="F5" s="64">
        <v>1</v>
      </c>
      <c r="G5" s="65">
        <f t="shared" si="0"/>
        <v>5237.8878120845102</v>
      </c>
    </row>
    <row r="6" spans="1:7" x14ac:dyDescent="0.25">
      <c r="A6" s="63" t="s">
        <v>192</v>
      </c>
      <c r="B6" s="63" t="s">
        <v>186</v>
      </c>
      <c r="C6" s="64" t="s">
        <v>184</v>
      </c>
      <c r="D6" s="64" t="s">
        <v>185</v>
      </c>
      <c r="E6" s="65">
        <f>'Marceneiro - 40h POA'!I173</f>
        <v>5421.6133258076061</v>
      </c>
      <c r="F6" s="64">
        <v>1</v>
      </c>
      <c r="G6" s="65">
        <f t="shared" si="0"/>
        <v>5421.6133258076061</v>
      </c>
    </row>
    <row r="7" spans="1:7" x14ac:dyDescent="0.25">
      <c r="A7" s="63" t="s">
        <v>193</v>
      </c>
      <c r="B7" s="63" t="s">
        <v>186</v>
      </c>
      <c r="C7" s="64" t="s">
        <v>184</v>
      </c>
      <c r="D7" s="64" t="s">
        <v>185</v>
      </c>
      <c r="E7" s="65">
        <f>'Pedreiro - 40h POA'!I173</f>
        <v>5421.6133258076061</v>
      </c>
      <c r="F7" s="64">
        <v>1</v>
      </c>
      <c r="G7" s="65">
        <f t="shared" si="0"/>
        <v>5421.6133258076061</v>
      </c>
    </row>
    <row r="8" spans="1:7" x14ac:dyDescent="0.25">
      <c r="A8" s="63" t="s">
        <v>194</v>
      </c>
      <c r="B8" s="63" t="s">
        <v>186</v>
      </c>
      <c r="C8" s="64" t="s">
        <v>184</v>
      </c>
      <c r="D8" s="64" t="s">
        <v>185</v>
      </c>
      <c r="E8" s="65">
        <f>'Pintor 40h -POA'!I173</f>
        <v>5421.6133258076061</v>
      </c>
      <c r="F8" s="64">
        <v>1</v>
      </c>
      <c r="G8" s="65">
        <f t="shared" si="0"/>
        <v>5421.6133258076061</v>
      </c>
    </row>
    <row r="9" spans="1:7" x14ac:dyDescent="0.25">
      <c r="A9" s="63" t="s">
        <v>195</v>
      </c>
      <c r="B9" s="63" t="s">
        <v>186</v>
      </c>
      <c r="C9" s="64" t="s">
        <v>184</v>
      </c>
      <c r="D9" s="64" t="s">
        <v>185</v>
      </c>
      <c r="E9" s="65">
        <f>'Serralheiro - 40h POA'!I173</f>
        <v>5421.6133258076061</v>
      </c>
      <c r="F9" s="64">
        <v>1</v>
      </c>
      <c r="G9" s="65">
        <f t="shared" si="0"/>
        <v>5421.6133258076061</v>
      </c>
    </row>
    <row r="10" spans="1:7" x14ac:dyDescent="0.25">
      <c r="A10" s="63" t="s">
        <v>200</v>
      </c>
      <c r="B10" s="63" t="s">
        <v>186</v>
      </c>
      <c r="C10" s="64" t="s">
        <v>184</v>
      </c>
      <c r="D10" s="64" t="s">
        <v>185</v>
      </c>
      <c r="E10" s="65">
        <f>'Supervisor - 40h POA'!I173</f>
        <v>6802.1892299351148</v>
      </c>
      <c r="F10" s="64">
        <v>1</v>
      </c>
      <c r="G10" s="65">
        <f t="shared" si="0"/>
        <v>6802.1892299351148</v>
      </c>
    </row>
    <row r="11" spans="1:7" x14ac:dyDescent="0.25">
      <c r="A11" s="191" t="s">
        <v>109</v>
      </c>
      <c r="B11" s="192"/>
      <c r="C11" s="192"/>
      <c r="D11" s="192"/>
      <c r="E11" s="193"/>
      <c r="F11" s="66">
        <f>SUM(F3:F10)</f>
        <v>10</v>
      </c>
      <c r="G11" s="67">
        <f>SUM(G3:G10)</f>
        <v>53477.568259821375</v>
      </c>
    </row>
    <row r="14" spans="1:7" x14ac:dyDescent="0.25">
      <c r="G14" s="68"/>
    </row>
    <row r="17" spans="1:4" x14ac:dyDescent="0.25">
      <c r="A17" s="69"/>
      <c r="B17" s="69"/>
      <c r="C17" s="69"/>
      <c r="D17" s="69"/>
    </row>
  </sheetData>
  <mergeCells count="2">
    <mergeCell ref="A1:G1"/>
    <mergeCell ref="A11:E11"/>
  </mergeCells>
  <pageMargins left="0.51180555555555496" right="0.51180555555555496" top="0.78749999999999998" bottom="0.78749999999999998" header="0.51180555555555496" footer="0.51180555555555496"/>
  <pageSetup paperSize="9" scale="74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8</vt:i4>
      </vt:variant>
    </vt:vector>
  </HeadingPairs>
  <TitlesOfParts>
    <vt:vector size="17" baseType="lpstr">
      <vt:lpstr>Supervisor - 40h POA</vt:lpstr>
      <vt:lpstr>Serralheiro - 40h POA</vt:lpstr>
      <vt:lpstr>Pintor 40h -POA</vt:lpstr>
      <vt:lpstr>Pedreiro - 40h POA</vt:lpstr>
      <vt:lpstr>Marceneiro - 40h POA</vt:lpstr>
      <vt:lpstr>Hidráulico - 40h POA</vt:lpstr>
      <vt:lpstr>Eletricista - 40h POA</vt:lpstr>
      <vt:lpstr>Servente - 40h POA</vt:lpstr>
      <vt:lpstr>Resumo</vt:lpstr>
      <vt:lpstr>'Eletricista - 40h POA'!Area_de_impressao</vt:lpstr>
      <vt:lpstr>'Hidráulico - 40h POA'!Area_de_impressao</vt:lpstr>
      <vt:lpstr>'Marceneiro - 40h POA'!Area_de_impressao</vt:lpstr>
      <vt:lpstr>'Pedreiro - 40h POA'!Area_de_impressao</vt:lpstr>
      <vt:lpstr>'Pintor 40h -POA'!Area_de_impressao</vt:lpstr>
      <vt:lpstr>'Serralheiro - 40h POA'!Area_de_impressao</vt:lpstr>
      <vt:lpstr>'Servente - 40h POA'!Area_de_impressao</vt:lpstr>
      <vt:lpstr>'Supervisor - 40h POA'!Area_de_impressao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Bianca Fernandes Pereira</cp:lastModifiedBy>
  <cp:lastPrinted>2022-09-06T17:57:16Z</cp:lastPrinted>
  <dcterms:created xsi:type="dcterms:W3CDTF">2019-04-12T20:03:09Z</dcterms:created>
  <dcterms:modified xsi:type="dcterms:W3CDTF">2024-02-15T17:52:17Z</dcterms:modified>
</cp:coreProperties>
</file>