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9331\"/>
    </mc:Choice>
  </mc:AlternateContent>
  <bookViews>
    <workbookView xWindow="-120" yWindow="-120" windowWidth="29040" windowHeight="15720" tabRatio="500"/>
  </bookViews>
  <sheets>
    <sheet name="Médico" sheetId="1" r:id="rId1"/>
    <sheet name="Resumo" sheetId="3" r:id="rId2"/>
  </sheets>
  <externalReferences>
    <externalReference r:id="rId3"/>
    <externalReference r:id="rId4"/>
  </externalReferences>
  <definedNames>
    <definedName name="_xlnm.Print_Area" localSheetId="0">Médico!$A$1:$I$173</definedName>
    <definedName name="Auxiliar">#REF!</definedName>
    <definedName name="CUSTO_VALE_TRANSPORTE">#REF!</definedName>
    <definedName name="ecwece4c">#REF!</definedName>
    <definedName name="MOMB4">'[1]SERVENTE MANUTENCAO'!$I$144</definedName>
    <definedName name="MONA1">#REF!</definedName>
    <definedName name="MONA2">#REF!</definedName>
    <definedName name="MONA3">[2]HIDRAULICO!$I$138</definedName>
    <definedName name="MONA4">'[2]SERVENTE (AUX PRODUCAO)'!$I$138</definedName>
    <definedName name="MONA5">#REF!</definedName>
    <definedName name="MONA6">#REF!</definedName>
    <definedName name="MONA7">#REF!</definedName>
    <definedName name="MONA8">[2]MECANICO_REFRIGERACAO!$I$138</definedName>
    <definedName name="MONB1">#REF!</definedName>
    <definedName name="MONB2">#REF!</definedName>
    <definedName name="MONB3">[2]HIDRAULICO!$I$144</definedName>
    <definedName name="MONB4">'[2]SERVENTE (AUX PRODUCAO)'!$I$144</definedName>
    <definedName name="MONB5">#REF!</definedName>
    <definedName name="MONB6">#REF!</definedName>
    <definedName name="MONB7">#REF!</definedName>
    <definedName name="MONB8">[2]MECANICO_REFRIGERACAO!$I$144</definedName>
    <definedName name="MONC1">#REF!</definedName>
    <definedName name="MONC2">#REF!</definedName>
    <definedName name="MONC3">[2]HIDRAULICO!$I$148</definedName>
    <definedName name="MONC4">'[2]SERVENTE (AUX PRODUCAO)'!$I$148</definedName>
    <definedName name="MONC5">#REF!</definedName>
    <definedName name="MONC6">#REF!</definedName>
    <definedName name="MONC7">#REF!</definedName>
    <definedName name="MONC8">[2]MECANICO_REFRIGERACAO!$I$148</definedName>
    <definedName name="mont">#REF!</definedName>
    <definedName name="MONTANTEA">#REF!</definedName>
    <definedName name="MONTANTEA1">#REF!</definedName>
    <definedName name="MONTANTEA2">#REF!</definedName>
    <definedName name="MONTANTEB">#REF!</definedName>
    <definedName name="MONTANTEB1">#REF!</definedName>
    <definedName name="MONTANTEB2">#REF!</definedName>
    <definedName name="MONTANTEC">#REF!</definedName>
    <definedName name="MONTANTEC1">#REF!</definedName>
    <definedName name="MONTANTEC2">#REF!</definedName>
    <definedName name="ok">#REF!</definedName>
    <definedName name="REMUNERACAO1">#REF!</definedName>
    <definedName name="REMUNERACAO2">#REF!</definedName>
    <definedName name="REMUNERACAO3">[2]HIDRAULICO!$I$30</definedName>
    <definedName name="REMUNERACAO4">'[2]SERVENTE (AUX PRODUCAO)'!$I$30</definedName>
    <definedName name="REMUNERACAO5">#REF!</definedName>
    <definedName name="REMUNERACAO6">#REF!</definedName>
    <definedName name="REMUNERACAO7">#REF!</definedName>
    <definedName name="REMUNERACAO8">[2]MECANICO_REFRIGERACAO!$I$30</definedName>
    <definedName name="TOTAL_MONT_A">#REF!</definedName>
    <definedName name="TOTAL1">#REF!</definedName>
    <definedName name="TOTAL2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" i="3" l="1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H95" i="1"/>
  <c r="G92" i="1"/>
  <c r="F92" i="1"/>
  <c r="H92" i="1" s="1"/>
  <c r="E92" i="1"/>
  <c r="C92" i="1"/>
  <c r="A92" i="1"/>
  <c r="G88" i="1"/>
  <c r="C88" i="1"/>
  <c r="A88" i="1"/>
  <c r="I83" i="1"/>
  <c r="I82" i="1"/>
  <c r="H70" i="1"/>
  <c r="H63" i="1"/>
  <c r="H51" i="1"/>
  <c r="H73" i="1" s="1"/>
  <c r="H74" i="1" s="1"/>
  <c r="H76" i="1" s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E96" i="1" l="1"/>
  <c r="F96" i="1" s="1"/>
  <c r="H96" i="1" s="1"/>
  <c r="I96" i="1" s="1"/>
  <c r="I79" i="1" s="1"/>
  <c r="E88" i="1"/>
  <c r="I40" i="1"/>
  <c r="I68" i="1" s="1"/>
  <c r="I57" i="1"/>
  <c r="I47" i="1"/>
  <c r="I46" i="1"/>
  <c r="I92" i="1"/>
  <c r="I80" i="1" s="1"/>
  <c r="H31" i="1"/>
  <c r="F88" i="1"/>
  <c r="H88" i="1" s="1"/>
  <c r="I88" i="1" s="1"/>
  <c r="I81" i="1" s="1"/>
  <c r="I105" i="1"/>
  <c r="H34" i="1" l="1"/>
  <c r="I50" i="1"/>
  <c r="H38" i="1"/>
  <c r="I45" i="1"/>
  <c r="I55" i="1"/>
  <c r="I73" i="1"/>
  <c r="I74" i="1" s="1"/>
  <c r="I154" i="1"/>
  <c r="I48" i="1"/>
  <c r="H83" i="1"/>
  <c r="H36" i="1"/>
  <c r="H37" i="1"/>
  <c r="I49" i="1"/>
  <c r="I60" i="1"/>
  <c r="H39" i="1"/>
  <c r="H35" i="1"/>
  <c r="I43" i="1"/>
  <c r="A113" i="1"/>
  <c r="H82" i="1"/>
  <c r="A126" i="1"/>
  <c r="I56" i="1"/>
  <c r="I61" i="1"/>
  <c r="H80" i="1"/>
  <c r="I67" i="1"/>
  <c r="I44" i="1"/>
  <c r="I51" i="1" s="1"/>
  <c r="C113" i="1" s="1"/>
  <c r="I59" i="1"/>
  <c r="H33" i="1"/>
  <c r="H79" i="1"/>
  <c r="I69" i="1"/>
  <c r="I62" i="1"/>
  <c r="H32" i="1"/>
  <c r="I58" i="1"/>
  <c r="I124" i="1"/>
  <c r="I111" i="1"/>
  <c r="H81" i="1"/>
  <c r="F126" i="1"/>
  <c r="F113" i="1"/>
  <c r="I84" i="1"/>
  <c r="H40" i="1" l="1"/>
  <c r="H84" i="1"/>
  <c r="H98" i="1"/>
  <c r="I63" i="1"/>
  <c r="D113" i="1" s="1"/>
  <c r="I70" i="1"/>
  <c r="I155" i="1" s="1"/>
  <c r="D126" i="1"/>
  <c r="C126" i="1"/>
  <c r="G113" i="1"/>
  <c r="G126" i="1"/>
  <c r="I156" i="1"/>
  <c r="I76" i="1" l="1"/>
  <c r="I98" i="1" s="1"/>
  <c r="A142" i="1" s="1"/>
  <c r="I157" i="1"/>
  <c r="E113" i="1"/>
  <c r="H113" i="1"/>
  <c r="I113" i="1" s="1"/>
  <c r="H107" i="1" s="1"/>
  <c r="E126" i="1"/>
  <c r="H126" i="1" s="1"/>
  <c r="I126" i="1" s="1"/>
  <c r="H104" i="1"/>
  <c r="H102" i="1"/>
  <c r="H105" i="1"/>
  <c r="H117" i="1" l="1"/>
  <c r="H116" i="1"/>
  <c r="G124" i="1"/>
  <c r="G111" i="1"/>
  <c r="I108" i="1" s="1"/>
  <c r="I160" i="1" s="1"/>
  <c r="H106" i="1"/>
  <c r="H118" i="1"/>
  <c r="I122" i="1"/>
  <c r="H121" i="1"/>
  <c r="H122" i="1" s="1"/>
  <c r="H103" i="1" l="1"/>
  <c r="H108" i="1" s="1"/>
  <c r="H128" i="1" s="1"/>
  <c r="I162" i="1"/>
  <c r="I128" i="1"/>
  <c r="C142" i="1" s="1"/>
  <c r="D142" i="1" s="1"/>
  <c r="I132" i="1" l="1"/>
  <c r="I134" i="1"/>
  <c r="H134" i="1" s="1"/>
  <c r="I133" i="1"/>
  <c r="H133" i="1" s="1"/>
  <c r="I135" i="1"/>
  <c r="H135" i="1" s="1"/>
  <c r="I136" i="1"/>
  <c r="H136" i="1" s="1"/>
  <c r="I163" i="1"/>
  <c r="I137" i="1" l="1"/>
  <c r="H132" i="1"/>
  <c r="H137" i="1" s="1"/>
  <c r="H150" i="1" s="1"/>
  <c r="I166" i="1" l="1"/>
  <c r="I150" i="1"/>
  <c r="I167" i="1"/>
  <c r="G171" i="1" s="1"/>
  <c r="H166" i="1" l="1"/>
  <c r="H167" i="1" s="1"/>
  <c r="I171" i="1"/>
  <c r="I173" i="1" s="1"/>
  <c r="E3" i="3" s="1"/>
  <c r="G3" i="3" s="1"/>
  <c r="G4" i="3" s="1"/>
  <c r="H161" i="1"/>
  <c r="H154" i="1"/>
  <c r="H155" i="1"/>
  <c r="H160" i="1"/>
  <c r="H156" i="1"/>
  <c r="H162" i="1"/>
  <c r="H157" i="1" l="1"/>
  <c r="H163" i="1"/>
</calcChain>
</file>

<file path=xl/sharedStrings.xml><?xml version="1.0" encoding="utf-8"?>
<sst xmlns="http://schemas.openxmlformats.org/spreadsheetml/2006/main" count="269" uniqueCount="193">
  <si>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</si>
  <si>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</si>
  <si>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</si>
  <si>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</si>
  <si>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</si>
  <si>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</si>
  <si>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</si>
  <si>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</si>
  <si>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</si>
  <si>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</si>
  <si>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</si>
  <si>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</si>
  <si>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</si>
  <si>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</si>
  <si>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</si>
  <si>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</si>
  <si>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</si>
  <si>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</si>
  <si>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</si>
  <si>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</si>
  <si>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</si>
  <si>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</si>
  <si>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</si>
  <si>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</si>
  <si>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</si>
  <si>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</si>
  <si>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</si>
  <si>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</si>
  <si>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</si>
  <si>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</si>
  <si>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</si>
  <si>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</si>
  <si>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</si>
  <si>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</si>
  <si>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</si>
  <si>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</si>
  <si>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</si>
  <si>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</si>
  <si>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</si>
  <si>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</si>
  <si>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</si>
  <si>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</si>
  <si>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</si>
  <si>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</si>
  <si>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</si>
  <si>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</si>
  <si>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</si>
  <si>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</si>
  <si>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</si>
  <si>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</si>
  <si>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</si>
  <si>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</si>
  <si>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</si>
  <si>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</si>
  <si>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</si>
  <si>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</si>
  <si>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</si>
  <si>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</si>
  <si>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</si>
  <si>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</si>
  <si>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</si>
  <si>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</si>
  <si>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</si>
  <si>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</si>
  <si>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</si>
  <si>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</si>
  <si>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</si>
  <si>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</si>
  <si>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</si>
  <si>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</si>
  <si>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</si>
  <si>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</si>
  <si>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</si>
  <si>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</si>
  <si>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</si>
  <si>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</si>
  <si>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</si>
  <si>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</si>
  <si>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</si>
  <si>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</si>
  <si>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</si>
  <si>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</si>
  <si>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</si>
  <si>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</si>
  <si>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</si>
  <si>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</si>
  <si>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</si>
  <si>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</si>
  <si>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</si>
  <si>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</si>
  <si>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</si>
  <si>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</si>
  <si>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</si>
  <si>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</si>
  <si>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</si>
  <si>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</si>
  <si>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</si>
  <si>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</si>
  <si>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</si>
  <si>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</si>
  <si>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</si>
  <si>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</si>
  <si>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</si>
  <si>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</si>
  <si>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</si>
  <si>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</si>
  <si>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</si>
  <si>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</si>
  <si>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</si>
  <si>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</si>
  <si>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</si>
  <si>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</si>
  <si>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</si>
  <si>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</si>
  <si>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</si>
  <si>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</si>
  <si>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</si>
  <si>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</si>
  <si>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</si>
  <si>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</si>
  <si>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</si>
  <si>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</si>
  <si>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</si>
  <si>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</si>
  <si>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</si>
  <si>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</si>
  <si>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</si>
  <si>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</si>
  <si>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</si>
  <si>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</si>
  <si>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</si>
  <si>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</si>
  <si>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</si>
  <si>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</si>
  <si>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</si>
  <si>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</si>
  <si>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</si>
  <si>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</si>
  <si>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</si>
  <si>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</si>
  <si>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</si>
  <si>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</si>
  <si>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</si>
  <si>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</si>
  <si>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</si>
  <si>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</si>
  <si>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</si>
  <si>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</si>
  <si>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</si>
  <si>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</si>
  <si>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</si>
  <si>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</si>
  <si>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</si>
  <si>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</si>
  <si>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</si>
  <si>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</si>
  <si>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</si>
  <si>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</si>
  <si>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</si>
  <si>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</si>
  <si>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</si>
  <si>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</si>
  <si>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</si>
  <si>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</si>
  <si>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</si>
  <si>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</si>
  <si>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</si>
  <si>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</si>
  <si>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</si>
  <si>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</si>
  <si>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</si>
  <si>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</si>
  <si>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</si>
  <si>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</si>
  <si>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</si>
  <si>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</si>
  <si>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</si>
  <si>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</si>
  <si>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</si>
  <si>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</si>
  <si>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</si>
  <si>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</si>
  <si>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</si>
  <si>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</si>
  <si>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</si>
  <si>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</si>
  <si>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</si>
  <si>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Médico Psiquiatra</t>
  </si>
  <si>
    <t>Porto Alegre</t>
  </si>
  <si>
    <t>Outros benefícios que refletem na planilha de custos, caso constem na CCT.</t>
  </si>
  <si>
    <t>6h semanais</t>
  </si>
  <si>
    <t>Segunda e sexta</t>
  </si>
  <si>
    <t>Salário do Oficial de Saúde Temporário (OST)  Lei Estadual nº 15.115/18 com reajuste de 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</si>
</sst>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27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38">
    <xf numFmtId="0" fontId="0" fillId="0" borderId="0" xfId="0"/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3"/>
  <sheetViews>
    <sheetView tabSelected="1" view="pageBreakPreview" topLeftCell="A145" zoomScale="130" zoomScaleNormal="130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7" customWidth="1"/>
    <col min="2" max="4" width="11.28515625" style="7" customWidth="1"/>
    <col min="5" max="5" width="12.140625" style="7" customWidth="1"/>
    <col min="6" max="7" width="11.28515625" style="7" customWidth="1"/>
    <col min="8" max="8" width="9.28515625" style="7" customWidth="1"/>
    <col min="9" max="9" width="11.7109375" style="7" customWidth="1"/>
    <col min="10" max="10" width="11.140625" style="8" customWidth="1"/>
    <col min="11" max="11" width="10" style="7" customWidth="1"/>
    <col min="12" max="12" width="9.140625" style="7"/>
    <col min="13" max="15" width="22.28515625" style="7" customWidth="1"/>
    <col min="16" max="16384" width="9.140625" style="7"/>
  </cols>
  <sheetData>
    <row r="1" spans="1:11" ht="27.75" customHeight="1" x14ac:dyDescent="0.25">
      <c r="A1" s="88" t="s">
        <v>0</v>
      </c>
      <c r="B1" s="88"/>
      <c r="C1" s="88"/>
      <c r="D1" s="88"/>
      <c r="E1" s="88"/>
      <c r="F1" s="88"/>
      <c r="G1" s="88"/>
      <c r="H1" s="88"/>
      <c r="I1" s="88"/>
      <c r="K1" s="9"/>
    </row>
    <row r="2" spans="1:11" ht="22.5" customHeight="1" x14ac:dyDescent="0.25">
      <c r="A2" s="88" t="s">
        <v>1</v>
      </c>
      <c r="B2" s="88"/>
      <c r="C2" s="89">
        <v>23120400127063</v>
      </c>
      <c r="D2" s="89"/>
      <c r="E2" s="90" t="s">
        <v>2</v>
      </c>
      <c r="F2" s="90"/>
      <c r="G2" s="90"/>
      <c r="H2" s="90"/>
      <c r="I2" s="90"/>
    </row>
    <row r="3" spans="1:11" ht="11.25" customHeight="1" x14ac:dyDescent="0.25">
      <c r="A3" s="88" t="s">
        <v>3</v>
      </c>
      <c r="B3" s="88"/>
      <c r="C3" s="10"/>
      <c r="D3" s="11"/>
      <c r="E3" s="12" t="s">
        <v>4</v>
      </c>
      <c r="F3" s="10"/>
      <c r="G3" s="11"/>
      <c r="H3" s="11"/>
      <c r="I3" s="11"/>
    </row>
    <row r="4" spans="1:11" ht="4.5" customHeight="1" x14ac:dyDescent="0.25"/>
    <row r="5" spans="1:11" ht="18.75" customHeight="1" x14ac:dyDescent="0.25">
      <c r="A5" s="91" t="s">
        <v>5</v>
      </c>
      <c r="B5" s="91"/>
      <c r="C5" s="91"/>
      <c r="D5" s="92" t="s">
        <v>187</v>
      </c>
      <c r="E5" s="92"/>
      <c r="F5" s="92"/>
      <c r="G5" s="93" t="str">
        <f>IF(D6="12x36","Regime de trabalho:","Quantidade de HORAS/MÊS")</f>
        <v>Quantidade de HORAS/MÊS</v>
      </c>
      <c r="H5" s="93"/>
      <c r="I5" s="94">
        <f>IF(D6="12x36",D6,5*D6)</f>
        <v>30</v>
      </c>
    </row>
    <row r="6" spans="1:11" ht="18.75" customHeight="1" x14ac:dyDescent="0.25">
      <c r="A6" s="91" t="str">
        <f>IF(D6="12x36","Regime de trabalho:","Regime de trabalho (horas semanais):")</f>
        <v>Regime de trabalho (horas semanais):</v>
      </c>
      <c r="B6" s="91"/>
      <c r="C6" s="91"/>
      <c r="D6" s="91">
        <v>6</v>
      </c>
      <c r="E6" s="91"/>
      <c r="F6" s="91"/>
      <c r="G6" s="93"/>
      <c r="H6" s="93"/>
      <c r="I6" s="94"/>
    </row>
    <row r="7" spans="1:11" ht="22.5" customHeight="1" x14ac:dyDescent="0.25">
      <c r="A7" s="91" t="s">
        <v>6</v>
      </c>
      <c r="B7" s="91"/>
      <c r="C7" s="91"/>
      <c r="D7" s="95" t="s">
        <v>192</v>
      </c>
      <c r="E7" s="95"/>
      <c r="F7" s="95"/>
      <c r="G7" s="96" t="s">
        <v>7</v>
      </c>
      <c r="H7" s="96"/>
      <c r="I7" s="97" t="s">
        <v>11</v>
      </c>
    </row>
    <row r="8" spans="1:11" ht="22.5" customHeight="1" x14ac:dyDescent="0.25">
      <c r="A8" s="91" t="s">
        <v>8</v>
      </c>
      <c r="B8" s="91"/>
      <c r="C8" s="91"/>
      <c r="D8" s="95" t="s">
        <v>192</v>
      </c>
      <c r="E8" s="95"/>
      <c r="F8" s="95"/>
      <c r="G8" s="96"/>
      <c r="H8" s="96"/>
      <c r="I8" s="97"/>
    </row>
    <row r="9" spans="1:11" ht="24.75" customHeight="1" x14ac:dyDescent="0.25">
      <c r="A9" s="91" t="s">
        <v>9</v>
      </c>
      <c r="B9" s="91"/>
      <c r="C9" s="91"/>
      <c r="D9" s="91" t="s">
        <v>188</v>
      </c>
      <c r="E9" s="91"/>
      <c r="F9" s="91"/>
      <c r="G9" s="96" t="s">
        <v>10</v>
      </c>
      <c r="H9" s="96"/>
      <c r="I9" s="3" t="s">
        <v>11</v>
      </c>
    </row>
    <row r="10" spans="1:11" ht="32.25" customHeight="1" x14ac:dyDescent="0.25">
      <c r="A10" s="98" t="s">
        <v>12</v>
      </c>
      <c r="B10" s="98"/>
      <c r="C10" s="98"/>
      <c r="D10" s="98"/>
      <c r="E10" s="98"/>
      <c r="F10" s="98"/>
      <c r="G10" s="4" t="s">
        <v>13</v>
      </c>
      <c r="H10" s="1">
        <v>150</v>
      </c>
      <c r="I10" s="13">
        <v>11983.5</v>
      </c>
    </row>
    <row r="11" spans="1:11" ht="11.25" customHeight="1" x14ac:dyDescent="0.25">
      <c r="A11" s="99" t="s">
        <v>14</v>
      </c>
      <c r="B11" s="99"/>
      <c r="C11" s="99"/>
      <c r="D11" s="99"/>
      <c r="E11" s="99"/>
      <c r="F11" s="99"/>
      <c r="G11" s="1" t="str">
        <f>D9</f>
        <v>Porto Alegre</v>
      </c>
      <c r="H11" s="1" t="s">
        <v>15</v>
      </c>
      <c r="I11" s="14">
        <v>0.02</v>
      </c>
    </row>
    <row r="12" spans="1:11" ht="15" customHeight="1" x14ac:dyDescent="0.25">
      <c r="A12" s="99" t="s">
        <v>16</v>
      </c>
      <c r="B12" s="99"/>
      <c r="C12" s="99"/>
      <c r="D12" s="99"/>
      <c r="E12" s="99"/>
      <c r="F12" s="99"/>
      <c r="G12" s="100" t="s">
        <v>17</v>
      </c>
      <c r="H12" s="1" t="s">
        <v>18</v>
      </c>
      <c r="I12" s="13">
        <v>4.8</v>
      </c>
    </row>
    <row r="13" spans="1:11" x14ac:dyDescent="0.25">
      <c r="A13" s="99"/>
      <c r="B13" s="99"/>
      <c r="C13" s="99"/>
      <c r="D13" s="99"/>
      <c r="E13" s="99"/>
      <c r="F13" s="99"/>
      <c r="G13" s="100"/>
      <c r="H13" s="1" t="s">
        <v>19</v>
      </c>
      <c r="I13" s="15">
        <v>8</v>
      </c>
    </row>
    <row r="14" spans="1:11" x14ac:dyDescent="0.25">
      <c r="A14" s="99"/>
      <c r="B14" s="99"/>
      <c r="C14" s="99"/>
      <c r="D14" s="99"/>
      <c r="E14" s="99"/>
      <c r="F14" s="99"/>
      <c r="G14" s="100"/>
      <c r="H14" s="1" t="s">
        <v>20</v>
      </c>
      <c r="I14" s="3">
        <v>0.06</v>
      </c>
    </row>
    <row r="15" spans="1:11" ht="11.25" customHeight="1" x14ac:dyDescent="0.25">
      <c r="A15" s="99" t="s">
        <v>21</v>
      </c>
      <c r="B15" s="99"/>
      <c r="C15" s="99"/>
      <c r="D15" s="99"/>
      <c r="E15" s="99"/>
      <c r="F15" s="99"/>
      <c r="G15" s="100" t="s">
        <v>17</v>
      </c>
      <c r="H15" s="1" t="s">
        <v>18</v>
      </c>
      <c r="I15" s="13">
        <v>0</v>
      </c>
    </row>
    <row r="16" spans="1:11" ht="11.25" customHeight="1" x14ac:dyDescent="0.25">
      <c r="A16" s="99"/>
      <c r="B16" s="99"/>
      <c r="C16" s="99"/>
      <c r="D16" s="99"/>
      <c r="E16" s="99"/>
      <c r="F16" s="99"/>
      <c r="G16" s="100"/>
      <c r="H16" s="1" t="s">
        <v>19</v>
      </c>
      <c r="I16" s="15">
        <v>0</v>
      </c>
    </row>
    <row r="17" spans="1:9" x14ac:dyDescent="0.25">
      <c r="A17" s="99"/>
      <c r="B17" s="99"/>
      <c r="C17" s="99"/>
      <c r="D17" s="99"/>
      <c r="E17" s="99"/>
      <c r="F17" s="99"/>
      <c r="G17" s="100"/>
      <c r="H17" s="1" t="s">
        <v>20</v>
      </c>
      <c r="I17" s="3">
        <v>0</v>
      </c>
    </row>
    <row r="18" spans="1:9" ht="11.25" customHeight="1" x14ac:dyDescent="0.25">
      <c r="A18" s="99" t="s">
        <v>22</v>
      </c>
      <c r="B18" s="99"/>
      <c r="C18" s="99"/>
      <c r="D18" s="99"/>
      <c r="E18" s="99"/>
      <c r="F18" s="99"/>
      <c r="G18" s="100" t="s">
        <v>17</v>
      </c>
      <c r="H18" s="1" t="s">
        <v>18</v>
      </c>
      <c r="I18" s="13">
        <v>0</v>
      </c>
    </row>
    <row r="19" spans="1:9" x14ac:dyDescent="0.25">
      <c r="A19" s="99"/>
      <c r="B19" s="99"/>
      <c r="C19" s="99"/>
      <c r="D19" s="99"/>
      <c r="E19" s="99"/>
      <c r="F19" s="99"/>
      <c r="G19" s="100"/>
      <c r="H19" s="1" t="s">
        <v>19</v>
      </c>
      <c r="I19" s="15">
        <v>0</v>
      </c>
    </row>
    <row r="20" spans="1:9" x14ac:dyDescent="0.25">
      <c r="A20" s="99"/>
      <c r="B20" s="99"/>
      <c r="C20" s="99"/>
      <c r="D20" s="99"/>
      <c r="E20" s="99"/>
      <c r="F20" s="99"/>
      <c r="G20" s="100"/>
      <c r="H20" s="1" t="s">
        <v>20</v>
      </c>
      <c r="I20" s="3">
        <v>0</v>
      </c>
    </row>
    <row r="21" spans="1:9" ht="36" customHeight="1" x14ac:dyDescent="0.25">
      <c r="A21" s="101" t="s">
        <v>189</v>
      </c>
      <c r="B21" s="101"/>
      <c r="C21" s="101"/>
      <c r="D21" s="101"/>
      <c r="E21" s="101"/>
      <c r="F21" s="101"/>
      <c r="G21" s="5" t="s">
        <v>17</v>
      </c>
      <c r="H21" s="5" t="s">
        <v>23</v>
      </c>
      <c r="I21" s="16" t="s">
        <v>11</v>
      </c>
    </row>
    <row r="22" spans="1:9" ht="22.5" customHeight="1" x14ac:dyDescent="0.25">
      <c r="A22" s="102" t="s">
        <v>24</v>
      </c>
      <c r="B22" s="102"/>
      <c r="C22" s="102"/>
      <c r="D22" s="102"/>
      <c r="E22" s="102"/>
      <c r="F22" s="102"/>
      <c r="G22" s="5"/>
      <c r="H22" s="5" t="s">
        <v>25</v>
      </c>
      <c r="I22" s="18" t="s">
        <v>11</v>
      </c>
    </row>
    <row r="23" spans="1:9" ht="34.5" customHeight="1" x14ac:dyDescent="0.25">
      <c r="A23" s="102" t="s">
        <v>26</v>
      </c>
      <c r="B23" s="102"/>
      <c r="C23" s="102"/>
      <c r="D23" s="102"/>
      <c r="E23" s="102"/>
      <c r="F23" s="102"/>
      <c r="G23" s="1"/>
      <c r="H23" s="1" t="s">
        <v>27</v>
      </c>
      <c r="I23" s="13" t="s">
        <v>11</v>
      </c>
    </row>
    <row r="24" spans="1:9" ht="15" customHeight="1" x14ac:dyDescent="0.25">
      <c r="A24" s="102" t="s">
        <v>28</v>
      </c>
      <c r="B24" s="102"/>
      <c r="C24" s="102"/>
      <c r="D24" s="102"/>
      <c r="E24" s="102"/>
      <c r="F24" s="102"/>
      <c r="G24" s="5"/>
      <c r="H24" s="19" t="s">
        <v>29</v>
      </c>
      <c r="I24" s="20" t="s">
        <v>11</v>
      </c>
    </row>
    <row r="25" spans="1:9" ht="15" customHeight="1" x14ac:dyDescent="0.25">
      <c r="A25" s="102"/>
      <c r="B25" s="102"/>
      <c r="C25" s="102"/>
      <c r="D25" s="102"/>
      <c r="E25" s="102"/>
      <c r="F25" s="102"/>
      <c r="G25" s="5"/>
      <c r="H25" s="21" t="s">
        <v>30</v>
      </c>
      <c r="I25" s="3" t="s">
        <v>11</v>
      </c>
    </row>
    <row r="26" spans="1:9" ht="26.25" customHeight="1" x14ac:dyDescent="0.25">
      <c r="A26" s="102" t="s">
        <v>31</v>
      </c>
      <c r="B26" s="102"/>
      <c r="C26" s="102"/>
      <c r="D26" s="102"/>
      <c r="E26" s="102"/>
      <c r="F26" s="102"/>
      <c r="G26" s="5"/>
      <c r="H26" s="1" t="s">
        <v>29</v>
      </c>
      <c r="I26" s="20" t="s">
        <v>11</v>
      </c>
    </row>
    <row r="27" spans="1:9" ht="35.25" customHeight="1" x14ac:dyDescent="0.25">
      <c r="A27" s="102" t="s">
        <v>32</v>
      </c>
      <c r="B27" s="102"/>
      <c r="C27" s="102"/>
      <c r="D27" s="102"/>
      <c r="E27" s="102"/>
      <c r="F27" s="102"/>
      <c r="G27" s="1"/>
      <c r="H27" s="4" t="s">
        <v>25</v>
      </c>
      <c r="I27" s="3">
        <v>0.1</v>
      </c>
    </row>
    <row r="28" spans="1:9" ht="4.5" customHeight="1" x14ac:dyDescent="0.25"/>
    <row r="29" spans="1:9" ht="17.25" customHeight="1" x14ac:dyDescent="0.25">
      <c r="A29" s="103" t="s">
        <v>33</v>
      </c>
      <c r="B29" s="103"/>
      <c r="C29" s="103"/>
      <c r="D29" s="103"/>
      <c r="E29" s="103"/>
      <c r="F29" s="103"/>
      <c r="G29" s="103"/>
      <c r="H29" s="103"/>
      <c r="I29" s="103"/>
    </row>
    <row r="30" spans="1:9" ht="33.75" customHeight="1" x14ac:dyDescent="0.25">
      <c r="A30" s="22" t="s">
        <v>34</v>
      </c>
      <c r="B30" s="104" t="s">
        <v>35</v>
      </c>
      <c r="C30" s="104"/>
      <c r="D30" s="104"/>
      <c r="E30" s="104"/>
      <c r="F30" s="104"/>
      <c r="G30" s="104"/>
      <c r="H30" s="22" t="s">
        <v>36</v>
      </c>
      <c r="I30" s="22" t="s">
        <v>37</v>
      </c>
    </row>
    <row r="31" spans="1:9" ht="15" customHeight="1" x14ac:dyDescent="0.25">
      <c r="A31" s="17">
        <v>1</v>
      </c>
      <c r="B31" s="95" t="s">
        <v>38</v>
      </c>
      <c r="C31" s="95"/>
      <c r="D31" s="95"/>
      <c r="E31" s="95"/>
      <c r="F31" s="95"/>
      <c r="G31" s="95"/>
      <c r="H31" s="23">
        <f t="shared" ref="H31:H39" si="0">I31/$I$40</f>
        <v>1</v>
      </c>
      <c r="I31" s="24">
        <f>IF(D6="12x36",I10,I10/H10*I5)</f>
        <v>2396.6999999999998</v>
      </c>
    </row>
    <row r="32" spans="1:9" ht="15" customHeight="1" x14ac:dyDescent="0.25">
      <c r="A32" s="17">
        <f t="shared" ref="A32:A39" si="1">A31+1</f>
        <v>2</v>
      </c>
      <c r="B32" s="95" t="s">
        <v>39</v>
      </c>
      <c r="C32" s="95"/>
      <c r="D32" s="95"/>
      <c r="E32" s="95"/>
      <c r="F32" s="95"/>
      <c r="G32" s="95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95" t="s">
        <v>40</v>
      </c>
      <c r="C33" s="95"/>
      <c r="D33" s="95"/>
      <c r="E33" s="95"/>
      <c r="F33" s="95"/>
      <c r="G33" s="95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95" t="s">
        <v>41</v>
      </c>
      <c r="C34" s="95"/>
      <c r="D34" s="95"/>
      <c r="E34" s="95"/>
      <c r="F34" s="95"/>
      <c r="G34" s="95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95" t="s">
        <v>42</v>
      </c>
      <c r="C35" s="95"/>
      <c r="D35" s="95"/>
      <c r="E35" s="95"/>
      <c r="F35" s="95"/>
      <c r="G35" s="95"/>
      <c r="H35" s="23">
        <f t="shared" si="0"/>
        <v>0</v>
      </c>
      <c r="I35" s="24">
        <f>IF(I7=40%,I23*I7,0)</f>
        <v>0</v>
      </c>
    </row>
    <row r="36" spans="1:10" ht="15" customHeight="1" x14ac:dyDescent="0.25">
      <c r="A36" s="17">
        <f t="shared" si="1"/>
        <v>6</v>
      </c>
      <c r="B36" s="95" t="s">
        <v>186</v>
      </c>
      <c r="C36" s="95"/>
      <c r="D36" s="95"/>
      <c r="E36" s="95"/>
      <c r="F36" s="95"/>
      <c r="G36" s="95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95" t="s">
        <v>43</v>
      </c>
      <c r="C37" s="95"/>
      <c r="D37" s="95"/>
      <c r="E37" s="95"/>
      <c r="F37" s="95"/>
      <c r="G37" s="95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95" t="s">
        <v>44</v>
      </c>
      <c r="C38" s="95"/>
      <c r="D38" s="95"/>
      <c r="E38" s="95"/>
      <c r="F38" s="95"/>
      <c r="G38" s="95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05" t="str">
        <f>IF(D6="12x36","Para postos 12x36 os feriados são considerados compensados, conforme parágrafo único, Art. 59-A da CLT","Outros")</f>
        <v>Outros</v>
      </c>
      <c r="C39" s="105"/>
      <c r="D39" s="105"/>
      <c r="E39" s="105"/>
      <c r="F39" s="105"/>
      <c r="G39" s="105"/>
      <c r="H39" s="23">
        <f t="shared" si="0"/>
        <v>0</v>
      </c>
      <c r="I39" s="24">
        <v>0</v>
      </c>
    </row>
    <row r="40" spans="1:10" s="28" customFormat="1" ht="15" customHeight="1" x14ac:dyDescent="0.25">
      <c r="A40" s="106" t="s">
        <v>45</v>
      </c>
      <c r="B40" s="106"/>
      <c r="C40" s="106"/>
      <c r="D40" s="106"/>
      <c r="E40" s="106"/>
      <c r="F40" s="106"/>
      <c r="G40" s="106"/>
      <c r="H40" s="25">
        <f>SUM(H31:H39)</f>
        <v>1</v>
      </c>
      <c r="I40" s="26">
        <f>SUM(I31:I39)</f>
        <v>2396.6999999999998</v>
      </c>
      <c r="J40" s="27"/>
    </row>
    <row r="41" spans="1:10" ht="4.5" customHeight="1" x14ac:dyDescent="0.25"/>
    <row r="42" spans="1:10" ht="33.75" customHeight="1" x14ac:dyDescent="0.25">
      <c r="A42" s="22" t="s">
        <v>46</v>
      </c>
      <c r="B42" s="104" t="s">
        <v>47</v>
      </c>
      <c r="C42" s="104"/>
      <c r="D42" s="104"/>
      <c r="E42" s="104"/>
      <c r="F42" s="104"/>
      <c r="G42" s="104"/>
      <c r="H42" s="22" t="s">
        <v>36</v>
      </c>
      <c r="I42" s="22" t="s">
        <v>37</v>
      </c>
    </row>
    <row r="43" spans="1:10" ht="15" customHeight="1" x14ac:dyDescent="0.25">
      <c r="A43" s="17">
        <v>1</v>
      </c>
      <c r="B43" s="95" t="s">
        <v>48</v>
      </c>
      <c r="C43" s="95"/>
      <c r="D43" s="95"/>
      <c r="E43" s="95"/>
      <c r="F43" s="95"/>
      <c r="G43" s="95"/>
      <c r="H43" s="23">
        <v>0.2</v>
      </c>
      <c r="I43" s="24">
        <f t="shared" ref="I43:I50" si="2">$I$40*H43</f>
        <v>479.34</v>
      </c>
    </row>
    <row r="44" spans="1:10" ht="15" customHeight="1" x14ac:dyDescent="0.25">
      <c r="A44" s="17">
        <v>2</v>
      </c>
      <c r="B44" s="95" t="s">
        <v>49</v>
      </c>
      <c r="C44" s="95"/>
      <c r="D44" s="95"/>
      <c r="E44" s="95"/>
      <c r="F44" s="95"/>
      <c r="G44" s="95"/>
      <c r="H44" s="23">
        <v>1.4999999999999999E-2</v>
      </c>
      <c r="I44" s="24">
        <f t="shared" si="2"/>
        <v>35.950499999999998</v>
      </c>
    </row>
    <row r="45" spans="1:10" ht="15" customHeight="1" x14ac:dyDescent="0.25">
      <c r="A45" s="17">
        <v>3</v>
      </c>
      <c r="B45" s="95" t="s">
        <v>50</v>
      </c>
      <c r="C45" s="95"/>
      <c r="D45" s="95"/>
      <c r="E45" s="95"/>
      <c r="F45" s="95"/>
      <c r="G45" s="95"/>
      <c r="H45" s="23">
        <v>0.01</v>
      </c>
      <c r="I45" s="24">
        <f t="shared" si="2"/>
        <v>23.966999999999999</v>
      </c>
    </row>
    <row r="46" spans="1:10" ht="15" customHeight="1" x14ac:dyDescent="0.25">
      <c r="A46" s="17">
        <v>4</v>
      </c>
      <c r="B46" s="95" t="s">
        <v>51</v>
      </c>
      <c r="C46" s="95"/>
      <c r="D46" s="95"/>
      <c r="E46" s="95"/>
      <c r="F46" s="95"/>
      <c r="G46" s="95"/>
      <c r="H46" s="23">
        <v>2E-3</v>
      </c>
      <c r="I46" s="24">
        <f t="shared" si="2"/>
        <v>4.7934000000000001</v>
      </c>
    </row>
    <row r="47" spans="1:10" ht="15" customHeight="1" x14ac:dyDescent="0.25">
      <c r="A47" s="17">
        <v>5</v>
      </c>
      <c r="B47" s="95" t="s">
        <v>52</v>
      </c>
      <c r="C47" s="95"/>
      <c r="D47" s="95"/>
      <c r="E47" s="95"/>
      <c r="F47" s="95"/>
      <c r="G47" s="95"/>
      <c r="H47" s="23">
        <v>2.5000000000000001E-2</v>
      </c>
      <c r="I47" s="24">
        <f t="shared" si="2"/>
        <v>59.917499999999997</v>
      </c>
    </row>
    <row r="48" spans="1:10" ht="15" customHeight="1" x14ac:dyDescent="0.25">
      <c r="A48" s="17">
        <v>6</v>
      </c>
      <c r="B48" s="95" t="s">
        <v>53</v>
      </c>
      <c r="C48" s="95"/>
      <c r="D48" s="95"/>
      <c r="E48" s="95"/>
      <c r="F48" s="95"/>
      <c r="G48" s="95"/>
      <c r="H48" s="23">
        <v>0.08</v>
      </c>
      <c r="I48" s="24">
        <f t="shared" si="2"/>
        <v>191.73599999999999</v>
      </c>
    </row>
    <row r="49" spans="1:10" ht="15" customHeight="1" x14ac:dyDescent="0.25">
      <c r="A49" s="17">
        <v>7</v>
      </c>
      <c r="B49" s="95" t="s">
        <v>54</v>
      </c>
      <c r="C49" s="95"/>
      <c r="D49" s="95"/>
      <c r="E49" s="95"/>
      <c r="F49" s="95"/>
      <c r="G49" s="95"/>
      <c r="H49" s="23">
        <v>0.03</v>
      </c>
      <c r="I49" s="24">
        <f t="shared" si="2"/>
        <v>71.900999999999996</v>
      </c>
    </row>
    <row r="50" spans="1:10" ht="15" customHeight="1" x14ac:dyDescent="0.25">
      <c r="A50" s="17">
        <v>8</v>
      </c>
      <c r="B50" s="95" t="s">
        <v>55</v>
      </c>
      <c r="C50" s="95"/>
      <c r="D50" s="95"/>
      <c r="E50" s="95"/>
      <c r="F50" s="95"/>
      <c r="G50" s="95"/>
      <c r="H50" s="23">
        <v>6.0000000000000001E-3</v>
      </c>
      <c r="I50" s="24">
        <f t="shared" si="2"/>
        <v>14.380199999999999</v>
      </c>
    </row>
    <row r="51" spans="1:10" s="28" customFormat="1" ht="15" customHeight="1" x14ac:dyDescent="0.25">
      <c r="A51" s="106" t="s">
        <v>56</v>
      </c>
      <c r="B51" s="106"/>
      <c r="C51" s="106"/>
      <c r="D51" s="106"/>
      <c r="E51" s="106"/>
      <c r="F51" s="106"/>
      <c r="G51" s="106"/>
      <c r="H51" s="25">
        <f>SUM(H43:H50)</f>
        <v>0.3680000000000001</v>
      </c>
      <c r="I51" s="26">
        <f>SUM(I43:I50)</f>
        <v>881.98559999999986</v>
      </c>
      <c r="J51" s="27"/>
    </row>
    <row r="52" spans="1:10" ht="15" customHeight="1" x14ac:dyDescent="0.25">
      <c r="A52" s="107" t="s">
        <v>57</v>
      </c>
      <c r="B52" s="107"/>
      <c r="C52" s="107"/>
      <c r="D52" s="107"/>
      <c r="E52" s="107"/>
      <c r="F52" s="107"/>
      <c r="G52" s="107"/>
      <c r="H52" s="107"/>
      <c r="I52" s="107"/>
    </row>
    <row r="53" spans="1:10" ht="30.75" customHeight="1" x14ac:dyDescent="0.25">
      <c r="A53" s="108" t="s">
        <v>58</v>
      </c>
      <c r="B53" s="108"/>
      <c r="C53" s="108"/>
      <c r="D53" s="108"/>
      <c r="E53" s="108"/>
      <c r="F53" s="108"/>
      <c r="G53" s="108"/>
      <c r="H53" s="108"/>
      <c r="I53" s="108"/>
    </row>
    <row r="54" spans="1:10" ht="33.75" customHeight="1" x14ac:dyDescent="0.25">
      <c r="A54" s="22" t="s">
        <v>59</v>
      </c>
      <c r="B54" s="104" t="s">
        <v>60</v>
      </c>
      <c r="C54" s="104"/>
      <c r="D54" s="104"/>
      <c r="E54" s="104"/>
      <c r="F54" s="104"/>
      <c r="G54" s="104"/>
      <c r="H54" s="22" t="s">
        <v>36</v>
      </c>
      <c r="I54" s="22" t="s">
        <v>37</v>
      </c>
    </row>
    <row r="55" spans="1:10" ht="15" customHeight="1" x14ac:dyDescent="0.25">
      <c r="A55" s="17">
        <v>1</v>
      </c>
      <c r="B55" s="95" t="s">
        <v>61</v>
      </c>
      <c r="C55" s="95"/>
      <c r="D55" s="95"/>
      <c r="E55" s="95"/>
      <c r="F55" s="95"/>
      <c r="G55" s="95"/>
      <c r="H55" s="23">
        <v>0.119314</v>
      </c>
      <c r="I55" s="24">
        <f t="shared" ref="I55:I62" si="3">$I$40*H55</f>
        <v>285.95986379999999</v>
      </c>
    </row>
    <row r="56" spans="1:10" ht="15" customHeight="1" x14ac:dyDescent="0.25">
      <c r="A56" s="17">
        <v>2</v>
      </c>
      <c r="B56" s="95" t="s">
        <v>62</v>
      </c>
      <c r="C56" s="95"/>
      <c r="D56" s="95"/>
      <c r="E56" s="95"/>
      <c r="F56" s="95"/>
      <c r="G56" s="95"/>
      <c r="H56" s="23">
        <v>2.0479000000000001E-2</v>
      </c>
      <c r="I56" s="24">
        <f t="shared" si="3"/>
        <v>49.082019299999999</v>
      </c>
    </row>
    <row r="57" spans="1:10" ht="15" customHeight="1" x14ac:dyDescent="0.25">
      <c r="A57" s="17">
        <v>3</v>
      </c>
      <c r="B57" s="95" t="s">
        <v>63</v>
      </c>
      <c r="C57" s="95"/>
      <c r="D57" s="95"/>
      <c r="E57" s="95"/>
      <c r="F57" s="95"/>
      <c r="G57" s="95"/>
      <c r="H57" s="23">
        <v>1.2123E-2</v>
      </c>
      <c r="I57" s="24">
        <f t="shared" si="3"/>
        <v>29.055194099999998</v>
      </c>
    </row>
    <row r="58" spans="1:10" ht="15" customHeight="1" x14ac:dyDescent="0.25">
      <c r="A58" s="17">
        <v>4</v>
      </c>
      <c r="B58" s="95" t="s">
        <v>64</v>
      </c>
      <c r="C58" s="95"/>
      <c r="D58" s="95"/>
      <c r="E58" s="95"/>
      <c r="F58" s="95"/>
      <c r="G58" s="95"/>
      <c r="H58" s="23">
        <v>1.1436E-2</v>
      </c>
      <c r="I58" s="24">
        <f t="shared" si="3"/>
        <v>27.408661199999997</v>
      </c>
    </row>
    <row r="59" spans="1:10" ht="15" customHeight="1" x14ac:dyDescent="0.25">
      <c r="A59" s="17">
        <v>5</v>
      </c>
      <c r="B59" s="95" t="s">
        <v>65</v>
      </c>
      <c r="C59" s="95"/>
      <c r="D59" s="95"/>
      <c r="E59" s="95"/>
      <c r="F59" s="95"/>
      <c r="G59" s="95"/>
      <c r="H59" s="23">
        <v>1.74E-4</v>
      </c>
      <c r="I59" s="24">
        <f t="shared" si="3"/>
        <v>0.41702579999999995</v>
      </c>
    </row>
    <row r="60" spans="1:10" ht="15" customHeight="1" x14ac:dyDescent="0.25">
      <c r="A60" s="17">
        <v>6</v>
      </c>
      <c r="B60" s="95" t="s">
        <v>66</v>
      </c>
      <c r="C60" s="95"/>
      <c r="D60" s="95"/>
      <c r="E60" s="95"/>
      <c r="F60" s="95"/>
      <c r="G60" s="95"/>
      <c r="H60" s="23">
        <v>4.4200000000000001E-4</v>
      </c>
      <c r="I60" s="24">
        <f t="shared" si="3"/>
        <v>1.0593413999999999</v>
      </c>
    </row>
    <row r="61" spans="1:10" ht="15" customHeight="1" x14ac:dyDescent="0.25">
      <c r="A61" s="17">
        <v>7</v>
      </c>
      <c r="B61" s="95" t="s">
        <v>67</v>
      </c>
      <c r="C61" s="95"/>
      <c r="D61" s="95"/>
      <c r="E61" s="95"/>
      <c r="F61" s="95"/>
      <c r="G61" s="95"/>
      <c r="H61" s="23">
        <v>1.85E-4</v>
      </c>
      <c r="I61" s="24">
        <f t="shared" si="3"/>
        <v>0.44338949999999994</v>
      </c>
    </row>
    <row r="62" spans="1:10" ht="15" customHeight="1" x14ac:dyDescent="0.25">
      <c r="A62" s="17">
        <v>8</v>
      </c>
      <c r="B62" s="95" t="s">
        <v>68</v>
      </c>
      <c r="C62" s="95"/>
      <c r="D62" s="95"/>
      <c r="E62" s="95"/>
      <c r="F62" s="95"/>
      <c r="G62" s="95"/>
      <c r="H62" s="23">
        <v>9.0789999999999996E-2</v>
      </c>
      <c r="I62" s="24">
        <f t="shared" si="3"/>
        <v>217.59639299999998</v>
      </c>
    </row>
    <row r="63" spans="1:10" s="28" customFormat="1" ht="15" customHeight="1" x14ac:dyDescent="0.25">
      <c r="A63" s="106" t="s">
        <v>69</v>
      </c>
      <c r="B63" s="106"/>
      <c r="C63" s="106"/>
      <c r="D63" s="106"/>
      <c r="E63" s="106"/>
      <c r="F63" s="106"/>
      <c r="G63" s="106"/>
      <c r="H63" s="25">
        <f>SUM(H55:H62)</f>
        <v>0.25494299999999998</v>
      </c>
      <c r="I63" s="26">
        <f>SUM(I55:I62)</f>
        <v>611.02188809999996</v>
      </c>
      <c r="J63" s="27"/>
    </row>
    <row r="64" spans="1:10" ht="11.25" customHeight="1" x14ac:dyDescent="0.25">
      <c r="A64" s="29" t="s">
        <v>70</v>
      </c>
      <c r="B64" s="109" t="s">
        <v>71</v>
      </c>
      <c r="C64" s="109"/>
      <c r="D64" s="109"/>
      <c r="E64" s="109"/>
      <c r="F64" s="109"/>
      <c r="G64" s="109"/>
      <c r="H64" s="109"/>
      <c r="I64" s="109"/>
    </row>
    <row r="65" spans="1:11" ht="15" customHeight="1" x14ac:dyDescent="0.25">
      <c r="A65" s="29" t="s">
        <v>72</v>
      </c>
      <c r="B65" s="110" t="s">
        <v>73</v>
      </c>
      <c r="C65" s="110"/>
      <c r="D65" s="110"/>
      <c r="E65" s="110"/>
      <c r="F65" s="110"/>
      <c r="G65" s="110"/>
      <c r="H65" s="110"/>
      <c r="I65" s="110"/>
    </row>
    <row r="66" spans="1:11" ht="33.75" customHeight="1" x14ac:dyDescent="0.25">
      <c r="A66" s="22" t="s">
        <v>74</v>
      </c>
      <c r="B66" s="104" t="s">
        <v>75</v>
      </c>
      <c r="C66" s="104"/>
      <c r="D66" s="104"/>
      <c r="E66" s="104"/>
      <c r="F66" s="104"/>
      <c r="G66" s="104"/>
      <c r="H66" s="22" t="s">
        <v>36</v>
      </c>
      <c r="I66" s="22" t="s">
        <v>37</v>
      </c>
    </row>
    <row r="67" spans="1:11" ht="15" customHeight="1" x14ac:dyDescent="0.25">
      <c r="A67" s="17">
        <v>1</v>
      </c>
      <c r="B67" s="95" t="s">
        <v>76</v>
      </c>
      <c r="C67" s="95"/>
      <c r="D67" s="95"/>
      <c r="E67" s="95"/>
      <c r="F67" s="95"/>
      <c r="G67" s="95"/>
      <c r="H67" s="23">
        <v>2.3626999999999999E-2</v>
      </c>
      <c r="I67" s="24">
        <f>$I$40*H67</f>
        <v>56.626830899999995</v>
      </c>
    </row>
    <row r="68" spans="1:11" ht="15" customHeight="1" x14ac:dyDescent="0.25">
      <c r="A68" s="17">
        <v>2</v>
      </c>
      <c r="B68" s="95" t="s">
        <v>77</v>
      </c>
      <c r="C68" s="95"/>
      <c r="D68" s="95"/>
      <c r="E68" s="95"/>
      <c r="F68" s="95"/>
      <c r="G68" s="95"/>
      <c r="H68" s="23">
        <v>1.717E-3</v>
      </c>
      <c r="I68" s="24">
        <f>$I$40*H68</f>
        <v>4.1151339</v>
      </c>
    </row>
    <row r="69" spans="1:11" ht="15" customHeight="1" x14ac:dyDescent="0.25">
      <c r="A69" s="17">
        <v>3</v>
      </c>
      <c r="B69" s="95" t="s">
        <v>78</v>
      </c>
      <c r="C69" s="95"/>
      <c r="D69" s="95"/>
      <c r="E69" s="95"/>
      <c r="F69" s="95"/>
      <c r="G69" s="95"/>
      <c r="H69" s="23">
        <v>9.4509999999999993E-3</v>
      </c>
      <c r="I69" s="24">
        <f>$I$40*H69</f>
        <v>22.651211699999998</v>
      </c>
    </row>
    <row r="70" spans="1:11" s="28" customFormat="1" ht="15" customHeight="1" x14ac:dyDescent="0.25">
      <c r="A70" s="106" t="s">
        <v>79</v>
      </c>
      <c r="B70" s="106"/>
      <c r="C70" s="106"/>
      <c r="D70" s="106"/>
      <c r="E70" s="106"/>
      <c r="F70" s="106"/>
      <c r="G70" s="106"/>
      <c r="H70" s="25">
        <f>SUM(H67:H69)</f>
        <v>3.4795E-2</v>
      </c>
      <c r="I70" s="26">
        <f>SUM(I67:I69)</f>
        <v>83.393176499999981</v>
      </c>
      <c r="J70" s="27"/>
    </row>
    <row r="71" spans="1:11" ht="4.5" customHeight="1" x14ac:dyDescent="0.25"/>
    <row r="72" spans="1:11" ht="33.75" customHeight="1" x14ac:dyDescent="0.25">
      <c r="A72" s="22" t="s">
        <v>80</v>
      </c>
      <c r="B72" s="104" t="s">
        <v>81</v>
      </c>
      <c r="C72" s="104"/>
      <c r="D72" s="104"/>
      <c r="E72" s="104"/>
      <c r="F72" s="104"/>
      <c r="G72" s="104"/>
      <c r="H72" s="22" t="s">
        <v>36</v>
      </c>
      <c r="I72" s="22" t="s">
        <v>37</v>
      </c>
    </row>
    <row r="73" spans="1:11" ht="15" customHeight="1" x14ac:dyDescent="0.25">
      <c r="A73" s="17">
        <v>1</v>
      </c>
      <c r="B73" s="95" t="s">
        <v>82</v>
      </c>
      <c r="C73" s="95"/>
      <c r="D73" s="95"/>
      <c r="E73" s="95"/>
      <c r="F73" s="95"/>
      <c r="G73" s="95"/>
      <c r="H73" s="23">
        <f>(H51*H63)</f>
        <v>9.3819024000000015E-2</v>
      </c>
      <c r="I73" s="24">
        <f>$I$40*H73</f>
        <v>224.85605482080001</v>
      </c>
    </row>
    <row r="74" spans="1:11" s="28" customFormat="1" ht="15" customHeight="1" x14ac:dyDescent="0.25">
      <c r="A74" s="106" t="s">
        <v>83</v>
      </c>
      <c r="B74" s="106"/>
      <c r="C74" s="106"/>
      <c r="D74" s="106"/>
      <c r="E74" s="106"/>
      <c r="F74" s="106"/>
      <c r="G74" s="106"/>
      <c r="H74" s="25">
        <f>SUM(H73:H73)</f>
        <v>9.3819024000000015E-2</v>
      </c>
      <c r="I74" s="26">
        <f>I73</f>
        <v>224.85605482080001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1" t="s">
        <v>84</v>
      </c>
      <c r="B76" s="111"/>
      <c r="C76" s="111"/>
      <c r="D76" s="111"/>
      <c r="E76" s="111"/>
      <c r="F76" s="111"/>
      <c r="G76" s="111"/>
      <c r="H76" s="32">
        <f>H51+H63+H70+H74</f>
        <v>0.75155702400000002</v>
      </c>
      <c r="I76" s="33">
        <f>I51+I63+I70+I74</f>
        <v>1801.2567194207998</v>
      </c>
      <c r="J76" s="27"/>
    </row>
    <row r="77" spans="1:11" ht="4.5" customHeight="1" x14ac:dyDescent="0.25"/>
    <row r="78" spans="1:11" ht="33.75" customHeight="1" x14ac:dyDescent="0.25">
      <c r="A78" s="22" t="s">
        <v>85</v>
      </c>
      <c r="B78" s="104" t="s">
        <v>86</v>
      </c>
      <c r="C78" s="104"/>
      <c r="D78" s="104"/>
      <c r="E78" s="104"/>
      <c r="F78" s="104"/>
      <c r="G78" s="104"/>
      <c r="H78" s="22" t="s">
        <v>36</v>
      </c>
      <c r="I78" s="22" t="s">
        <v>37</v>
      </c>
    </row>
    <row r="79" spans="1:11" ht="15" customHeight="1" x14ac:dyDescent="0.25">
      <c r="A79" s="17">
        <v>1</v>
      </c>
      <c r="B79" s="95" t="s">
        <v>21</v>
      </c>
      <c r="C79" s="95"/>
      <c r="D79" s="95"/>
      <c r="E79" s="95"/>
      <c r="F79" s="95"/>
      <c r="G79" s="95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95" t="s">
        <v>22</v>
      </c>
      <c r="C80" s="95"/>
      <c r="D80" s="95"/>
      <c r="E80" s="95"/>
      <c r="F80" s="95"/>
      <c r="G80" s="95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95" t="s">
        <v>87</v>
      </c>
      <c r="C81" s="95"/>
      <c r="D81" s="95"/>
      <c r="E81" s="95"/>
      <c r="F81" s="95"/>
      <c r="G81" s="95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95" t="s">
        <v>88</v>
      </c>
      <c r="C82" s="95"/>
      <c r="D82" s="95"/>
      <c r="E82" s="95"/>
      <c r="F82" s="95"/>
      <c r="G82" s="95"/>
      <c r="H82" s="23">
        <f>I82/$I$40</f>
        <v>0</v>
      </c>
      <c r="I82" s="24">
        <f>IF(I26="Não aplicável",0,((I10/H10)*1.5*I26))</f>
        <v>0</v>
      </c>
    </row>
    <row r="83" spans="1:10" ht="15" customHeight="1" x14ac:dyDescent="0.25">
      <c r="A83" s="17">
        <v>5</v>
      </c>
      <c r="B83" s="95" t="s">
        <v>89</v>
      </c>
      <c r="C83" s="95"/>
      <c r="D83" s="95"/>
      <c r="E83" s="95"/>
      <c r="F83" s="95"/>
      <c r="G83" s="95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06" t="s">
        <v>90</v>
      </c>
      <c r="B84" s="106"/>
      <c r="C84" s="106"/>
      <c r="D84" s="106"/>
      <c r="E84" s="106"/>
      <c r="F84" s="106"/>
      <c r="G84" s="106"/>
      <c r="H84" s="25">
        <f>SUM(H79:H83)</f>
        <v>0</v>
      </c>
      <c r="I84" s="26">
        <f>SUM(I79:I83)</f>
        <v>0</v>
      </c>
      <c r="J84" s="34"/>
    </row>
    <row r="85" spans="1:10" ht="18" customHeight="1" x14ac:dyDescent="0.25">
      <c r="A85" s="29" t="s">
        <v>91</v>
      </c>
      <c r="B85" s="107" t="s">
        <v>92</v>
      </c>
      <c r="C85" s="107"/>
      <c r="D85" s="107"/>
      <c r="E85" s="107"/>
      <c r="F85" s="107"/>
      <c r="G85" s="107"/>
      <c r="H85" s="35"/>
      <c r="I85" s="36"/>
    </row>
    <row r="86" spans="1:10" ht="15" customHeight="1" x14ac:dyDescent="0.25">
      <c r="A86" s="112" t="s">
        <v>93</v>
      </c>
      <c r="B86" s="112"/>
      <c r="C86" s="112"/>
      <c r="D86" s="112"/>
      <c r="E86" s="112"/>
      <c r="F86" s="112"/>
      <c r="G86" s="112"/>
      <c r="H86" s="112"/>
      <c r="I86" s="112"/>
    </row>
    <row r="87" spans="1:10" ht="24" customHeight="1" x14ac:dyDescent="0.25">
      <c r="A87" s="102" t="s">
        <v>94</v>
      </c>
      <c r="B87" s="102"/>
      <c r="C87" s="17" t="s">
        <v>95</v>
      </c>
      <c r="D87" s="17" t="s">
        <v>96</v>
      </c>
      <c r="E87" s="17" t="s">
        <v>97</v>
      </c>
      <c r="F87" s="17" t="s">
        <v>98</v>
      </c>
      <c r="G87" s="17" t="s">
        <v>99</v>
      </c>
      <c r="H87" s="23" t="s">
        <v>100</v>
      </c>
      <c r="I87" s="24" t="s">
        <v>101</v>
      </c>
    </row>
    <row r="88" spans="1:10" ht="15" customHeight="1" x14ac:dyDescent="0.25">
      <c r="A88" s="113">
        <f>I12</f>
        <v>4.8</v>
      </c>
      <c r="B88" s="113"/>
      <c r="C88" s="17">
        <f>I13</f>
        <v>8</v>
      </c>
      <c r="D88" s="17">
        <v>2</v>
      </c>
      <c r="E88" s="37">
        <f>A88*C88*D88</f>
        <v>76.8</v>
      </c>
      <c r="F88" s="37">
        <f>I31</f>
        <v>2396.6999999999998</v>
      </c>
      <c r="G88" s="38">
        <f>I14</f>
        <v>0.06</v>
      </c>
      <c r="H88" s="37">
        <f>F88*G88</f>
        <v>143.80199999999999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12" t="s">
        <v>102</v>
      </c>
      <c r="B90" s="112"/>
      <c r="C90" s="112"/>
      <c r="D90" s="112"/>
      <c r="E90" s="112"/>
      <c r="F90" s="112"/>
      <c r="G90" s="112"/>
      <c r="H90" s="112"/>
      <c r="I90" s="112"/>
    </row>
    <row r="91" spans="1:10" ht="23.25" customHeight="1" x14ac:dyDescent="0.25">
      <c r="A91" s="102" t="s">
        <v>94</v>
      </c>
      <c r="B91" s="102"/>
      <c r="C91" s="17" t="s">
        <v>103</v>
      </c>
      <c r="D91" s="17" t="s">
        <v>96</v>
      </c>
      <c r="E91" s="17" t="s">
        <v>97</v>
      </c>
      <c r="F91" s="17" t="s">
        <v>98</v>
      </c>
      <c r="G91" s="17" t="s">
        <v>99</v>
      </c>
      <c r="H91" s="23" t="s">
        <v>100</v>
      </c>
      <c r="I91" s="24" t="s">
        <v>101</v>
      </c>
    </row>
    <row r="92" spans="1:10" ht="15" customHeight="1" x14ac:dyDescent="0.25">
      <c r="A92" s="114">
        <f>I18</f>
        <v>0</v>
      </c>
      <c r="B92" s="114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12" t="s">
        <v>104</v>
      </c>
      <c r="B94" s="112"/>
      <c r="C94" s="112"/>
      <c r="D94" s="112"/>
      <c r="E94" s="112"/>
      <c r="F94" s="112"/>
      <c r="G94" s="112"/>
      <c r="H94" s="112"/>
      <c r="I94" s="112"/>
    </row>
    <row r="95" spans="1:10" ht="23.25" customHeight="1" x14ac:dyDescent="0.25">
      <c r="A95" s="102" t="s">
        <v>94</v>
      </c>
      <c r="B95" s="102"/>
      <c r="C95" s="17" t="s">
        <v>103</v>
      </c>
      <c r="D95" s="17" t="s">
        <v>96</v>
      </c>
      <c r="E95" s="17" t="s">
        <v>97</v>
      </c>
      <c r="F95" s="17" t="s">
        <v>98</v>
      </c>
      <c r="G95" s="17" t="s">
        <v>99</v>
      </c>
      <c r="H95" s="23" t="str">
        <f>H87</f>
        <v>Valor desconto</v>
      </c>
      <c r="I95" s="24" t="s">
        <v>101</v>
      </c>
    </row>
    <row r="96" spans="1:10" ht="15" customHeight="1" x14ac:dyDescent="0.25">
      <c r="A96" s="114">
        <f>I15</f>
        <v>0</v>
      </c>
      <c r="B96" s="114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15" t="s">
        <v>105</v>
      </c>
      <c r="B98" s="115"/>
      <c r="C98" s="115"/>
      <c r="D98" s="115"/>
      <c r="E98" s="115"/>
      <c r="F98" s="115"/>
      <c r="G98" s="115"/>
      <c r="H98" s="47">
        <f>H40+H76+H84</f>
        <v>1.751557024</v>
      </c>
      <c r="I98" s="48">
        <f>I40+I76+I84</f>
        <v>4197.9567194207993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3" t="s">
        <v>106</v>
      </c>
      <c r="B100" s="103"/>
      <c r="C100" s="103"/>
      <c r="D100" s="103"/>
      <c r="E100" s="103"/>
      <c r="F100" s="103"/>
      <c r="G100" s="103"/>
      <c r="H100" s="103"/>
      <c r="I100" s="103"/>
    </row>
    <row r="101" spans="1:12" ht="33.75" customHeight="1" x14ac:dyDescent="0.25">
      <c r="A101" s="22" t="s">
        <v>34</v>
      </c>
      <c r="B101" s="104" t="s">
        <v>107</v>
      </c>
      <c r="C101" s="104"/>
      <c r="D101" s="104"/>
      <c r="E101" s="104"/>
      <c r="F101" s="104"/>
      <c r="G101" s="104"/>
      <c r="H101" s="22" t="s">
        <v>36</v>
      </c>
      <c r="I101" s="22" t="s">
        <v>37</v>
      </c>
    </row>
    <row r="102" spans="1:12" ht="15" customHeight="1" x14ac:dyDescent="0.25">
      <c r="A102" s="17">
        <v>1</v>
      </c>
      <c r="B102" s="95" t="s">
        <v>108</v>
      </c>
      <c r="C102" s="95"/>
      <c r="D102" s="95"/>
      <c r="E102" s="95"/>
      <c r="F102" s="95"/>
      <c r="G102" s="95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1" t="s">
        <v>109</v>
      </c>
      <c r="C103" s="91"/>
      <c r="D103" s="91"/>
      <c r="E103" s="91"/>
      <c r="F103" s="91"/>
      <c r="G103" s="91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95" t="s">
        <v>110</v>
      </c>
      <c r="C104" s="95"/>
      <c r="D104" s="95"/>
      <c r="E104" s="95"/>
      <c r="F104" s="95"/>
      <c r="G104" s="95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1" t="s">
        <v>111</v>
      </c>
      <c r="C105" s="91"/>
      <c r="D105" s="91"/>
      <c r="E105" s="91"/>
      <c r="F105" s="91"/>
      <c r="G105" s="91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95" t="s">
        <v>112</v>
      </c>
      <c r="C106" s="95"/>
      <c r="D106" s="95"/>
      <c r="E106" s="95"/>
      <c r="F106" s="95"/>
      <c r="G106" s="95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95" t="s">
        <v>113</v>
      </c>
      <c r="C107" s="95"/>
      <c r="D107" s="95"/>
      <c r="E107" s="95"/>
      <c r="F107" s="95"/>
      <c r="G107" s="95"/>
      <c r="H107" s="23">
        <f t="shared" si="4"/>
        <v>0</v>
      </c>
      <c r="I107" s="24">
        <v>0</v>
      </c>
    </row>
    <row r="108" spans="1:12" ht="15" customHeight="1" x14ac:dyDescent="0.25">
      <c r="A108" s="106" t="s">
        <v>114</v>
      </c>
      <c r="B108" s="106"/>
      <c r="C108" s="106"/>
      <c r="D108" s="106"/>
      <c r="E108" s="106"/>
      <c r="F108" s="106"/>
      <c r="G108" s="106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09" t="s">
        <v>115</v>
      </c>
      <c r="C109" s="109"/>
      <c r="D109" s="109"/>
      <c r="E109" s="109"/>
      <c r="F109" s="109"/>
      <c r="G109" s="109"/>
      <c r="H109" s="109"/>
      <c r="I109" s="109"/>
    </row>
    <row r="110" spans="1:12" ht="5.25" customHeight="1" x14ac:dyDescent="0.25"/>
    <row r="111" spans="1:12" ht="48.75" customHeight="1" x14ac:dyDescent="0.25">
      <c r="A111" s="116" t="s">
        <v>116</v>
      </c>
      <c r="B111" s="116"/>
      <c r="C111" s="116"/>
      <c r="D111" s="116"/>
      <c r="E111" s="116"/>
      <c r="F111" s="55">
        <f>I27</f>
        <v>0.1</v>
      </c>
      <c r="G111" s="56">
        <f>I113*F111</f>
        <v>419.79567194207993</v>
      </c>
      <c r="H111" s="57" t="s">
        <v>117</v>
      </c>
      <c r="I111" s="58">
        <f>I81</f>
        <v>0</v>
      </c>
    </row>
    <row r="112" spans="1:12" s="61" customFormat="1" ht="16.5" customHeight="1" x14ac:dyDescent="0.25">
      <c r="A112" s="117" t="s">
        <v>118</v>
      </c>
      <c r="B112" s="117"/>
      <c r="C112" s="57" t="s">
        <v>119</v>
      </c>
      <c r="D112" s="57" t="s">
        <v>120</v>
      </c>
      <c r="E112" s="57" t="s">
        <v>121</v>
      </c>
      <c r="F112" s="57" t="s">
        <v>122</v>
      </c>
      <c r="G112" s="57" t="s">
        <v>123</v>
      </c>
      <c r="H112" s="57" t="s">
        <v>124</v>
      </c>
      <c r="I112" s="59" t="s">
        <v>125</v>
      </c>
      <c r="J112" s="60"/>
    </row>
    <row r="113" spans="1:12" ht="16.5" customHeight="1" x14ac:dyDescent="0.25">
      <c r="A113" s="118">
        <f>I40</f>
        <v>2396.6999999999998</v>
      </c>
      <c r="B113" s="118"/>
      <c r="C113" s="62">
        <f>I51</f>
        <v>881.98559999999986</v>
      </c>
      <c r="D113" s="62">
        <f>I63</f>
        <v>611.02188809999996</v>
      </c>
      <c r="E113" s="62">
        <f>I70</f>
        <v>83.393176499999981</v>
      </c>
      <c r="F113" s="62">
        <f>I74</f>
        <v>224.85605482080001</v>
      </c>
      <c r="G113" s="62">
        <f>I84</f>
        <v>0</v>
      </c>
      <c r="H113" s="62">
        <f>A113+C113+D113+E113+F113+G113</f>
        <v>4197.9567194207993</v>
      </c>
      <c r="I113" s="62">
        <f>H113-I111</f>
        <v>4197.9567194207993</v>
      </c>
      <c r="J113" s="34"/>
    </row>
    <row r="114" spans="1:12" ht="4.5" customHeight="1" x14ac:dyDescent="0.25">
      <c r="A114" s="29"/>
      <c r="B114" s="119"/>
      <c r="C114" s="119"/>
      <c r="D114" s="119"/>
      <c r="E114" s="119"/>
      <c r="F114" s="119"/>
      <c r="G114" s="119"/>
      <c r="H114" s="119"/>
      <c r="I114" s="119"/>
    </row>
    <row r="115" spans="1:12" ht="33.75" customHeight="1" x14ac:dyDescent="0.25">
      <c r="A115" s="22" t="s">
        <v>46</v>
      </c>
      <c r="B115" s="104" t="s">
        <v>126</v>
      </c>
      <c r="C115" s="104"/>
      <c r="D115" s="104"/>
      <c r="E115" s="104"/>
      <c r="F115" s="104"/>
      <c r="G115" s="104"/>
      <c r="H115" s="22" t="s">
        <v>36</v>
      </c>
      <c r="I115" s="22" t="s">
        <v>37</v>
      </c>
    </row>
    <row r="116" spans="1:12" ht="15" customHeight="1" x14ac:dyDescent="0.25">
      <c r="A116" s="17">
        <v>1</v>
      </c>
      <c r="B116" s="95" t="s">
        <v>127</v>
      </c>
      <c r="C116" s="95"/>
      <c r="D116" s="95"/>
      <c r="E116" s="95"/>
      <c r="F116" s="95"/>
      <c r="G116" s="95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95" t="s">
        <v>128</v>
      </c>
      <c r="C117" s="95"/>
      <c r="D117" s="95"/>
      <c r="E117" s="95"/>
      <c r="F117" s="95"/>
      <c r="G117" s="95"/>
      <c r="H117" s="23">
        <f>I117/$I$126</f>
        <v>0</v>
      </c>
      <c r="I117" s="24">
        <v>0</v>
      </c>
    </row>
    <row r="118" spans="1:12" ht="15" customHeight="1" x14ac:dyDescent="0.25">
      <c r="A118" s="106" t="s">
        <v>129</v>
      </c>
      <c r="B118" s="106"/>
      <c r="C118" s="106"/>
      <c r="D118" s="106"/>
      <c r="E118" s="106"/>
      <c r="F118" s="106"/>
      <c r="G118" s="106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59</v>
      </c>
      <c r="B120" s="104" t="s">
        <v>130</v>
      </c>
      <c r="C120" s="104"/>
      <c r="D120" s="104"/>
      <c r="E120" s="104"/>
      <c r="F120" s="104"/>
      <c r="G120" s="104"/>
      <c r="H120" s="22" t="s">
        <v>36</v>
      </c>
      <c r="I120" s="22" t="s">
        <v>37</v>
      </c>
    </row>
    <row r="121" spans="1:12" ht="15" customHeight="1" x14ac:dyDescent="0.25">
      <c r="A121" s="17">
        <v>1</v>
      </c>
      <c r="B121" s="95" t="s">
        <v>130</v>
      </c>
      <c r="C121" s="95"/>
      <c r="D121" s="95"/>
      <c r="E121" s="95"/>
      <c r="F121" s="95"/>
      <c r="G121" s="95"/>
      <c r="H121" s="23">
        <f>I121/I126</f>
        <v>0</v>
      </c>
      <c r="I121" s="24">
        <v>0</v>
      </c>
    </row>
    <row r="122" spans="1:12" ht="15" customHeight="1" x14ac:dyDescent="0.25">
      <c r="A122" s="106" t="s">
        <v>131</v>
      </c>
      <c r="B122" s="106"/>
      <c r="C122" s="106"/>
      <c r="D122" s="106"/>
      <c r="E122" s="106"/>
      <c r="F122" s="106"/>
      <c r="G122" s="106"/>
      <c r="H122" s="25">
        <f>H121</f>
        <v>0</v>
      </c>
      <c r="I122" s="26">
        <f>I121</f>
        <v>0</v>
      </c>
      <c r="J122" s="34"/>
      <c r="K122" s="34"/>
      <c r="L122" s="8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20" t="s">
        <v>132</v>
      </c>
      <c r="B124" s="120"/>
      <c r="C124" s="120"/>
      <c r="D124" s="120"/>
      <c r="E124" s="120"/>
      <c r="F124" s="55">
        <v>0.18</v>
      </c>
      <c r="G124" s="56">
        <f>I126*F124</f>
        <v>755.63220949574384</v>
      </c>
      <c r="H124" s="57" t="s">
        <v>117</v>
      </c>
      <c r="I124" s="58">
        <f>I81</f>
        <v>0</v>
      </c>
      <c r="L124" s="8"/>
    </row>
    <row r="125" spans="1:12" s="61" customFormat="1" ht="16.5" customHeight="1" x14ac:dyDescent="0.25">
      <c r="A125" s="117" t="s">
        <v>118</v>
      </c>
      <c r="B125" s="117"/>
      <c r="C125" s="57" t="s">
        <v>119</v>
      </c>
      <c r="D125" s="57" t="s">
        <v>120</v>
      </c>
      <c r="E125" s="57" t="s">
        <v>121</v>
      </c>
      <c r="F125" s="57" t="s">
        <v>122</v>
      </c>
      <c r="G125" s="57" t="s">
        <v>123</v>
      </c>
      <c r="H125" s="57" t="s">
        <v>124</v>
      </c>
      <c r="I125" s="59" t="s">
        <v>125</v>
      </c>
      <c r="J125" s="60"/>
      <c r="L125" s="60"/>
    </row>
    <row r="126" spans="1:12" ht="16.5" customHeight="1" x14ac:dyDescent="0.25">
      <c r="A126" s="118">
        <f>I40</f>
        <v>2396.6999999999998</v>
      </c>
      <c r="B126" s="118"/>
      <c r="C126" s="62">
        <f>I51</f>
        <v>881.98559999999986</v>
      </c>
      <c r="D126" s="62">
        <f>I63</f>
        <v>611.02188809999996</v>
      </c>
      <c r="E126" s="62">
        <f>I70</f>
        <v>83.393176499999981</v>
      </c>
      <c r="F126" s="62">
        <f>I74</f>
        <v>224.85605482080001</v>
      </c>
      <c r="G126" s="62">
        <f>I84</f>
        <v>0</v>
      </c>
      <c r="H126" s="62">
        <f>A126+C126+D126+E126+F126+G126</f>
        <v>4197.9567194207993</v>
      </c>
      <c r="I126" s="62">
        <f>H126-I124</f>
        <v>4197.9567194207993</v>
      </c>
      <c r="J126" s="34"/>
      <c r="L126" s="8"/>
    </row>
    <row r="127" spans="1:12" ht="4.5" customHeight="1" x14ac:dyDescent="0.25"/>
    <row r="128" spans="1:12" ht="12" customHeight="1" x14ac:dyDescent="0.25">
      <c r="A128" s="115" t="s">
        <v>133</v>
      </c>
      <c r="B128" s="115"/>
      <c r="C128" s="115"/>
      <c r="D128" s="115"/>
      <c r="E128" s="115"/>
      <c r="F128" s="115"/>
      <c r="G128" s="115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3" t="s">
        <v>134</v>
      </c>
      <c r="B130" s="103"/>
      <c r="C130" s="103"/>
      <c r="D130" s="103"/>
      <c r="E130" s="103"/>
      <c r="F130" s="103"/>
      <c r="G130" s="103"/>
      <c r="H130" s="103"/>
      <c r="I130" s="103"/>
    </row>
    <row r="131" spans="1:10" ht="33.75" customHeight="1" x14ac:dyDescent="0.25">
      <c r="A131" s="22" t="s">
        <v>34</v>
      </c>
      <c r="B131" s="104" t="s">
        <v>135</v>
      </c>
      <c r="C131" s="104"/>
      <c r="D131" s="104"/>
      <c r="E131" s="104"/>
      <c r="F131" s="104"/>
      <c r="G131" s="104"/>
      <c r="H131" s="22" t="s">
        <v>36</v>
      </c>
      <c r="I131" s="22" t="s">
        <v>37</v>
      </c>
    </row>
    <row r="132" spans="1:10" ht="15" customHeight="1" x14ac:dyDescent="0.25">
      <c r="A132" s="17">
        <v>1</v>
      </c>
      <c r="B132" s="95" t="s">
        <v>136</v>
      </c>
      <c r="C132" s="95"/>
      <c r="D132" s="95"/>
      <c r="E132" s="95"/>
      <c r="F132" s="95"/>
      <c r="G132" s="95"/>
      <c r="H132" s="23">
        <f>I132/$I$98</f>
        <v>1.859154929577465E-2</v>
      </c>
      <c r="I132" s="24">
        <f>($D$142/$E$143)*G142</f>
        <v>78.046519290640219</v>
      </c>
    </row>
    <row r="133" spans="1:10" ht="15" customHeight="1" x14ac:dyDescent="0.25">
      <c r="A133" s="17">
        <v>2</v>
      </c>
      <c r="B133" s="95" t="s">
        <v>137</v>
      </c>
      <c r="C133" s="95"/>
      <c r="D133" s="95"/>
      <c r="E133" s="95"/>
      <c r="F133" s="95"/>
      <c r="G133" s="95"/>
      <c r="H133" s="23">
        <f>I133/$I$98</f>
        <v>8.5633802816901403E-2</v>
      </c>
      <c r="I133" s="24">
        <f>($D$142/$E$143)*G143</f>
        <v>359.48699794476704</v>
      </c>
    </row>
    <row r="134" spans="1:10" ht="15" customHeight="1" x14ac:dyDescent="0.25">
      <c r="A134" s="17">
        <v>3</v>
      </c>
      <c r="B134" s="95" t="s">
        <v>14</v>
      </c>
      <c r="C134" s="95"/>
      <c r="D134" s="95"/>
      <c r="E134" s="95"/>
      <c r="F134" s="95"/>
      <c r="G134" s="95"/>
      <c r="H134" s="23">
        <f>I134/$I$98</f>
        <v>2.2535211267605638E-2</v>
      </c>
      <c r="I134" s="24">
        <f>($D$142/$E$143)*G144</f>
        <v>94.601841564412396</v>
      </c>
    </row>
    <row r="135" spans="1:10" ht="15" customHeight="1" x14ac:dyDescent="0.25">
      <c r="A135" s="17">
        <v>4</v>
      </c>
      <c r="B135" s="95" t="s">
        <v>138</v>
      </c>
      <c r="C135" s="95"/>
      <c r="D135" s="95"/>
      <c r="E135" s="95"/>
      <c r="F135" s="95"/>
      <c r="G135" s="95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95" t="s">
        <v>139</v>
      </c>
      <c r="C136" s="95"/>
      <c r="D136" s="95"/>
      <c r="E136" s="95"/>
      <c r="F136" s="95"/>
      <c r="G136" s="95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06" t="s">
        <v>140</v>
      </c>
      <c r="B137" s="106"/>
      <c r="C137" s="106"/>
      <c r="D137" s="106"/>
      <c r="E137" s="106"/>
      <c r="F137" s="106"/>
      <c r="G137" s="106"/>
      <c r="H137" s="25">
        <f>H132+H133+H134+H135+H136</f>
        <v>0.12676056338028169</v>
      </c>
      <c r="I137" s="26">
        <f>SUM(I132:I136)</f>
        <v>532.13535879981964</v>
      </c>
    </row>
    <row r="138" spans="1:10" ht="11.25" customHeight="1" x14ac:dyDescent="0.25">
      <c r="A138" s="29" t="s">
        <v>141</v>
      </c>
      <c r="B138" s="109" t="s">
        <v>142</v>
      </c>
      <c r="C138" s="109"/>
      <c r="D138" s="109"/>
      <c r="E138" s="109"/>
      <c r="F138" s="109"/>
      <c r="G138" s="109"/>
      <c r="H138" s="109"/>
      <c r="I138" s="109"/>
    </row>
    <row r="139" spans="1:10" ht="18.75" customHeight="1" x14ac:dyDescent="0.25">
      <c r="A139" s="29" t="s">
        <v>143</v>
      </c>
      <c r="B139" s="121" t="s">
        <v>144</v>
      </c>
      <c r="C139" s="121"/>
      <c r="D139" s="121"/>
      <c r="E139" s="121"/>
      <c r="F139" s="121"/>
      <c r="G139" s="121"/>
      <c r="H139" s="121"/>
      <c r="I139" s="121"/>
    </row>
    <row r="140" spans="1:10" ht="13.5" customHeight="1" x14ac:dyDescent="0.25">
      <c r="A140" s="112" t="s">
        <v>145</v>
      </c>
      <c r="B140" s="112"/>
      <c r="C140" s="112"/>
      <c r="D140" s="112"/>
      <c r="E140" s="112"/>
      <c r="F140" s="112"/>
      <c r="G140" s="112"/>
      <c r="H140" s="112"/>
      <c r="I140" s="112"/>
    </row>
    <row r="141" spans="1:10" ht="13.5" customHeight="1" x14ac:dyDescent="0.25">
      <c r="A141" s="102" t="s">
        <v>146</v>
      </c>
      <c r="B141" s="102"/>
      <c r="C141" s="17" t="s">
        <v>147</v>
      </c>
      <c r="D141" s="99" t="s">
        <v>148</v>
      </c>
      <c r="E141" s="99"/>
      <c r="F141" s="17" t="s">
        <v>149</v>
      </c>
      <c r="G141" s="63" t="s">
        <v>150</v>
      </c>
      <c r="H141" s="102" t="s">
        <v>151</v>
      </c>
      <c r="I141" s="102"/>
    </row>
    <row r="142" spans="1:10" ht="13.5" customHeight="1" x14ac:dyDescent="0.25">
      <c r="A142" s="122">
        <f>I98</f>
        <v>4197.9567194207993</v>
      </c>
      <c r="B142" s="122"/>
      <c r="C142" s="24">
        <f>I128</f>
        <v>0</v>
      </c>
      <c r="D142" s="123">
        <f>A142+C142</f>
        <v>4197.9567194207993</v>
      </c>
      <c r="E142" s="123"/>
      <c r="F142" s="17" t="str">
        <f>B132</f>
        <v>PIS</v>
      </c>
      <c r="G142" s="64">
        <v>1.6500000000000001E-2</v>
      </c>
      <c r="H142" s="124">
        <v>6.4999999999999997E-3</v>
      </c>
      <c r="I142" s="124"/>
      <c r="J142" s="34"/>
    </row>
    <row r="143" spans="1:10" ht="13.5" customHeight="1" x14ac:dyDescent="0.25">
      <c r="A143" s="125" t="s">
        <v>152</v>
      </c>
      <c r="B143" s="125"/>
      <c r="C143" s="63">
        <v>1</v>
      </c>
      <c r="D143" s="65">
        <f>G147/1</f>
        <v>0.1125</v>
      </c>
      <c r="E143" s="66">
        <f>C143-D143</f>
        <v>0.88749999999999996</v>
      </c>
      <c r="F143" s="17" t="str">
        <f>B133</f>
        <v>COFINS</v>
      </c>
      <c r="G143" s="64">
        <v>7.5999999999999998E-2</v>
      </c>
      <c r="H143" s="124">
        <v>0.03</v>
      </c>
      <c r="I143" s="124"/>
    </row>
    <row r="144" spans="1:10" ht="13.5" customHeight="1" x14ac:dyDescent="0.25">
      <c r="A144" s="126" t="s">
        <v>153</v>
      </c>
      <c r="B144" s="126"/>
      <c r="C144" s="17">
        <v>1</v>
      </c>
      <c r="D144" s="67">
        <f>H147</f>
        <v>5.6499999999999995E-2</v>
      </c>
      <c r="E144" s="68">
        <f>C144-D144</f>
        <v>0.94350000000000001</v>
      </c>
      <c r="F144" s="17" t="str">
        <f>B134</f>
        <v>ISS</v>
      </c>
      <c r="G144" s="64">
        <f>I11</f>
        <v>0.02</v>
      </c>
      <c r="H144" s="124">
        <f>I11</f>
        <v>0.02</v>
      </c>
      <c r="I144" s="124"/>
    </row>
    <row r="145" spans="1:10" ht="13.5" customHeight="1" x14ac:dyDescent="0.25">
      <c r="A145" s="127" t="s">
        <v>154</v>
      </c>
      <c r="B145" s="127"/>
      <c r="C145" s="17">
        <v>1</v>
      </c>
      <c r="D145" s="69">
        <v>0.09</v>
      </c>
      <c r="E145" s="70">
        <f>C145-D145</f>
        <v>0.91</v>
      </c>
      <c r="F145" s="17" t="s">
        <v>155</v>
      </c>
      <c r="G145" s="64">
        <v>0</v>
      </c>
      <c r="H145" s="124">
        <v>0</v>
      </c>
      <c r="I145" s="124"/>
    </row>
    <row r="146" spans="1:10" ht="13.5" customHeight="1" x14ac:dyDescent="0.25">
      <c r="A146" s="128" t="s">
        <v>156</v>
      </c>
      <c r="B146" s="128" t="s">
        <v>157</v>
      </c>
      <c r="C146" s="128"/>
      <c r="D146" s="128"/>
      <c r="E146" s="128"/>
      <c r="F146" s="2" t="s">
        <v>158</v>
      </c>
      <c r="G146" s="64">
        <v>0</v>
      </c>
      <c r="H146" s="124">
        <v>0</v>
      </c>
      <c r="I146" s="124"/>
    </row>
    <row r="147" spans="1:10" ht="18" customHeight="1" x14ac:dyDescent="0.25">
      <c r="A147" s="128"/>
      <c r="B147" s="128"/>
      <c r="C147" s="128"/>
      <c r="D147" s="128"/>
      <c r="E147" s="128"/>
      <c r="F147" s="6" t="s">
        <v>159</v>
      </c>
      <c r="G147" s="71">
        <f>SUM(G142:G146)</f>
        <v>0.1125</v>
      </c>
      <c r="H147" s="129">
        <f>SUM(H142:I146)</f>
        <v>5.6499999999999995E-2</v>
      </c>
      <c r="I147" s="129"/>
    </row>
    <row r="148" spans="1:10" ht="18" customHeight="1" x14ac:dyDescent="0.25">
      <c r="A148" s="29" t="s">
        <v>160</v>
      </c>
      <c r="B148" s="121" t="s">
        <v>161</v>
      </c>
      <c r="C148" s="121"/>
      <c r="D148" s="121"/>
      <c r="E148" s="121"/>
      <c r="F148" s="121"/>
      <c r="G148" s="121"/>
      <c r="H148" s="121"/>
      <c r="I148" s="121"/>
    </row>
    <row r="149" spans="1:10" ht="4.5" customHeight="1" x14ac:dyDescent="0.25">
      <c r="A149" s="72"/>
      <c r="B149" s="130"/>
      <c r="C149" s="130"/>
      <c r="D149" s="130"/>
      <c r="E149" s="130"/>
      <c r="F149" s="130"/>
      <c r="G149" s="130"/>
      <c r="H149" s="130"/>
      <c r="I149" s="130"/>
    </row>
    <row r="150" spans="1:10" ht="12" customHeight="1" x14ac:dyDescent="0.25">
      <c r="A150" s="115" t="s">
        <v>162</v>
      </c>
      <c r="B150" s="115"/>
      <c r="C150" s="115"/>
      <c r="D150" s="115"/>
      <c r="E150" s="115"/>
      <c r="F150" s="115"/>
      <c r="G150" s="115"/>
      <c r="H150" s="47">
        <f>H137</f>
        <v>0.12676056338028169</v>
      </c>
      <c r="I150" s="48">
        <f>I137</f>
        <v>532.13535879981964</v>
      </c>
    </row>
    <row r="151" spans="1:10" ht="4.5" customHeight="1" x14ac:dyDescent="0.25"/>
    <row r="152" spans="1:10" ht="11.25" customHeight="1" x14ac:dyDescent="0.25">
      <c r="A152" s="131" t="s">
        <v>163</v>
      </c>
      <c r="B152" s="131"/>
      <c r="C152" s="131"/>
      <c r="D152" s="131"/>
      <c r="E152" s="131"/>
      <c r="F152" s="131"/>
      <c r="G152" s="131"/>
      <c r="H152" s="131"/>
      <c r="I152" s="131"/>
    </row>
    <row r="153" spans="1:10" ht="11.25" customHeight="1" x14ac:dyDescent="0.25">
      <c r="A153" s="103" t="s">
        <v>33</v>
      </c>
      <c r="B153" s="103"/>
      <c r="C153" s="103"/>
      <c r="D153" s="103"/>
      <c r="E153" s="103"/>
      <c r="F153" s="103"/>
      <c r="G153" s="103"/>
      <c r="H153" s="103"/>
      <c r="I153" s="103"/>
    </row>
    <row r="154" spans="1:10" ht="15" customHeight="1" x14ac:dyDescent="0.25">
      <c r="A154" s="17">
        <v>1</v>
      </c>
      <c r="B154" s="95" t="s">
        <v>164</v>
      </c>
      <c r="C154" s="95"/>
      <c r="D154" s="95"/>
      <c r="E154" s="95"/>
      <c r="F154" s="95"/>
      <c r="G154" s="95"/>
      <c r="H154" s="23">
        <f>I154/$G$171</f>
        <v>0.5066920390483387</v>
      </c>
      <c r="I154" s="73">
        <f>I40</f>
        <v>2396.6999999999998</v>
      </c>
    </row>
    <row r="155" spans="1:10" ht="15" customHeight="1" x14ac:dyDescent="0.25">
      <c r="A155" s="17">
        <v>2</v>
      </c>
      <c r="B155" s="95" t="s">
        <v>165</v>
      </c>
      <c r="C155" s="95"/>
      <c r="D155" s="95"/>
      <c r="E155" s="95"/>
      <c r="F155" s="95"/>
      <c r="G155" s="95"/>
      <c r="H155" s="23">
        <f>I155/$G$171</f>
        <v>0.38080796095166125</v>
      </c>
      <c r="I155" s="73">
        <f>I51+I63+I70+I74</f>
        <v>1801.2567194207998</v>
      </c>
    </row>
    <row r="156" spans="1:10" ht="15" customHeight="1" x14ac:dyDescent="0.25">
      <c r="A156" s="17">
        <v>3</v>
      </c>
      <c r="B156" s="95" t="s">
        <v>166</v>
      </c>
      <c r="C156" s="95"/>
      <c r="D156" s="95"/>
      <c r="E156" s="95"/>
      <c r="F156" s="95"/>
      <c r="G156" s="95"/>
      <c r="H156" s="23">
        <f>I156/$G$171</f>
        <v>0</v>
      </c>
      <c r="I156" s="73">
        <f>I84</f>
        <v>0</v>
      </c>
    </row>
    <row r="157" spans="1:10" s="28" customFormat="1" ht="15" customHeight="1" x14ac:dyDescent="0.25">
      <c r="A157" s="115" t="s">
        <v>167</v>
      </c>
      <c r="B157" s="115"/>
      <c r="C157" s="115"/>
      <c r="D157" s="115"/>
      <c r="E157" s="115"/>
      <c r="F157" s="115"/>
      <c r="G157" s="115"/>
      <c r="H157" s="47">
        <f>H154+H155+H156</f>
        <v>0.88749999999999996</v>
      </c>
      <c r="I157" s="48">
        <f>SUM(I154:I156)</f>
        <v>4197.9567194207993</v>
      </c>
      <c r="J157" s="35"/>
    </row>
    <row r="158" spans="1:10" ht="4.5" customHeight="1" x14ac:dyDescent="0.25"/>
    <row r="159" spans="1:10" ht="11.25" customHeight="1" x14ac:dyDescent="0.25">
      <c r="A159" s="103" t="s">
        <v>106</v>
      </c>
      <c r="B159" s="103"/>
      <c r="C159" s="103"/>
      <c r="D159" s="103"/>
      <c r="E159" s="103"/>
      <c r="F159" s="103"/>
      <c r="G159" s="103"/>
      <c r="H159" s="103"/>
      <c r="I159" s="103"/>
    </row>
    <row r="160" spans="1:10" ht="15" customHeight="1" x14ac:dyDescent="0.25">
      <c r="A160" s="17">
        <v>1</v>
      </c>
      <c r="B160" s="95" t="s">
        <v>168</v>
      </c>
      <c r="C160" s="95"/>
      <c r="D160" s="95"/>
      <c r="E160" s="95"/>
      <c r="F160" s="95"/>
      <c r="G160" s="95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95" t="s">
        <v>169</v>
      </c>
      <c r="C161" s="95"/>
      <c r="D161" s="95"/>
      <c r="E161" s="95"/>
      <c r="F161" s="95"/>
      <c r="G161" s="95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95" t="s">
        <v>170</v>
      </c>
      <c r="C162" s="95"/>
      <c r="D162" s="95"/>
      <c r="E162" s="95"/>
      <c r="F162" s="95"/>
      <c r="G162" s="95"/>
      <c r="H162" s="23">
        <f>I162/$G$171</f>
        <v>0</v>
      </c>
      <c r="I162" s="24">
        <f>I122</f>
        <v>0</v>
      </c>
    </row>
    <row r="163" spans="1:11" ht="15" customHeight="1" x14ac:dyDescent="0.25">
      <c r="A163" s="115" t="s">
        <v>171</v>
      </c>
      <c r="B163" s="115"/>
      <c r="C163" s="115"/>
      <c r="D163" s="115"/>
      <c r="E163" s="115"/>
      <c r="F163" s="115"/>
      <c r="G163" s="115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3" t="s">
        <v>134</v>
      </c>
      <c r="B165" s="103"/>
      <c r="C165" s="103"/>
      <c r="D165" s="103"/>
      <c r="E165" s="103"/>
      <c r="F165" s="103"/>
      <c r="G165" s="103"/>
      <c r="H165" s="103"/>
      <c r="I165" s="103"/>
    </row>
    <row r="166" spans="1:11" ht="15" customHeight="1" x14ac:dyDescent="0.25">
      <c r="A166" s="17">
        <v>1</v>
      </c>
      <c r="B166" s="95" t="s">
        <v>172</v>
      </c>
      <c r="C166" s="95"/>
      <c r="D166" s="95"/>
      <c r="E166" s="95"/>
      <c r="F166" s="95"/>
      <c r="G166" s="95"/>
      <c r="H166" s="23">
        <f>I166/$G$171</f>
        <v>0.11249999999999999</v>
      </c>
      <c r="I166" s="24">
        <f>I137</f>
        <v>532.13535879981964</v>
      </c>
    </row>
    <row r="167" spans="1:11" ht="15" customHeight="1" x14ac:dyDescent="0.25">
      <c r="A167" s="115" t="s">
        <v>173</v>
      </c>
      <c r="B167" s="115"/>
      <c r="C167" s="115"/>
      <c r="D167" s="115"/>
      <c r="E167" s="115"/>
      <c r="F167" s="115"/>
      <c r="G167" s="115"/>
      <c r="H167" s="47">
        <f>H166</f>
        <v>0.11249999999999999</v>
      </c>
      <c r="I167" s="48">
        <f>I137</f>
        <v>532.13535879981964</v>
      </c>
      <c r="K167" s="41"/>
    </row>
    <row r="168" spans="1:11" ht="4.5" customHeight="1" x14ac:dyDescent="0.25"/>
    <row r="169" spans="1:11" ht="11.25" customHeight="1" x14ac:dyDescent="0.25">
      <c r="A169" s="135" t="s">
        <v>163</v>
      </c>
      <c r="B169" s="135"/>
      <c r="C169" s="135"/>
      <c r="D169" s="135"/>
      <c r="E169" s="135"/>
      <c r="F169" s="135"/>
      <c r="G169" s="135"/>
      <c r="H169" s="135"/>
      <c r="I169" s="135"/>
    </row>
    <row r="170" spans="1:11" ht="45" customHeight="1" x14ac:dyDescent="0.25">
      <c r="A170" s="132" t="s">
        <v>174</v>
      </c>
      <c r="B170" s="132"/>
      <c r="C170" s="132"/>
      <c r="D170" s="132"/>
      <c r="E170" s="132"/>
      <c r="F170" s="132"/>
      <c r="G170" s="74" t="s">
        <v>175</v>
      </c>
      <c r="H170" s="74" t="s">
        <v>176</v>
      </c>
      <c r="I170" s="74" t="s">
        <v>177</v>
      </c>
    </row>
    <row r="171" spans="1:11" ht="11.25" customHeight="1" x14ac:dyDescent="0.25">
      <c r="A171" s="133" t="str">
        <f>D5</f>
        <v>Médico Psiquiatra</v>
      </c>
      <c r="B171" s="133"/>
      <c r="C171" s="133"/>
      <c r="D171" s="133"/>
      <c r="E171" s="133"/>
      <c r="F171" s="133"/>
      <c r="G171" s="75">
        <f>I157+I163+I167</f>
        <v>4730.0920782206194</v>
      </c>
      <c r="H171" s="74">
        <f>IF(D6="12x36",2,1)</f>
        <v>1</v>
      </c>
      <c r="I171" s="75">
        <f>G171*H171</f>
        <v>4730.0920782206194</v>
      </c>
    </row>
    <row r="172" spans="1:11" x14ac:dyDescent="0.25">
      <c r="A172" s="133"/>
      <c r="B172" s="133"/>
      <c r="C172" s="133"/>
      <c r="D172" s="133"/>
      <c r="E172" s="133"/>
      <c r="F172" s="133"/>
      <c r="G172" s="74"/>
      <c r="H172" s="74"/>
      <c r="I172" s="75"/>
    </row>
    <row r="173" spans="1:11" s="28" customFormat="1" ht="12" customHeight="1" x14ac:dyDescent="0.25">
      <c r="A173" s="134" t="s">
        <v>178</v>
      </c>
      <c r="B173" s="134"/>
      <c r="C173" s="134"/>
      <c r="D173" s="134"/>
      <c r="E173" s="134"/>
      <c r="F173" s="134"/>
      <c r="G173" s="134"/>
      <c r="H173" s="134"/>
      <c r="I173" s="76">
        <f>I171</f>
        <v>4730.0920782206194</v>
      </c>
      <c r="J173" s="35"/>
    </row>
  </sheetData>
  <mergeCells count="171"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view="pageBreakPreview" zoomScaleNormal="100" workbookViewId="0">
      <selection activeCell="G4" sqref="G4"/>
    </sheetView>
  </sheetViews>
  <sheetFormatPr defaultColWidth="8.42578125" defaultRowHeight="15" x14ac:dyDescent="0.25"/>
  <cols>
    <col min="1" max="1" width="29" style="77" customWidth="1"/>
    <col min="2" max="2" width="24.28515625" style="77" customWidth="1"/>
    <col min="3" max="3" width="13.28515625" style="77" customWidth="1"/>
    <col min="4" max="4" width="17.28515625" style="77" customWidth="1"/>
    <col min="5" max="5" width="12.5703125" style="77" customWidth="1"/>
    <col min="6" max="6" width="7.140625" style="77" customWidth="1"/>
    <col min="7" max="7" width="14" style="77" customWidth="1"/>
    <col min="8" max="16384" width="8.42578125" style="77"/>
  </cols>
  <sheetData>
    <row r="1" spans="1:7" x14ac:dyDescent="0.25">
      <c r="A1" s="136" t="s">
        <v>179</v>
      </c>
      <c r="B1" s="136"/>
      <c r="C1" s="136"/>
      <c r="D1" s="136"/>
      <c r="E1" s="136"/>
      <c r="F1" s="136"/>
      <c r="G1" s="136"/>
    </row>
    <row r="2" spans="1:7" ht="29.25" customHeight="1" x14ac:dyDescent="0.25">
      <c r="A2" s="78" t="s">
        <v>180</v>
      </c>
      <c r="B2" s="78" t="s">
        <v>181</v>
      </c>
      <c r="C2" s="78" t="s">
        <v>182</v>
      </c>
      <c r="D2" s="78" t="s">
        <v>183</v>
      </c>
      <c r="E2" s="79" t="s">
        <v>94</v>
      </c>
      <c r="F2" s="79" t="s">
        <v>184</v>
      </c>
      <c r="G2" s="79" t="s">
        <v>185</v>
      </c>
    </row>
    <row r="3" spans="1:7" x14ac:dyDescent="0.25">
      <c r="A3" s="80" t="s">
        <v>187</v>
      </c>
      <c r="B3" s="80" t="s">
        <v>188</v>
      </c>
      <c r="C3" s="81" t="s">
        <v>190</v>
      </c>
      <c r="D3" s="81" t="s">
        <v>191</v>
      </c>
      <c r="E3" s="82">
        <f>Médico!I173</f>
        <v>4730.0920782206194</v>
      </c>
      <c r="F3" s="83">
        <v>1</v>
      </c>
      <c r="G3" s="82">
        <f t="shared" ref="G3" si="0">F3*E3</f>
        <v>4730.0920782206194</v>
      </c>
    </row>
    <row r="4" spans="1:7" x14ac:dyDescent="0.25">
      <c r="A4" s="137" t="s">
        <v>159</v>
      </c>
      <c r="B4" s="137"/>
      <c r="C4" s="137"/>
      <c r="D4" s="137"/>
      <c r="E4" s="137"/>
      <c r="F4" s="84">
        <f>SUM(F3:F3)</f>
        <v>1</v>
      </c>
      <c r="G4" s="85">
        <f>SUM(G3:G3)</f>
        <v>4730.0920782206194</v>
      </c>
    </row>
    <row r="7" spans="1:7" x14ac:dyDescent="0.25">
      <c r="G7" s="86"/>
    </row>
    <row r="10" spans="1:7" x14ac:dyDescent="0.25">
      <c r="A10" s="87"/>
      <c r="B10" s="87"/>
      <c r="C10" s="87"/>
      <c r="D10" s="87"/>
    </row>
  </sheetData>
  <mergeCells count="2">
    <mergeCell ref="A1:G1"/>
    <mergeCell ref="A4:E4"/>
  </mergeCells>
  <pageMargins left="0.51180555555555596" right="0.51180555555555596" top="0.78749999999999998" bottom="0.78749999999999998" header="0.511811023622047" footer="0.511811023622047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Médico</vt:lpstr>
      <vt:lpstr>Resumo</vt:lpstr>
      <vt:lpstr>Médico!Area_de_impressao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2024-12-04T13:15:45Z</dcterms:modified>
  <dc:language>pt-BR</dc:language>
</cp:coreProperties>
</file>