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engem\Downloads\"/>
    </mc:Choice>
  </mc:AlternateContent>
  <xr:revisionPtr revIDLastSave="0" documentId="13_ncr:1_{EA12DFA5-BDA8-4DE0-8727-D659C404F1CE}" xr6:coauthVersionLast="47" xr6:coauthVersionMax="47" xr10:uidLastSave="{00000000-0000-0000-0000-000000000000}"/>
  <bookViews>
    <workbookView xWindow="-120" yWindow="-120" windowWidth="20730" windowHeight="11160" tabRatio="500" firstSheet="3" activeTab="6" xr2:uid="{00000000-000D-0000-FFFF-FFFF00000000}"/>
  </bookViews>
  <sheets>
    <sheet name="Santa Maria" sheetId="10" r:id="rId1"/>
    <sheet name="São Leopoldo" sheetId="9" r:id="rId2"/>
    <sheet name="Novo Hamburgo" sheetId="8" r:id="rId3"/>
    <sheet name="Canoas" sheetId="7" r:id="rId4"/>
    <sheet name="Caxias do Sul" sheetId="6" r:id="rId5"/>
    <sheet name="Viamão" sheetId="5" r:id="rId6"/>
    <sheet name="Porto Alegre" sheetId="1" r:id="rId7"/>
    <sheet name="Alvorada" sheetId="4" r:id="rId8"/>
    <sheet name="Resumo" sheetId="3" r:id="rId9"/>
  </sheets>
  <externalReferences>
    <externalReference r:id="rId10"/>
    <externalReference r:id="rId11"/>
  </externalReferences>
  <definedNames>
    <definedName name="_xlnm.Print_Area" localSheetId="7">Alvorada!$A$1:$I$174</definedName>
    <definedName name="_xlnm.Print_Area" localSheetId="3">Canoas!$A$1:$I$174</definedName>
    <definedName name="_xlnm.Print_Area" localSheetId="4">'Caxias do Sul'!$A$1:$I$174</definedName>
    <definedName name="_xlnm.Print_Area" localSheetId="2">'Novo Hamburgo'!$A$1:$I$174</definedName>
    <definedName name="_xlnm.Print_Area" localSheetId="6">'Porto Alegre'!$A$1:$I$174</definedName>
    <definedName name="_xlnm.Print_Area" localSheetId="0">'Santa Maria'!$A$1:$I$174</definedName>
    <definedName name="_xlnm.Print_Area" localSheetId="1">'São Leopoldo'!$A$1:$I$174</definedName>
    <definedName name="_xlnm.Print_Area" localSheetId="5">Viamão!$A$1:$I$174</definedName>
    <definedName name="Auxiliar" localSheetId="7">#REF!</definedName>
    <definedName name="Auxiliar" localSheetId="3">#REF!</definedName>
    <definedName name="Auxiliar" localSheetId="4">#REF!</definedName>
    <definedName name="Auxiliar" localSheetId="2">#REF!</definedName>
    <definedName name="Auxiliar" localSheetId="0">#REF!</definedName>
    <definedName name="Auxiliar" localSheetId="1">#REF!</definedName>
    <definedName name="Auxiliar" localSheetId="5">#REF!</definedName>
    <definedName name="Auxiliar">#REF!</definedName>
    <definedName name="CUSTO_VALE_TRANSPORTE" localSheetId="7">#REF!</definedName>
    <definedName name="CUSTO_VALE_TRANSPORTE" localSheetId="3">#REF!</definedName>
    <definedName name="CUSTO_VALE_TRANSPORTE" localSheetId="4">#REF!</definedName>
    <definedName name="CUSTO_VALE_TRANSPORTE" localSheetId="2">#REF!</definedName>
    <definedName name="CUSTO_VALE_TRANSPORTE" localSheetId="0">#REF!</definedName>
    <definedName name="CUSTO_VALE_TRANSPORTE" localSheetId="1">#REF!</definedName>
    <definedName name="CUSTO_VALE_TRANSPORTE" localSheetId="5">#REF!</definedName>
    <definedName name="CUSTO_VALE_TRANSPORTE">#REF!</definedName>
    <definedName name="ecwece4c" localSheetId="7">#REF!</definedName>
    <definedName name="ecwece4c" localSheetId="3">#REF!</definedName>
    <definedName name="ecwece4c" localSheetId="4">#REF!</definedName>
    <definedName name="ecwece4c" localSheetId="2">#REF!</definedName>
    <definedName name="ecwece4c" localSheetId="0">#REF!</definedName>
    <definedName name="ecwece4c" localSheetId="1">#REF!</definedName>
    <definedName name="ecwece4c" localSheetId="5">#REF!</definedName>
    <definedName name="ecwece4c">#REF!</definedName>
    <definedName name="MOMB4">'[1]SERVENTE MANUTENCAO'!$I$144</definedName>
    <definedName name="MONA1" localSheetId="7">#REF!</definedName>
    <definedName name="MONA1" localSheetId="3">#REF!</definedName>
    <definedName name="MONA1" localSheetId="4">#REF!</definedName>
    <definedName name="MONA1" localSheetId="2">#REF!</definedName>
    <definedName name="MONA1" localSheetId="0">#REF!</definedName>
    <definedName name="MONA1" localSheetId="1">#REF!</definedName>
    <definedName name="MONA1" localSheetId="5">#REF!</definedName>
    <definedName name="MONA1">#REF!</definedName>
    <definedName name="MONA2" localSheetId="7">#REF!</definedName>
    <definedName name="MONA2" localSheetId="3">#REF!</definedName>
    <definedName name="MONA2" localSheetId="4">#REF!</definedName>
    <definedName name="MONA2" localSheetId="2">#REF!</definedName>
    <definedName name="MONA2" localSheetId="0">#REF!</definedName>
    <definedName name="MONA2" localSheetId="1">#REF!</definedName>
    <definedName name="MONA2" localSheetId="5">#REF!</definedName>
    <definedName name="MONA2">#REF!</definedName>
    <definedName name="MONA3">[2]HIDRAULICO!$I$138</definedName>
    <definedName name="MONA4">'[2]SERVENTE (AUX PRODUCAO)'!$I$138</definedName>
    <definedName name="MONA5" localSheetId="7">#REF!</definedName>
    <definedName name="MONA5" localSheetId="3">#REF!</definedName>
    <definedName name="MONA5" localSheetId="4">#REF!</definedName>
    <definedName name="MONA5" localSheetId="2">#REF!</definedName>
    <definedName name="MONA5" localSheetId="0">#REF!</definedName>
    <definedName name="MONA5" localSheetId="1">#REF!</definedName>
    <definedName name="MONA5" localSheetId="5">#REF!</definedName>
    <definedName name="MONA5">#REF!</definedName>
    <definedName name="MONA6" localSheetId="7">#REF!</definedName>
    <definedName name="MONA6" localSheetId="3">#REF!</definedName>
    <definedName name="MONA6" localSheetId="4">#REF!</definedName>
    <definedName name="MONA6" localSheetId="2">#REF!</definedName>
    <definedName name="MONA6" localSheetId="0">#REF!</definedName>
    <definedName name="MONA6" localSheetId="1">#REF!</definedName>
    <definedName name="MONA6" localSheetId="5">#REF!</definedName>
    <definedName name="MONA6">#REF!</definedName>
    <definedName name="MONA7" localSheetId="7">#REF!</definedName>
    <definedName name="MONA7" localSheetId="3">#REF!</definedName>
    <definedName name="MONA7" localSheetId="4">#REF!</definedName>
    <definedName name="MONA7" localSheetId="2">#REF!</definedName>
    <definedName name="MONA7" localSheetId="0">#REF!</definedName>
    <definedName name="MONA7" localSheetId="1">#REF!</definedName>
    <definedName name="MONA7" localSheetId="5">#REF!</definedName>
    <definedName name="MONA7">#REF!</definedName>
    <definedName name="MONA8">[2]MECANICO_REFRIGERACAO!$I$138</definedName>
    <definedName name="MONB1" localSheetId="7">#REF!</definedName>
    <definedName name="MONB1" localSheetId="3">#REF!</definedName>
    <definedName name="MONB1" localSheetId="4">#REF!</definedName>
    <definedName name="MONB1" localSheetId="2">#REF!</definedName>
    <definedName name="MONB1" localSheetId="0">#REF!</definedName>
    <definedName name="MONB1" localSheetId="1">#REF!</definedName>
    <definedName name="MONB1" localSheetId="5">#REF!</definedName>
    <definedName name="MONB1">#REF!</definedName>
    <definedName name="MONB2" localSheetId="7">#REF!</definedName>
    <definedName name="MONB2" localSheetId="3">#REF!</definedName>
    <definedName name="MONB2" localSheetId="4">#REF!</definedName>
    <definedName name="MONB2" localSheetId="2">#REF!</definedName>
    <definedName name="MONB2" localSheetId="0">#REF!</definedName>
    <definedName name="MONB2" localSheetId="1">#REF!</definedName>
    <definedName name="MONB2" localSheetId="5">#REF!</definedName>
    <definedName name="MONB2">#REF!</definedName>
    <definedName name="MONB3">[2]HIDRAULICO!$I$144</definedName>
    <definedName name="MONB4">'[2]SERVENTE (AUX PRODUCAO)'!$I$144</definedName>
    <definedName name="MONB5" localSheetId="7">#REF!</definedName>
    <definedName name="MONB5" localSheetId="3">#REF!</definedName>
    <definedName name="MONB5" localSheetId="4">#REF!</definedName>
    <definedName name="MONB5" localSheetId="2">#REF!</definedName>
    <definedName name="MONB5" localSheetId="0">#REF!</definedName>
    <definedName name="MONB5" localSheetId="1">#REF!</definedName>
    <definedName name="MONB5" localSheetId="5">#REF!</definedName>
    <definedName name="MONB5">#REF!</definedName>
    <definedName name="MONB6" localSheetId="7">#REF!</definedName>
    <definedName name="MONB6" localSheetId="3">#REF!</definedName>
    <definedName name="MONB6" localSheetId="4">#REF!</definedName>
    <definedName name="MONB6" localSheetId="2">#REF!</definedName>
    <definedName name="MONB6" localSheetId="0">#REF!</definedName>
    <definedName name="MONB6" localSheetId="1">#REF!</definedName>
    <definedName name="MONB6" localSheetId="5">#REF!</definedName>
    <definedName name="MONB6">#REF!</definedName>
    <definedName name="MONB7" localSheetId="7">#REF!</definedName>
    <definedName name="MONB7" localSheetId="3">#REF!</definedName>
    <definedName name="MONB7" localSheetId="4">#REF!</definedName>
    <definedName name="MONB7" localSheetId="2">#REF!</definedName>
    <definedName name="MONB7" localSheetId="0">#REF!</definedName>
    <definedName name="MONB7" localSheetId="1">#REF!</definedName>
    <definedName name="MONB7" localSheetId="5">#REF!</definedName>
    <definedName name="MONB7">#REF!</definedName>
    <definedName name="MONB8">[2]MECANICO_REFRIGERACAO!$I$144</definedName>
    <definedName name="MONC1" localSheetId="7">#REF!</definedName>
    <definedName name="MONC1" localSheetId="3">#REF!</definedName>
    <definedName name="MONC1" localSheetId="4">#REF!</definedName>
    <definedName name="MONC1" localSheetId="2">#REF!</definedName>
    <definedName name="MONC1" localSheetId="0">#REF!</definedName>
    <definedName name="MONC1" localSheetId="1">#REF!</definedName>
    <definedName name="MONC1" localSheetId="5">#REF!</definedName>
    <definedName name="MONC1">#REF!</definedName>
    <definedName name="MONC2" localSheetId="7">#REF!</definedName>
    <definedName name="MONC2" localSheetId="3">#REF!</definedName>
    <definedName name="MONC2" localSheetId="4">#REF!</definedName>
    <definedName name="MONC2" localSheetId="2">#REF!</definedName>
    <definedName name="MONC2" localSheetId="0">#REF!</definedName>
    <definedName name="MONC2" localSheetId="1">#REF!</definedName>
    <definedName name="MONC2" localSheetId="5">#REF!</definedName>
    <definedName name="MONC2">#REF!</definedName>
    <definedName name="MONC3">[2]HIDRAULICO!$I$148</definedName>
    <definedName name="MONC4">'[2]SERVENTE (AUX PRODUCAO)'!$I$148</definedName>
    <definedName name="MONC5" localSheetId="7">#REF!</definedName>
    <definedName name="MONC5" localSheetId="3">#REF!</definedName>
    <definedName name="MONC5" localSheetId="4">#REF!</definedName>
    <definedName name="MONC5" localSheetId="2">#REF!</definedName>
    <definedName name="MONC5" localSheetId="0">#REF!</definedName>
    <definedName name="MONC5" localSheetId="1">#REF!</definedName>
    <definedName name="MONC5" localSheetId="5">#REF!</definedName>
    <definedName name="MONC5">#REF!</definedName>
    <definedName name="MONC6" localSheetId="7">#REF!</definedName>
    <definedName name="MONC6" localSheetId="3">#REF!</definedName>
    <definedName name="MONC6" localSheetId="4">#REF!</definedName>
    <definedName name="MONC6" localSheetId="2">#REF!</definedName>
    <definedName name="MONC6" localSheetId="0">#REF!</definedName>
    <definedName name="MONC6" localSheetId="1">#REF!</definedName>
    <definedName name="MONC6" localSheetId="5">#REF!</definedName>
    <definedName name="MONC6">#REF!</definedName>
    <definedName name="MONC7" localSheetId="7">#REF!</definedName>
    <definedName name="MONC7" localSheetId="3">#REF!</definedName>
    <definedName name="MONC7" localSheetId="4">#REF!</definedName>
    <definedName name="MONC7" localSheetId="2">#REF!</definedName>
    <definedName name="MONC7" localSheetId="0">#REF!</definedName>
    <definedName name="MONC7" localSheetId="1">#REF!</definedName>
    <definedName name="MONC7" localSheetId="5">#REF!</definedName>
    <definedName name="MONC7">#REF!</definedName>
    <definedName name="MONC8">[2]MECANICO_REFRIGERACAO!$I$148</definedName>
    <definedName name="mont" localSheetId="7">#REF!</definedName>
    <definedName name="mont" localSheetId="3">#REF!</definedName>
    <definedName name="mont" localSheetId="4">#REF!</definedName>
    <definedName name="mont" localSheetId="2">#REF!</definedName>
    <definedName name="mont" localSheetId="0">#REF!</definedName>
    <definedName name="mont" localSheetId="1">#REF!</definedName>
    <definedName name="mont" localSheetId="5">#REF!</definedName>
    <definedName name="mont">#REF!</definedName>
    <definedName name="MONTANTEA" localSheetId="7">#REF!</definedName>
    <definedName name="MONTANTEA" localSheetId="3">#REF!</definedName>
    <definedName name="MONTANTEA" localSheetId="4">#REF!</definedName>
    <definedName name="MONTANTEA" localSheetId="2">#REF!</definedName>
    <definedName name="MONTANTEA" localSheetId="0">#REF!</definedName>
    <definedName name="MONTANTEA" localSheetId="1">#REF!</definedName>
    <definedName name="MONTANTEA" localSheetId="5">#REF!</definedName>
    <definedName name="MONTANTEA">#REF!</definedName>
    <definedName name="MONTANTEA1" localSheetId="7">#REF!</definedName>
    <definedName name="MONTANTEA1" localSheetId="3">#REF!</definedName>
    <definedName name="MONTANTEA1" localSheetId="4">#REF!</definedName>
    <definedName name="MONTANTEA1" localSheetId="2">#REF!</definedName>
    <definedName name="MONTANTEA1" localSheetId="0">#REF!</definedName>
    <definedName name="MONTANTEA1" localSheetId="1">#REF!</definedName>
    <definedName name="MONTANTEA1" localSheetId="5">#REF!</definedName>
    <definedName name="MONTANTEA1">#REF!</definedName>
    <definedName name="MONTANTEA2" localSheetId="7">#REF!</definedName>
    <definedName name="MONTANTEA2" localSheetId="3">#REF!</definedName>
    <definedName name="MONTANTEA2" localSheetId="4">#REF!</definedName>
    <definedName name="MONTANTEA2" localSheetId="2">#REF!</definedName>
    <definedName name="MONTANTEA2" localSheetId="0">#REF!</definedName>
    <definedName name="MONTANTEA2" localSheetId="1">#REF!</definedName>
    <definedName name="MONTANTEA2" localSheetId="5">#REF!</definedName>
    <definedName name="MONTANTEA2">#REF!</definedName>
    <definedName name="MONTANTEB" localSheetId="7">#REF!</definedName>
    <definedName name="MONTANTEB" localSheetId="3">#REF!</definedName>
    <definedName name="MONTANTEB" localSheetId="4">#REF!</definedName>
    <definedName name="MONTANTEB" localSheetId="2">#REF!</definedName>
    <definedName name="MONTANTEB" localSheetId="0">#REF!</definedName>
    <definedName name="MONTANTEB" localSheetId="1">#REF!</definedName>
    <definedName name="MONTANTEB" localSheetId="5">#REF!</definedName>
    <definedName name="MONTANTEB">#REF!</definedName>
    <definedName name="MONTANTEB1" localSheetId="7">#REF!</definedName>
    <definedName name="MONTANTEB1" localSheetId="3">#REF!</definedName>
    <definedName name="MONTANTEB1" localSheetId="4">#REF!</definedName>
    <definedName name="MONTANTEB1" localSheetId="2">#REF!</definedName>
    <definedName name="MONTANTEB1" localSheetId="0">#REF!</definedName>
    <definedName name="MONTANTEB1" localSheetId="1">#REF!</definedName>
    <definedName name="MONTANTEB1" localSheetId="5">#REF!</definedName>
    <definedName name="MONTANTEB1">#REF!</definedName>
    <definedName name="MONTANTEB2" localSheetId="7">#REF!</definedName>
    <definedName name="MONTANTEB2" localSheetId="3">#REF!</definedName>
    <definedName name="MONTANTEB2" localSheetId="4">#REF!</definedName>
    <definedName name="MONTANTEB2" localSheetId="2">#REF!</definedName>
    <definedName name="MONTANTEB2" localSheetId="0">#REF!</definedName>
    <definedName name="MONTANTEB2" localSheetId="1">#REF!</definedName>
    <definedName name="MONTANTEB2" localSheetId="5">#REF!</definedName>
    <definedName name="MONTANTEB2">#REF!</definedName>
    <definedName name="MONTANTEC" localSheetId="7">#REF!</definedName>
    <definedName name="MONTANTEC" localSheetId="3">#REF!</definedName>
    <definedName name="MONTANTEC" localSheetId="4">#REF!</definedName>
    <definedName name="MONTANTEC" localSheetId="2">#REF!</definedName>
    <definedName name="MONTANTEC" localSheetId="0">#REF!</definedName>
    <definedName name="MONTANTEC" localSheetId="1">#REF!</definedName>
    <definedName name="MONTANTEC" localSheetId="5">#REF!</definedName>
    <definedName name="MONTANTEC">#REF!</definedName>
    <definedName name="MONTANTEC1" localSheetId="7">#REF!</definedName>
    <definedName name="MONTANTEC1" localSheetId="3">#REF!</definedName>
    <definedName name="MONTANTEC1" localSheetId="4">#REF!</definedName>
    <definedName name="MONTANTEC1" localSheetId="2">#REF!</definedName>
    <definedName name="MONTANTEC1" localSheetId="0">#REF!</definedName>
    <definedName name="MONTANTEC1" localSheetId="1">#REF!</definedName>
    <definedName name="MONTANTEC1" localSheetId="5">#REF!</definedName>
    <definedName name="MONTANTEC1">#REF!</definedName>
    <definedName name="MONTANTEC2" localSheetId="7">#REF!</definedName>
    <definedName name="MONTANTEC2" localSheetId="3">#REF!</definedName>
    <definedName name="MONTANTEC2" localSheetId="4">#REF!</definedName>
    <definedName name="MONTANTEC2" localSheetId="2">#REF!</definedName>
    <definedName name="MONTANTEC2" localSheetId="0">#REF!</definedName>
    <definedName name="MONTANTEC2" localSheetId="1">#REF!</definedName>
    <definedName name="MONTANTEC2" localSheetId="5">#REF!</definedName>
    <definedName name="MONTANTEC2">#REF!</definedName>
    <definedName name="ok" localSheetId="7">#REF!</definedName>
    <definedName name="ok" localSheetId="3">#REF!</definedName>
    <definedName name="ok" localSheetId="4">#REF!</definedName>
    <definedName name="ok" localSheetId="2">#REF!</definedName>
    <definedName name="ok" localSheetId="0">#REF!</definedName>
    <definedName name="ok" localSheetId="1">#REF!</definedName>
    <definedName name="ok" localSheetId="5">#REF!</definedName>
    <definedName name="ok">#REF!</definedName>
    <definedName name="REMUNERACAO1" localSheetId="7">#REF!</definedName>
    <definedName name="REMUNERACAO1" localSheetId="3">#REF!</definedName>
    <definedName name="REMUNERACAO1" localSheetId="4">#REF!</definedName>
    <definedName name="REMUNERACAO1" localSheetId="2">#REF!</definedName>
    <definedName name="REMUNERACAO1" localSheetId="0">#REF!</definedName>
    <definedName name="REMUNERACAO1" localSheetId="1">#REF!</definedName>
    <definedName name="REMUNERACAO1" localSheetId="5">#REF!</definedName>
    <definedName name="REMUNERACAO1">#REF!</definedName>
    <definedName name="REMUNERACAO2" localSheetId="7">#REF!</definedName>
    <definedName name="REMUNERACAO2" localSheetId="3">#REF!</definedName>
    <definedName name="REMUNERACAO2" localSheetId="4">#REF!</definedName>
    <definedName name="REMUNERACAO2" localSheetId="2">#REF!</definedName>
    <definedName name="REMUNERACAO2" localSheetId="0">#REF!</definedName>
    <definedName name="REMUNERACAO2" localSheetId="1">#REF!</definedName>
    <definedName name="REMUNERACAO2" localSheetId="5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7">#REF!</definedName>
    <definedName name="REMUNERACAO5" localSheetId="3">#REF!</definedName>
    <definedName name="REMUNERACAO5" localSheetId="4">#REF!</definedName>
    <definedName name="REMUNERACAO5" localSheetId="2">#REF!</definedName>
    <definedName name="REMUNERACAO5" localSheetId="0">#REF!</definedName>
    <definedName name="REMUNERACAO5" localSheetId="1">#REF!</definedName>
    <definedName name="REMUNERACAO5" localSheetId="5">#REF!</definedName>
    <definedName name="REMUNERACAO5">#REF!</definedName>
    <definedName name="REMUNERACAO6" localSheetId="7">#REF!</definedName>
    <definedName name="REMUNERACAO6" localSheetId="3">#REF!</definedName>
    <definedName name="REMUNERACAO6" localSheetId="4">#REF!</definedName>
    <definedName name="REMUNERACAO6" localSheetId="2">#REF!</definedName>
    <definedName name="REMUNERACAO6" localSheetId="0">#REF!</definedName>
    <definedName name="REMUNERACAO6" localSheetId="1">#REF!</definedName>
    <definedName name="REMUNERACAO6" localSheetId="5">#REF!</definedName>
    <definedName name="REMUNERACAO6">#REF!</definedName>
    <definedName name="REMUNERACAO7" localSheetId="7">#REF!</definedName>
    <definedName name="REMUNERACAO7" localSheetId="3">#REF!</definedName>
    <definedName name="REMUNERACAO7" localSheetId="4">#REF!</definedName>
    <definedName name="REMUNERACAO7" localSheetId="2">#REF!</definedName>
    <definedName name="REMUNERACAO7" localSheetId="0">#REF!</definedName>
    <definedName name="REMUNERACAO7" localSheetId="1">#REF!</definedName>
    <definedName name="REMUNERACAO7" localSheetId="5">#REF!</definedName>
    <definedName name="REMUNERACAO7">#REF!</definedName>
    <definedName name="REMUNERACAO8">[2]MECANICO_REFRIGERACAO!$I$30</definedName>
    <definedName name="TOTAL_MONT_A" localSheetId="7">#REF!</definedName>
    <definedName name="TOTAL_MONT_A" localSheetId="3">#REF!</definedName>
    <definedName name="TOTAL_MONT_A" localSheetId="4">#REF!</definedName>
    <definedName name="TOTAL_MONT_A" localSheetId="2">#REF!</definedName>
    <definedName name="TOTAL_MONT_A" localSheetId="0">#REF!</definedName>
    <definedName name="TOTAL_MONT_A" localSheetId="1">#REF!</definedName>
    <definedName name="TOTAL_MONT_A" localSheetId="5">#REF!</definedName>
    <definedName name="TOTAL_MONT_A">#REF!</definedName>
    <definedName name="TOTAL1" localSheetId="7">#REF!</definedName>
    <definedName name="TOTAL1" localSheetId="3">#REF!</definedName>
    <definedName name="TOTAL1" localSheetId="4">#REF!</definedName>
    <definedName name="TOTAL1" localSheetId="2">#REF!</definedName>
    <definedName name="TOTAL1" localSheetId="0">#REF!</definedName>
    <definedName name="TOTAL1" localSheetId="1">#REF!</definedName>
    <definedName name="TOTAL1" localSheetId="5">#REF!</definedName>
    <definedName name="TOTAL1">#REF!</definedName>
    <definedName name="TOTAL2" localSheetId="7">#REF!</definedName>
    <definedName name="TOTAL2" localSheetId="3">#REF!</definedName>
    <definedName name="TOTAL2" localSheetId="4">#REF!</definedName>
    <definedName name="TOTAL2" localSheetId="2">#REF!</definedName>
    <definedName name="TOTAL2" localSheetId="0">#REF!</definedName>
    <definedName name="TOTAL2" localSheetId="1">#REF!</definedName>
    <definedName name="TOTAL2" localSheetId="5">#REF!</definedName>
    <definedName name="TOTAL2">#REF!</definedName>
    <definedName name="VALE_TRANSPORTE" localSheetId="7">#REF!</definedName>
    <definedName name="VALE_TRANSPORTE" localSheetId="3">#REF!</definedName>
    <definedName name="VALE_TRANSPORTE" localSheetId="4">#REF!</definedName>
    <definedName name="VALE_TRANSPORTE" localSheetId="2">#REF!</definedName>
    <definedName name="VALE_TRANSPORTE" localSheetId="0">#REF!</definedName>
    <definedName name="VALE_TRANSPORTE" localSheetId="1">#REF!</definedName>
    <definedName name="VALE_TRANSPORTE" localSheetId="5">#REF!</definedName>
    <definedName name="VALE_TRANSPORTE">#REF!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32" i="8" l="1"/>
  <c r="I133" i="8"/>
  <c r="I134" i="8"/>
  <c r="I135" i="8"/>
  <c r="I132" i="7"/>
  <c r="I133" i="7"/>
  <c r="I134" i="7"/>
  <c r="I135" i="7"/>
  <c r="I132" i="6"/>
  <c r="I133" i="6"/>
  <c r="I134" i="6"/>
  <c r="I135" i="6"/>
  <c r="I132" i="5"/>
  <c r="I133" i="5"/>
  <c r="I134" i="5"/>
  <c r="I135" i="5"/>
  <c r="I132" i="1"/>
  <c r="I133" i="1"/>
  <c r="I134" i="1"/>
  <c r="I135" i="1"/>
  <c r="I132" i="4"/>
  <c r="I133" i="4"/>
  <c r="I134" i="4"/>
  <c r="I135" i="4"/>
  <c r="I132" i="9"/>
  <c r="I133" i="9"/>
  <c r="I134" i="9"/>
  <c r="I135" i="9"/>
  <c r="I131" i="8"/>
  <c r="I131" i="7"/>
  <c r="I131" i="6"/>
  <c r="I131" i="5"/>
  <c r="I131" i="1"/>
  <c r="I131" i="4"/>
  <c r="I131" i="9"/>
  <c r="E13" i="3"/>
  <c r="E8" i="3"/>
  <c r="H172" i="10"/>
  <c r="A172" i="10"/>
  <c r="I168" i="10"/>
  <c r="G146" i="10"/>
  <c r="D142" i="10" s="1"/>
  <c r="E142" i="10" s="1"/>
  <c r="E144" i="10"/>
  <c r="H143" i="10"/>
  <c r="H146" i="10" s="1"/>
  <c r="D143" i="10" s="1"/>
  <c r="E143" i="10" s="1"/>
  <c r="G143" i="10"/>
  <c r="F143" i="10"/>
  <c r="F142" i="10"/>
  <c r="F141" i="10"/>
  <c r="I117" i="10"/>
  <c r="I160" i="10" s="1"/>
  <c r="F110" i="10"/>
  <c r="I104" i="10" s="1"/>
  <c r="G95" i="10"/>
  <c r="E95" i="10"/>
  <c r="F95" i="10" s="1"/>
  <c r="H95" i="10" s="1"/>
  <c r="C95" i="10"/>
  <c r="A95" i="10"/>
  <c r="H94" i="10"/>
  <c r="F93" i="10"/>
  <c r="G91" i="10"/>
  <c r="C91" i="10"/>
  <c r="A91" i="10"/>
  <c r="E91" i="10" s="1"/>
  <c r="G87" i="10"/>
  <c r="C87" i="10"/>
  <c r="A87" i="10"/>
  <c r="E87" i="10" s="1"/>
  <c r="I81" i="10"/>
  <c r="H69" i="10"/>
  <c r="H62" i="10"/>
  <c r="H72" i="10" s="1"/>
  <c r="H73" i="10" s="1"/>
  <c r="H75" i="10" s="1"/>
  <c r="H50" i="10"/>
  <c r="B38" i="10"/>
  <c r="I37" i="10"/>
  <c r="I36" i="10"/>
  <c r="I35" i="10"/>
  <c r="I34" i="10"/>
  <c r="I33" i="10"/>
  <c r="I32" i="10"/>
  <c r="I31" i="10"/>
  <c r="A31" i="10"/>
  <c r="A32" i="10" s="1"/>
  <c r="A33" i="10" s="1"/>
  <c r="A34" i="10" s="1"/>
  <c r="A35" i="10" s="1"/>
  <c r="A36" i="10" s="1"/>
  <c r="A37" i="10" s="1"/>
  <c r="A38" i="10" s="1"/>
  <c r="G10" i="10"/>
  <c r="A5" i="10"/>
  <c r="I4" i="10"/>
  <c r="I30" i="10" s="1"/>
  <c r="G4" i="10"/>
  <c r="H172" i="9"/>
  <c r="A172" i="9"/>
  <c r="I168" i="9"/>
  <c r="H146" i="9"/>
  <c r="D143" i="9" s="1"/>
  <c r="E143" i="9" s="1"/>
  <c r="E144" i="9"/>
  <c r="H143" i="9"/>
  <c r="G143" i="9"/>
  <c r="G146" i="9" s="1"/>
  <c r="D142" i="9" s="1"/>
  <c r="E142" i="9" s="1"/>
  <c r="F143" i="9"/>
  <c r="F142" i="9"/>
  <c r="F141" i="9"/>
  <c r="I117" i="9"/>
  <c r="I160" i="9" s="1"/>
  <c r="F110" i="9"/>
  <c r="I104" i="9" s="1"/>
  <c r="G95" i="9"/>
  <c r="C95" i="9"/>
  <c r="A95" i="9"/>
  <c r="E95" i="9" s="1"/>
  <c r="H94" i="9"/>
  <c r="F93" i="9"/>
  <c r="G91" i="9"/>
  <c r="C91" i="9"/>
  <c r="A91" i="9"/>
  <c r="G87" i="9"/>
  <c r="C87" i="9"/>
  <c r="E87" i="9" s="1"/>
  <c r="I87" i="9" s="1"/>
  <c r="I80" i="9" s="1"/>
  <c r="A87" i="9"/>
  <c r="I81" i="9"/>
  <c r="H69" i="9"/>
  <c r="H62" i="9"/>
  <c r="H50" i="9"/>
  <c r="B38" i="9"/>
  <c r="I37" i="9"/>
  <c r="I36" i="9"/>
  <c r="I35" i="9"/>
  <c r="I34" i="9"/>
  <c r="I33" i="9"/>
  <c r="I32" i="9"/>
  <c r="I31" i="9"/>
  <c r="A31" i="9"/>
  <c r="A32" i="9" s="1"/>
  <c r="A33" i="9" s="1"/>
  <c r="A34" i="9" s="1"/>
  <c r="A35" i="9" s="1"/>
  <c r="A36" i="9" s="1"/>
  <c r="A37" i="9" s="1"/>
  <c r="A38" i="9" s="1"/>
  <c r="I30" i="9"/>
  <c r="F87" i="9" s="1"/>
  <c r="H87" i="9" s="1"/>
  <c r="G10" i="9"/>
  <c r="A5" i="9"/>
  <c r="I4" i="9"/>
  <c r="G4" i="9"/>
  <c r="H172" i="8"/>
  <c r="A172" i="8"/>
  <c r="I168" i="8"/>
  <c r="E144" i="8"/>
  <c r="H143" i="8"/>
  <c r="H146" i="8" s="1"/>
  <c r="D143" i="8" s="1"/>
  <c r="E143" i="8" s="1"/>
  <c r="G143" i="8"/>
  <c r="G146" i="8" s="1"/>
  <c r="D142" i="8" s="1"/>
  <c r="E142" i="8" s="1"/>
  <c r="F143" i="8"/>
  <c r="F142" i="8"/>
  <c r="F141" i="8"/>
  <c r="I117" i="8"/>
  <c r="I160" i="8" s="1"/>
  <c r="F110" i="8"/>
  <c r="I104" i="8"/>
  <c r="G95" i="8"/>
  <c r="C95" i="8"/>
  <c r="A95" i="8"/>
  <c r="E95" i="8" s="1"/>
  <c r="H94" i="8"/>
  <c r="F93" i="8"/>
  <c r="G91" i="8"/>
  <c r="C91" i="8"/>
  <c r="A91" i="8"/>
  <c r="E91" i="8" s="1"/>
  <c r="G87" i="8"/>
  <c r="C87" i="8"/>
  <c r="A87" i="8"/>
  <c r="E87" i="8" s="1"/>
  <c r="I81" i="8"/>
  <c r="H69" i="8"/>
  <c r="H62" i="8"/>
  <c r="H50" i="8"/>
  <c r="B38" i="8"/>
  <c r="I37" i="8"/>
  <c r="I36" i="8"/>
  <c r="I35" i="8"/>
  <c r="I34" i="8"/>
  <c r="I33" i="8"/>
  <c r="I32" i="8"/>
  <c r="I31" i="8"/>
  <c r="A31" i="8"/>
  <c r="A32" i="8" s="1"/>
  <c r="A33" i="8" s="1"/>
  <c r="A34" i="8" s="1"/>
  <c r="A35" i="8" s="1"/>
  <c r="A36" i="8" s="1"/>
  <c r="A37" i="8" s="1"/>
  <c r="A38" i="8" s="1"/>
  <c r="G10" i="8"/>
  <c r="A5" i="8"/>
  <c r="I4" i="8"/>
  <c r="I30" i="8" s="1"/>
  <c r="I39" i="8" s="1"/>
  <c r="G4" i="8"/>
  <c r="H172" i="7"/>
  <c r="A172" i="7"/>
  <c r="I168" i="7"/>
  <c r="G146" i="7"/>
  <c r="D142" i="7" s="1"/>
  <c r="E142" i="7" s="1"/>
  <c r="E144" i="7"/>
  <c r="H143" i="7"/>
  <c r="H146" i="7" s="1"/>
  <c r="D143" i="7" s="1"/>
  <c r="E143" i="7" s="1"/>
  <c r="G143" i="7"/>
  <c r="F143" i="7"/>
  <c r="F142" i="7"/>
  <c r="F141" i="7"/>
  <c r="I117" i="7"/>
  <c r="I160" i="7" s="1"/>
  <c r="F110" i="7"/>
  <c r="I104" i="7" s="1"/>
  <c r="G95" i="7"/>
  <c r="C95" i="7"/>
  <c r="A95" i="7"/>
  <c r="H94" i="7"/>
  <c r="F93" i="7"/>
  <c r="G91" i="7"/>
  <c r="C91" i="7"/>
  <c r="A91" i="7"/>
  <c r="E91" i="7" s="1"/>
  <c r="G87" i="7"/>
  <c r="E87" i="7"/>
  <c r="C87" i="7"/>
  <c r="A87" i="7"/>
  <c r="I81" i="7"/>
  <c r="H69" i="7"/>
  <c r="H62" i="7"/>
  <c r="H50" i="7"/>
  <c r="B38" i="7"/>
  <c r="I37" i="7"/>
  <c r="I36" i="7"/>
  <c r="I35" i="7"/>
  <c r="I34" i="7"/>
  <c r="I33" i="7"/>
  <c r="I32" i="7"/>
  <c r="I31" i="7"/>
  <c r="A31" i="7"/>
  <c r="A32" i="7" s="1"/>
  <c r="A33" i="7" s="1"/>
  <c r="A34" i="7" s="1"/>
  <c r="A35" i="7" s="1"/>
  <c r="A36" i="7" s="1"/>
  <c r="A37" i="7" s="1"/>
  <c r="A38" i="7" s="1"/>
  <c r="I30" i="7"/>
  <c r="G10" i="7"/>
  <c r="A5" i="7"/>
  <c r="I4" i="7"/>
  <c r="G4" i="7"/>
  <c r="H172" i="6"/>
  <c r="A172" i="6"/>
  <c r="I168" i="6"/>
  <c r="E144" i="6"/>
  <c r="H143" i="6"/>
  <c r="H146" i="6" s="1"/>
  <c r="D143" i="6" s="1"/>
  <c r="E143" i="6" s="1"/>
  <c r="G143" i="6"/>
  <c r="G146" i="6" s="1"/>
  <c r="D142" i="6" s="1"/>
  <c r="E142" i="6" s="1"/>
  <c r="F143" i="6"/>
  <c r="F142" i="6"/>
  <c r="F141" i="6"/>
  <c r="I117" i="6"/>
  <c r="I160" i="6" s="1"/>
  <c r="F110" i="6"/>
  <c r="I104" i="6" s="1"/>
  <c r="G95" i="6"/>
  <c r="C95" i="6"/>
  <c r="A95" i="6"/>
  <c r="E95" i="6" s="1"/>
  <c r="H94" i="6"/>
  <c r="F93" i="6"/>
  <c r="G91" i="6"/>
  <c r="C91" i="6"/>
  <c r="A91" i="6"/>
  <c r="G87" i="6"/>
  <c r="C87" i="6"/>
  <c r="E87" i="6" s="1"/>
  <c r="A87" i="6"/>
  <c r="I81" i="6"/>
  <c r="H69" i="6"/>
  <c r="H62" i="6"/>
  <c r="H50" i="6"/>
  <c r="B38" i="6"/>
  <c r="I37" i="6"/>
  <c r="I36" i="6"/>
  <c r="I35" i="6"/>
  <c r="I34" i="6"/>
  <c r="I33" i="6"/>
  <c r="I32" i="6"/>
  <c r="I31" i="6"/>
  <c r="A31" i="6"/>
  <c r="A32" i="6" s="1"/>
  <c r="A33" i="6" s="1"/>
  <c r="A34" i="6" s="1"/>
  <c r="A35" i="6" s="1"/>
  <c r="A36" i="6" s="1"/>
  <c r="A37" i="6" s="1"/>
  <c r="A38" i="6" s="1"/>
  <c r="G10" i="6"/>
  <c r="A5" i="6"/>
  <c r="I4" i="6"/>
  <c r="I30" i="6" s="1"/>
  <c r="I39" i="6" s="1"/>
  <c r="G4" i="6"/>
  <c r="H172" i="5"/>
  <c r="A172" i="5"/>
  <c r="I168" i="5"/>
  <c r="E144" i="5"/>
  <c r="H143" i="5"/>
  <c r="H146" i="5" s="1"/>
  <c r="D143" i="5" s="1"/>
  <c r="E143" i="5" s="1"/>
  <c r="G143" i="5"/>
  <c r="G146" i="5" s="1"/>
  <c r="D142" i="5" s="1"/>
  <c r="E142" i="5" s="1"/>
  <c r="F143" i="5"/>
  <c r="F142" i="5"/>
  <c r="F141" i="5"/>
  <c r="I117" i="5"/>
  <c r="I160" i="5" s="1"/>
  <c r="F110" i="5"/>
  <c r="I104" i="5"/>
  <c r="G95" i="5"/>
  <c r="C95" i="5"/>
  <c r="A95" i="5"/>
  <c r="H94" i="5"/>
  <c r="F93" i="5"/>
  <c r="G91" i="5"/>
  <c r="C91" i="5"/>
  <c r="A91" i="5"/>
  <c r="E91" i="5" s="1"/>
  <c r="G87" i="5"/>
  <c r="E87" i="5"/>
  <c r="C87" i="5"/>
  <c r="A87" i="5"/>
  <c r="I81" i="5"/>
  <c r="H69" i="5"/>
  <c r="H62" i="5"/>
  <c r="H50" i="5"/>
  <c r="B38" i="5"/>
  <c r="I37" i="5"/>
  <c r="I36" i="5"/>
  <c r="I35" i="5"/>
  <c r="I34" i="5"/>
  <c r="I33" i="5"/>
  <c r="I32" i="5"/>
  <c r="I31" i="5"/>
  <c r="A31" i="5"/>
  <c r="A32" i="5" s="1"/>
  <c r="A33" i="5" s="1"/>
  <c r="A34" i="5" s="1"/>
  <c r="A35" i="5" s="1"/>
  <c r="A36" i="5" s="1"/>
  <c r="A37" i="5" s="1"/>
  <c r="A38" i="5" s="1"/>
  <c r="I30" i="5"/>
  <c r="F87" i="5" s="1"/>
  <c r="H87" i="5" s="1"/>
  <c r="G10" i="5"/>
  <c r="A5" i="5"/>
  <c r="I4" i="5"/>
  <c r="G4" i="5"/>
  <c r="H172" i="4"/>
  <c r="A172" i="4"/>
  <c r="I168" i="4"/>
  <c r="E144" i="4"/>
  <c r="H143" i="4"/>
  <c r="H146" i="4" s="1"/>
  <c r="D143" i="4" s="1"/>
  <c r="E143" i="4" s="1"/>
  <c r="G143" i="4"/>
  <c r="G146" i="4" s="1"/>
  <c r="D142" i="4" s="1"/>
  <c r="E142" i="4" s="1"/>
  <c r="F143" i="4"/>
  <c r="F142" i="4"/>
  <c r="F141" i="4"/>
  <c r="I117" i="4"/>
  <c r="I160" i="4" s="1"/>
  <c r="F110" i="4"/>
  <c r="I104" i="4" s="1"/>
  <c r="G95" i="4"/>
  <c r="C95" i="4"/>
  <c r="A95" i="4"/>
  <c r="H94" i="4"/>
  <c r="F93" i="4"/>
  <c r="G91" i="4"/>
  <c r="C91" i="4"/>
  <c r="A91" i="4"/>
  <c r="E91" i="4" s="1"/>
  <c r="G87" i="4"/>
  <c r="C87" i="4"/>
  <c r="A87" i="4"/>
  <c r="I81" i="4"/>
  <c r="H69" i="4"/>
  <c r="H62" i="4"/>
  <c r="H50" i="4"/>
  <c r="B38" i="4"/>
  <c r="I37" i="4"/>
  <c r="I36" i="4"/>
  <c r="I35" i="4"/>
  <c r="I34" i="4"/>
  <c r="I33" i="4"/>
  <c r="I32" i="4"/>
  <c r="I31" i="4"/>
  <c r="A31" i="4"/>
  <c r="A32" i="4" s="1"/>
  <c r="A33" i="4" s="1"/>
  <c r="A34" i="4" s="1"/>
  <c r="A35" i="4" s="1"/>
  <c r="A36" i="4" s="1"/>
  <c r="A37" i="4" s="1"/>
  <c r="A38" i="4" s="1"/>
  <c r="G10" i="4"/>
  <c r="A5" i="4"/>
  <c r="I4" i="4"/>
  <c r="I30" i="4" s="1"/>
  <c r="G4" i="4"/>
  <c r="I39" i="10" l="1"/>
  <c r="H30" i="10" s="1"/>
  <c r="F87" i="10"/>
  <c r="H87" i="10" s="1"/>
  <c r="I87" i="10" s="1"/>
  <c r="I80" i="10" s="1"/>
  <c r="I39" i="7"/>
  <c r="E95" i="5"/>
  <c r="E95" i="7"/>
  <c r="H72" i="4"/>
  <c r="H73" i="4" s="1"/>
  <c r="H75" i="4" s="1"/>
  <c r="H72" i="9"/>
  <c r="H73" i="9" s="1"/>
  <c r="H75" i="9" s="1"/>
  <c r="E91" i="9"/>
  <c r="H36" i="8"/>
  <c r="H33" i="8"/>
  <c r="H72" i="7"/>
  <c r="H73" i="7" s="1"/>
  <c r="H75" i="7" s="1"/>
  <c r="H37" i="8"/>
  <c r="I87" i="5"/>
  <c r="I80" i="5" s="1"/>
  <c r="E87" i="4"/>
  <c r="E95" i="4"/>
  <c r="H72" i="6"/>
  <c r="H73" i="6" s="1"/>
  <c r="E91" i="6"/>
  <c r="I55" i="10"/>
  <c r="I59" i="10"/>
  <c r="F91" i="10"/>
  <c r="H91" i="10" s="1"/>
  <c r="I91" i="10" s="1"/>
  <c r="I79" i="10" s="1"/>
  <c r="H79" i="10" s="1"/>
  <c r="I95" i="10"/>
  <c r="I78" i="10" s="1"/>
  <c r="H33" i="10"/>
  <c r="I47" i="10"/>
  <c r="H82" i="10"/>
  <c r="F91" i="9"/>
  <c r="H91" i="9" s="1"/>
  <c r="I91" i="9" s="1"/>
  <c r="I79" i="9" s="1"/>
  <c r="H79" i="9" s="1"/>
  <c r="F95" i="9"/>
  <c r="H95" i="9" s="1"/>
  <c r="I95" i="9" s="1"/>
  <c r="I78" i="9" s="1"/>
  <c r="I110" i="9"/>
  <c r="I123" i="9"/>
  <c r="I39" i="9"/>
  <c r="F91" i="8"/>
  <c r="H91" i="8" s="1"/>
  <c r="I91" i="8" s="1"/>
  <c r="I79" i="8" s="1"/>
  <c r="H79" i="8" s="1"/>
  <c r="F95" i="8"/>
  <c r="H95" i="8" s="1"/>
  <c r="I95" i="8"/>
  <c r="I78" i="8" s="1"/>
  <c r="I49" i="8"/>
  <c r="I42" i="8"/>
  <c r="I68" i="8"/>
  <c r="I67" i="8"/>
  <c r="H38" i="8"/>
  <c r="I66" i="8"/>
  <c r="I69" i="8" s="1"/>
  <c r="H30" i="8"/>
  <c r="I153" i="8"/>
  <c r="I48" i="8"/>
  <c r="H82" i="8"/>
  <c r="I45" i="8"/>
  <c r="H81" i="8"/>
  <c r="I43" i="8"/>
  <c r="I56" i="8"/>
  <c r="H31" i="8"/>
  <c r="I54" i="8"/>
  <c r="I61" i="8"/>
  <c r="I47" i="8"/>
  <c r="I44" i="8"/>
  <c r="H32" i="8"/>
  <c r="H35" i="8"/>
  <c r="H34" i="8"/>
  <c r="I60" i="8"/>
  <c r="I46" i="8"/>
  <c r="I59" i="8"/>
  <c r="A125" i="8"/>
  <c r="I58" i="8"/>
  <c r="I57" i="8"/>
  <c r="I55" i="8"/>
  <c r="A112" i="8"/>
  <c r="H72" i="8"/>
  <c r="H73" i="8" s="1"/>
  <c r="H75" i="8" s="1"/>
  <c r="F87" i="8"/>
  <c r="H87" i="8" s="1"/>
  <c r="I87" i="8" s="1"/>
  <c r="I80" i="8" s="1"/>
  <c r="I91" i="7"/>
  <c r="I79" i="7" s="1"/>
  <c r="H79" i="7" s="1"/>
  <c r="F91" i="7"/>
  <c r="H91" i="7" s="1"/>
  <c r="I49" i="7"/>
  <c r="I61" i="7"/>
  <c r="I47" i="7"/>
  <c r="H37" i="7"/>
  <c r="H33" i="7"/>
  <c r="I60" i="7"/>
  <c r="I46" i="7"/>
  <c r="H82" i="7"/>
  <c r="I59" i="7"/>
  <c r="I45" i="7"/>
  <c r="A125" i="7"/>
  <c r="I58" i="7"/>
  <c r="I44" i="7"/>
  <c r="H36" i="7"/>
  <c r="H32" i="7"/>
  <c r="H81" i="7"/>
  <c r="I57" i="7"/>
  <c r="I43" i="7"/>
  <c r="I153" i="7"/>
  <c r="I48" i="7"/>
  <c r="I56" i="7"/>
  <c r="I42" i="7"/>
  <c r="I55" i="7"/>
  <c r="H35" i="7"/>
  <c r="H31" i="7"/>
  <c r="I68" i="7"/>
  <c r="I54" i="7"/>
  <c r="I67" i="7"/>
  <c r="H38" i="7"/>
  <c r="A112" i="7"/>
  <c r="I66" i="7"/>
  <c r="H34" i="7"/>
  <c r="H30" i="7"/>
  <c r="F95" i="7"/>
  <c r="H95" i="7" s="1"/>
  <c r="I95" i="7" s="1"/>
  <c r="I78" i="7" s="1"/>
  <c r="F87" i="7"/>
  <c r="H87" i="7" s="1"/>
  <c r="I87" i="7" s="1"/>
  <c r="I80" i="7" s="1"/>
  <c r="F91" i="6"/>
  <c r="H91" i="6" s="1"/>
  <c r="I91" i="6" s="1"/>
  <c r="I79" i="6" s="1"/>
  <c r="H79" i="6" s="1"/>
  <c r="F95" i="6"/>
  <c r="H95" i="6" s="1"/>
  <c r="I95" i="6" s="1"/>
  <c r="I78" i="6" s="1"/>
  <c r="I49" i="6"/>
  <c r="I46" i="6"/>
  <c r="H82" i="6"/>
  <c r="I45" i="6"/>
  <c r="H36" i="6"/>
  <c r="I57" i="6"/>
  <c r="I56" i="6"/>
  <c r="H31" i="6"/>
  <c r="H38" i="6"/>
  <c r="I66" i="6"/>
  <c r="H30" i="6"/>
  <c r="I153" i="6"/>
  <c r="I48" i="6"/>
  <c r="I60" i="6"/>
  <c r="I55" i="6"/>
  <c r="H35" i="6"/>
  <c r="I68" i="6"/>
  <c r="A112" i="6"/>
  <c r="H34" i="6"/>
  <c r="I61" i="6"/>
  <c r="I47" i="6"/>
  <c r="H37" i="6"/>
  <c r="H33" i="6"/>
  <c r="I59" i="6"/>
  <c r="A125" i="6"/>
  <c r="I72" i="6"/>
  <c r="I73" i="6" s="1"/>
  <c r="I58" i="6"/>
  <c r="I44" i="6"/>
  <c r="H32" i="6"/>
  <c r="H81" i="6"/>
  <c r="I43" i="6"/>
  <c r="I42" i="6"/>
  <c r="I54" i="6"/>
  <c r="I67" i="6"/>
  <c r="F87" i="6"/>
  <c r="H87" i="6" s="1"/>
  <c r="I87" i="6" s="1"/>
  <c r="I80" i="6" s="1"/>
  <c r="H75" i="6"/>
  <c r="I110" i="5"/>
  <c r="I123" i="5"/>
  <c r="F91" i="5"/>
  <c r="H91" i="5" s="1"/>
  <c r="I91" i="5" s="1"/>
  <c r="I79" i="5" s="1"/>
  <c r="F95" i="5"/>
  <c r="H95" i="5" s="1"/>
  <c r="I95" i="5" s="1"/>
  <c r="I78" i="5" s="1"/>
  <c r="H72" i="5"/>
  <c r="H73" i="5" s="1"/>
  <c r="H75" i="5" s="1"/>
  <c r="I39" i="5"/>
  <c r="H37" i="5" s="1"/>
  <c r="I39" i="4"/>
  <c r="H31" i="4" s="1"/>
  <c r="H30" i="4"/>
  <c r="F87" i="4"/>
  <c r="H87" i="4" s="1"/>
  <c r="I87" i="4" s="1"/>
  <c r="I80" i="4" s="1"/>
  <c r="H81" i="4"/>
  <c r="H36" i="4"/>
  <c r="F95" i="4"/>
  <c r="H95" i="4" s="1"/>
  <c r="I95" i="4" s="1"/>
  <c r="I78" i="4" s="1"/>
  <c r="F91" i="4"/>
  <c r="H91" i="4" s="1"/>
  <c r="I91" i="4" s="1"/>
  <c r="I79" i="4" s="1"/>
  <c r="I168" i="1"/>
  <c r="I110" i="10" l="1"/>
  <c r="I123" i="10"/>
  <c r="H80" i="10"/>
  <c r="H80" i="5"/>
  <c r="H37" i="10"/>
  <c r="I45" i="10"/>
  <c r="H33" i="5"/>
  <c r="I72" i="7"/>
  <c r="I73" i="7" s="1"/>
  <c r="H39" i="8"/>
  <c r="I72" i="10"/>
  <c r="I73" i="10" s="1"/>
  <c r="F112" i="10" s="1"/>
  <c r="I49" i="10"/>
  <c r="I58" i="10"/>
  <c r="I57" i="10"/>
  <c r="H38" i="10"/>
  <c r="I56" i="10"/>
  <c r="I54" i="10"/>
  <c r="I62" i="10" s="1"/>
  <c r="I68" i="10"/>
  <c r="A125" i="10"/>
  <c r="I67" i="10"/>
  <c r="I44" i="10"/>
  <c r="I66" i="10"/>
  <c r="I69" i="10" s="1"/>
  <c r="I43" i="10"/>
  <c r="A112" i="10"/>
  <c r="I42" i="10"/>
  <c r="H35" i="10"/>
  <c r="H31" i="10"/>
  <c r="I153" i="10"/>
  <c r="H81" i="10"/>
  <c r="I48" i="10"/>
  <c r="I60" i="10"/>
  <c r="H34" i="10"/>
  <c r="H39" i="10" s="1"/>
  <c r="H35" i="4"/>
  <c r="H79" i="5"/>
  <c r="I69" i="7"/>
  <c r="E112" i="7" s="1"/>
  <c r="I72" i="8"/>
  <c r="I73" i="8" s="1"/>
  <c r="I61" i="10"/>
  <c r="I46" i="10"/>
  <c r="H32" i="10"/>
  <c r="H36" i="10"/>
  <c r="H79" i="4"/>
  <c r="F125" i="10"/>
  <c r="H78" i="10"/>
  <c r="H83" i="10" s="1"/>
  <c r="I83" i="10"/>
  <c r="H78" i="9"/>
  <c r="I83" i="9"/>
  <c r="I49" i="9"/>
  <c r="I45" i="9"/>
  <c r="A125" i="9"/>
  <c r="I43" i="9"/>
  <c r="I67" i="9"/>
  <c r="H38" i="9"/>
  <c r="H30" i="9"/>
  <c r="I153" i="9"/>
  <c r="I48" i="9"/>
  <c r="I72" i="9"/>
  <c r="I73" i="9" s="1"/>
  <c r="I58" i="9"/>
  <c r="I44" i="9"/>
  <c r="H36" i="9"/>
  <c r="A112" i="9"/>
  <c r="I61" i="9"/>
  <c r="I47" i="9"/>
  <c r="H82" i="9"/>
  <c r="I59" i="9"/>
  <c r="H81" i="9"/>
  <c r="I60" i="9"/>
  <c r="I46" i="9"/>
  <c r="H32" i="9"/>
  <c r="I57" i="9"/>
  <c r="I66" i="9"/>
  <c r="H34" i="9"/>
  <c r="I56" i="9"/>
  <c r="I42" i="9"/>
  <c r="I55" i="9"/>
  <c r="H35" i="9"/>
  <c r="H31" i="9"/>
  <c r="I68" i="9"/>
  <c r="I54" i="9"/>
  <c r="H37" i="9"/>
  <c r="H80" i="9"/>
  <c r="H33" i="9"/>
  <c r="I110" i="8"/>
  <c r="I123" i="8"/>
  <c r="H80" i="8"/>
  <c r="F125" i="8"/>
  <c r="F112" i="8"/>
  <c r="I62" i="8"/>
  <c r="H78" i="8"/>
  <c r="I83" i="8"/>
  <c r="E112" i="8"/>
  <c r="E125" i="8"/>
  <c r="I50" i="8"/>
  <c r="I110" i="7"/>
  <c r="H80" i="7"/>
  <c r="I123" i="7"/>
  <c r="H78" i="7"/>
  <c r="H83" i="7" s="1"/>
  <c r="I83" i="7"/>
  <c r="E125" i="7"/>
  <c r="I50" i="7"/>
  <c r="F125" i="7"/>
  <c r="F112" i="7"/>
  <c r="I62" i="7"/>
  <c r="H39" i="7"/>
  <c r="H78" i="6"/>
  <c r="I83" i="6"/>
  <c r="I110" i="6"/>
  <c r="I123" i="6"/>
  <c r="H80" i="6"/>
  <c r="F112" i="6"/>
  <c r="F125" i="6"/>
  <c r="H39" i="6"/>
  <c r="I62" i="6"/>
  <c r="I69" i="6"/>
  <c r="I50" i="6"/>
  <c r="H78" i="5"/>
  <c r="I83" i="5"/>
  <c r="I49" i="5"/>
  <c r="H82" i="5"/>
  <c r="I45" i="5"/>
  <c r="I44" i="5"/>
  <c r="I42" i="5"/>
  <c r="I54" i="5"/>
  <c r="I67" i="5"/>
  <c r="H38" i="5"/>
  <c r="I153" i="5"/>
  <c r="I48" i="5"/>
  <c r="I56" i="5"/>
  <c r="I55" i="5"/>
  <c r="H31" i="5"/>
  <c r="A112" i="5"/>
  <c r="I66" i="5"/>
  <c r="I61" i="5"/>
  <c r="I47" i="5"/>
  <c r="I60" i="5"/>
  <c r="I59" i="5"/>
  <c r="H32" i="5"/>
  <c r="H81" i="5"/>
  <c r="I43" i="5"/>
  <c r="I68" i="5"/>
  <c r="H34" i="5"/>
  <c r="I46" i="5"/>
  <c r="A125" i="5"/>
  <c r="I72" i="5"/>
  <c r="I73" i="5" s="1"/>
  <c r="I58" i="5"/>
  <c r="H36" i="5"/>
  <c r="I57" i="5"/>
  <c r="H30" i="5"/>
  <c r="H35" i="5"/>
  <c r="I110" i="4"/>
  <c r="I123" i="4"/>
  <c r="H80" i="4"/>
  <c r="H78" i="4"/>
  <c r="I83" i="4"/>
  <c r="I49" i="4"/>
  <c r="I153" i="4"/>
  <c r="H32" i="4"/>
  <c r="I60" i="4"/>
  <c r="I46" i="4"/>
  <c r="H82" i="4"/>
  <c r="I59" i="4"/>
  <c r="I45" i="4"/>
  <c r="A125" i="4"/>
  <c r="I57" i="4"/>
  <c r="I43" i="4"/>
  <c r="I56" i="4"/>
  <c r="I42" i="4"/>
  <c r="I47" i="4"/>
  <c r="I55" i="4"/>
  <c r="I68" i="4"/>
  <c r="I54" i="4"/>
  <c r="I48" i="4"/>
  <c r="I61" i="4"/>
  <c r="H33" i="4"/>
  <c r="I67" i="4"/>
  <c r="H38" i="4"/>
  <c r="A112" i="4"/>
  <c r="I66" i="4"/>
  <c r="I72" i="4"/>
  <c r="I73" i="4" s="1"/>
  <c r="I58" i="4"/>
  <c r="I44" i="4"/>
  <c r="H37" i="4"/>
  <c r="H34" i="4"/>
  <c r="F93" i="1"/>
  <c r="D125" i="10" l="1"/>
  <c r="D112" i="10"/>
  <c r="H83" i="8"/>
  <c r="H97" i="8" s="1"/>
  <c r="E125" i="10"/>
  <c r="E112" i="10"/>
  <c r="I62" i="9"/>
  <c r="D112" i="9" s="1"/>
  <c r="I50" i="10"/>
  <c r="H97" i="10"/>
  <c r="H39" i="4"/>
  <c r="I62" i="4"/>
  <c r="D125" i="4" s="1"/>
  <c r="G125" i="10"/>
  <c r="G112" i="10"/>
  <c r="I155" i="10"/>
  <c r="I50" i="9"/>
  <c r="D125" i="9"/>
  <c r="H39" i="9"/>
  <c r="I69" i="9"/>
  <c r="G125" i="9"/>
  <c r="G112" i="9"/>
  <c r="I155" i="9"/>
  <c r="F125" i="9"/>
  <c r="F112" i="9"/>
  <c r="H83" i="9"/>
  <c r="G125" i="8"/>
  <c r="I155" i="8"/>
  <c r="G112" i="8"/>
  <c r="D112" i="8"/>
  <c r="D125" i="8"/>
  <c r="C125" i="8"/>
  <c r="I154" i="8"/>
  <c r="I75" i="8"/>
  <c r="I97" i="8" s="1"/>
  <c r="A141" i="8" s="1"/>
  <c r="C112" i="8"/>
  <c r="C125" i="7"/>
  <c r="I75" i="7"/>
  <c r="I97" i="7" s="1"/>
  <c r="A141" i="7" s="1"/>
  <c r="C112" i="7"/>
  <c r="I154" i="7"/>
  <c r="G125" i="7"/>
  <c r="G112" i="7"/>
  <c r="I155" i="7"/>
  <c r="H97" i="7"/>
  <c r="D125" i="7"/>
  <c r="D112" i="7"/>
  <c r="I75" i="6"/>
  <c r="I97" i="6" s="1"/>
  <c r="A141" i="6" s="1"/>
  <c r="C125" i="6"/>
  <c r="I154" i="6"/>
  <c r="C112" i="6"/>
  <c r="E112" i="6"/>
  <c r="E125" i="6"/>
  <c r="G125" i="6"/>
  <c r="G112" i="6"/>
  <c r="I155" i="6"/>
  <c r="D112" i="6"/>
  <c r="D125" i="6"/>
  <c r="H83" i="6"/>
  <c r="H97" i="6" s="1"/>
  <c r="H39" i="5"/>
  <c r="F112" i="5"/>
  <c r="F125" i="5"/>
  <c r="I62" i="5"/>
  <c r="G125" i="5"/>
  <c r="G112" i="5"/>
  <c r="I155" i="5"/>
  <c r="I50" i="5"/>
  <c r="I69" i="5"/>
  <c r="H83" i="5"/>
  <c r="I69" i="4"/>
  <c r="G125" i="4"/>
  <c r="G112" i="4"/>
  <c r="I155" i="4"/>
  <c r="D112" i="4"/>
  <c r="F112" i="4"/>
  <c r="F125" i="4"/>
  <c r="I50" i="4"/>
  <c r="H83" i="4"/>
  <c r="H97" i="4" s="1"/>
  <c r="H172" i="1"/>
  <c r="A172" i="1"/>
  <c r="E144" i="1"/>
  <c r="H143" i="1"/>
  <c r="H146" i="1" s="1"/>
  <c r="D143" i="1" s="1"/>
  <c r="E143" i="1" s="1"/>
  <c r="G143" i="1"/>
  <c r="G146" i="1" s="1"/>
  <c r="D142" i="1" s="1"/>
  <c r="E142" i="1" s="1"/>
  <c r="F143" i="1"/>
  <c r="F142" i="1"/>
  <c r="F141" i="1"/>
  <c r="I117" i="1"/>
  <c r="I160" i="1" s="1"/>
  <c r="F110" i="1"/>
  <c r="G95" i="1"/>
  <c r="C95" i="1"/>
  <c r="A95" i="1"/>
  <c r="H94" i="1"/>
  <c r="G91" i="1"/>
  <c r="C91" i="1"/>
  <c r="A91" i="1"/>
  <c r="G87" i="1"/>
  <c r="C87" i="1"/>
  <c r="A87" i="1"/>
  <c r="E87" i="1" s="1"/>
  <c r="I81" i="1"/>
  <c r="H69" i="1"/>
  <c r="H62" i="1"/>
  <c r="H50" i="1"/>
  <c r="B38" i="1"/>
  <c r="I37" i="1"/>
  <c r="I36" i="1"/>
  <c r="I35" i="1"/>
  <c r="I34" i="1"/>
  <c r="I33" i="1"/>
  <c r="I32" i="1"/>
  <c r="I31" i="1"/>
  <c r="A31" i="1"/>
  <c r="A32" i="1" s="1"/>
  <c r="A33" i="1" s="1"/>
  <c r="A34" i="1" s="1"/>
  <c r="A35" i="1" s="1"/>
  <c r="A36" i="1" s="1"/>
  <c r="A37" i="1" s="1"/>
  <c r="A38" i="1" s="1"/>
  <c r="G10" i="1"/>
  <c r="A5" i="1"/>
  <c r="I4" i="1"/>
  <c r="I30" i="1" s="1"/>
  <c r="G4" i="1"/>
  <c r="I75" i="10" l="1"/>
  <c r="I97" i="10" s="1"/>
  <c r="A141" i="10" s="1"/>
  <c r="C125" i="10"/>
  <c r="I154" i="10"/>
  <c r="C112" i="10"/>
  <c r="H112" i="10" s="1"/>
  <c r="I112" i="10" s="1"/>
  <c r="H125" i="10"/>
  <c r="I125" i="10" s="1"/>
  <c r="H115" i="10" s="1"/>
  <c r="H117" i="10" s="1"/>
  <c r="H112" i="8"/>
  <c r="I112" i="8" s="1"/>
  <c r="H101" i="8" s="1"/>
  <c r="H116" i="10"/>
  <c r="G123" i="10"/>
  <c r="I120" i="10" s="1"/>
  <c r="I156" i="10"/>
  <c r="H97" i="9"/>
  <c r="E125" i="9"/>
  <c r="E112" i="9"/>
  <c r="C112" i="9"/>
  <c r="H112" i="9" s="1"/>
  <c r="I112" i="9" s="1"/>
  <c r="I75" i="9"/>
  <c r="I97" i="9" s="1"/>
  <c r="A141" i="9" s="1"/>
  <c r="C125" i="9"/>
  <c r="H125" i="9" s="1"/>
  <c r="I125" i="9" s="1"/>
  <c r="I154" i="9"/>
  <c r="I156" i="8"/>
  <c r="H125" i="8"/>
  <c r="I125" i="8" s="1"/>
  <c r="I156" i="7"/>
  <c r="H112" i="7"/>
  <c r="I112" i="7" s="1"/>
  <c r="H125" i="7"/>
  <c r="I125" i="7" s="1"/>
  <c r="H112" i="6"/>
  <c r="I112" i="6" s="1"/>
  <c r="I156" i="6"/>
  <c r="H125" i="6"/>
  <c r="I125" i="6" s="1"/>
  <c r="H97" i="5"/>
  <c r="C112" i="5"/>
  <c r="I75" i="5"/>
  <c r="I97" i="5" s="1"/>
  <c r="A141" i="5" s="1"/>
  <c r="C125" i="5"/>
  <c r="I154" i="5"/>
  <c r="E125" i="5"/>
  <c r="E112" i="5"/>
  <c r="D125" i="5"/>
  <c r="D112" i="5"/>
  <c r="E112" i="4"/>
  <c r="E125" i="4"/>
  <c r="C125" i="4"/>
  <c r="I75" i="4"/>
  <c r="I97" i="4" s="1"/>
  <c r="A141" i="4" s="1"/>
  <c r="C112" i="4"/>
  <c r="H112" i="4" s="1"/>
  <c r="I112" i="4" s="1"/>
  <c r="I154" i="4"/>
  <c r="E91" i="1"/>
  <c r="F91" i="1" s="1"/>
  <c r="H91" i="1" s="1"/>
  <c r="E95" i="1"/>
  <c r="F95" i="1" s="1"/>
  <c r="H95" i="1" s="1"/>
  <c r="I95" i="1" s="1"/>
  <c r="I78" i="1" s="1"/>
  <c r="I39" i="1"/>
  <c r="H35" i="1" s="1"/>
  <c r="H72" i="1"/>
  <c r="H73" i="1" s="1"/>
  <c r="H75" i="1" s="1"/>
  <c r="I153" i="1"/>
  <c r="A125" i="1"/>
  <c r="I44" i="1"/>
  <c r="H32" i="1"/>
  <c r="H34" i="1"/>
  <c r="I91" i="1"/>
  <c r="I79" i="1" s="1"/>
  <c r="F87" i="1"/>
  <c r="H87" i="1" s="1"/>
  <c r="I87" i="1" s="1"/>
  <c r="I80" i="1" s="1"/>
  <c r="I104" i="1"/>
  <c r="H101" i="10" l="1"/>
  <c r="H106" i="10"/>
  <c r="H105" i="10"/>
  <c r="G110" i="10"/>
  <c r="I102" i="10" s="1"/>
  <c r="H104" i="10"/>
  <c r="H103" i="10"/>
  <c r="H106" i="8"/>
  <c r="H103" i="8"/>
  <c r="H105" i="8"/>
  <c r="H125" i="4"/>
  <c r="I125" i="4" s="1"/>
  <c r="G110" i="8"/>
  <c r="H104" i="8"/>
  <c r="H120" i="10"/>
  <c r="H121" i="10" s="1"/>
  <c r="I121" i="10"/>
  <c r="I161" i="10" s="1"/>
  <c r="I107" i="10"/>
  <c r="H102" i="10"/>
  <c r="H107" i="10" s="1"/>
  <c r="H127" i="10" s="1"/>
  <c r="I156" i="9"/>
  <c r="H116" i="9"/>
  <c r="H115" i="9"/>
  <c r="H117" i="9" s="1"/>
  <c r="G123" i="9"/>
  <c r="H101" i="9"/>
  <c r="H106" i="9"/>
  <c r="H103" i="9"/>
  <c r="G110" i="9"/>
  <c r="H105" i="9"/>
  <c r="H104" i="9"/>
  <c r="H116" i="8"/>
  <c r="G123" i="8"/>
  <c r="H115" i="8"/>
  <c r="H117" i="8" s="1"/>
  <c r="H102" i="8"/>
  <c r="H107" i="8" s="1"/>
  <c r="I107" i="8"/>
  <c r="H116" i="7"/>
  <c r="H115" i="7"/>
  <c r="G123" i="7"/>
  <c r="H101" i="7"/>
  <c r="H106" i="7"/>
  <c r="G110" i="7"/>
  <c r="H103" i="7"/>
  <c r="H105" i="7"/>
  <c r="H104" i="7"/>
  <c r="H115" i="6"/>
  <c r="H116" i="6"/>
  <c r="G123" i="6"/>
  <c r="H101" i="6"/>
  <c r="G110" i="6"/>
  <c r="H105" i="6"/>
  <c r="H104" i="6"/>
  <c r="H106" i="6"/>
  <c r="H103" i="6"/>
  <c r="I156" i="5"/>
  <c r="H125" i="5"/>
  <c r="I125" i="5" s="1"/>
  <c r="H112" i="5"/>
  <c r="I112" i="5" s="1"/>
  <c r="H101" i="4"/>
  <c r="H106" i="4"/>
  <c r="H105" i="4"/>
  <c r="H103" i="4"/>
  <c r="G110" i="4"/>
  <c r="H104" i="4"/>
  <c r="I156" i="4"/>
  <c r="H115" i="4"/>
  <c r="G123" i="4"/>
  <c r="H116" i="4"/>
  <c r="H79" i="1"/>
  <c r="I42" i="1"/>
  <c r="I54" i="1"/>
  <c r="H30" i="1"/>
  <c r="A112" i="1"/>
  <c r="I47" i="1"/>
  <c r="I46" i="1"/>
  <c r="H37" i="1"/>
  <c r="I43" i="1"/>
  <c r="I68" i="1"/>
  <c r="I58" i="1"/>
  <c r="H36" i="1"/>
  <c r="I48" i="1"/>
  <c r="H38" i="1"/>
  <c r="I72" i="1"/>
  <c r="I73" i="1" s="1"/>
  <c r="F125" i="1" s="1"/>
  <c r="H78" i="1"/>
  <c r="I45" i="1"/>
  <c r="I56" i="1"/>
  <c r="H33" i="1"/>
  <c r="I49" i="1"/>
  <c r="H81" i="1"/>
  <c r="I61" i="1"/>
  <c r="H82" i="1"/>
  <c r="H31" i="1"/>
  <c r="I55" i="1"/>
  <c r="I66" i="1"/>
  <c r="I57" i="1"/>
  <c r="I59" i="1"/>
  <c r="I60" i="1"/>
  <c r="I67" i="1"/>
  <c r="I123" i="1"/>
  <c r="I110" i="1"/>
  <c r="H80" i="1"/>
  <c r="I83" i="1"/>
  <c r="H117" i="7" l="1"/>
  <c r="I159" i="10"/>
  <c r="I127" i="10"/>
  <c r="C141" i="10" s="1"/>
  <c r="D141" i="10" s="1"/>
  <c r="I107" i="9"/>
  <c r="H102" i="9"/>
  <c r="H107" i="9"/>
  <c r="H120" i="9"/>
  <c r="H121" i="9" s="1"/>
  <c r="I121" i="9"/>
  <c r="I161" i="9" s="1"/>
  <c r="I159" i="8"/>
  <c r="I121" i="8"/>
  <c r="I161" i="8" s="1"/>
  <c r="H120" i="8"/>
  <c r="H121" i="8" s="1"/>
  <c r="H127" i="8" s="1"/>
  <c r="I107" i="7"/>
  <c r="H102" i="7"/>
  <c r="H107" i="7" s="1"/>
  <c r="I121" i="7"/>
  <c r="I161" i="7" s="1"/>
  <c r="H120" i="7"/>
  <c r="H121" i="7" s="1"/>
  <c r="H102" i="6"/>
  <c r="H107" i="6" s="1"/>
  <c r="I107" i="6"/>
  <c r="I121" i="6"/>
  <c r="I161" i="6" s="1"/>
  <c r="H120" i="6"/>
  <c r="H121" i="6" s="1"/>
  <c r="H117" i="6"/>
  <c r="H101" i="5"/>
  <c r="H105" i="5"/>
  <c r="G110" i="5"/>
  <c r="H106" i="5"/>
  <c r="H104" i="5"/>
  <c r="H103" i="5"/>
  <c r="G123" i="5"/>
  <c r="H116" i="5"/>
  <c r="H115" i="5"/>
  <c r="I121" i="4"/>
  <c r="I161" i="4" s="1"/>
  <c r="H120" i="4"/>
  <c r="H121" i="4" s="1"/>
  <c r="H117" i="4"/>
  <c r="I107" i="4"/>
  <c r="H102" i="4"/>
  <c r="H107" i="4"/>
  <c r="F112" i="1"/>
  <c r="H83" i="1"/>
  <c r="I69" i="1"/>
  <c r="E112" i="1" s="1"/>
  <c r="I50" i="1"/>
  <c r="C112" i="1" s="1"/>
  <c r="C125" i="1"/>
  <c r="I62" i="1"/>
  <c r="H39" i="1"/>
  <c r="H97" i="1" s="1"/>
  <c r="G112" i="1"/>
  <c r="G125" i="1"/>
  <c r="I155" i="1"/>
  <c r="H117" i="5" l="1"/>
  <c r="H127" i="4"/>
  <c r="E125" i="1"/>
  <c r="I75" i="1"/>
  <c r="I97" i="1" s="1"/>
  <c r="A141" i="1" s="1"/>
  <c r="I162" i="10"/>
  <c r="I134" i="10"/>
  <c r="H134" i="10" s="1"/>
  <c r="I133" i="10"/>
  <c r="H133" i="10" s="1"/>
  <c r="I132" i="10"/>
  <c r="H132" i="10" s="1"/>
  <c r="I131" i="10"/>
  <c r="I135" i="10"/>
  <c r="H135" i="10" s="1"/>
  <c r="H127" i="9"/>
  <c r="I159" i="9"/>
  <c r="I127" i="9"/>
  <c r="C141" i="9" s="1"/>
  <c r="D141" i="9" s="1"/>
  <c r="I127" i="8"/>
  <c r="C141" i="8" s="1"/>
  <c r="D141" i="8" s="1"/>
  <c r="I162" i="8"/>
  <c r="H127" i="7"/>
  <c r="I159" i="7"/>
  <c r="I127" i="7"/>
  <c r="C141" i="7" s="1"/>
  <c r="D141" i="7" s="1"/>
  <c r="H127" i="6"/>
  <c r="I127" i="6"/>
  <c r="C141" i="6" s="1"/>
  <c r="D141" i="6" s="1"/>
  <c r="I159" i="6"/>
  <c r="H120" i="5"/>
  <c r="H121" i="5" s="1"/>
  <c r="I121" i="5"/>
  <c r="I161" i="5" s="1"/>
  <c r="I107" i="5"/>
  <c r="H102" i="5"/>
  <c r="H107" i="5"/>
  <c r="I159" i="4"/>
  <c r="I127" i="4"/>
  <c r="C141" i="4" s="1"/>
  <c r="D141" i="4" s="1"/>
  <c r="D112" i="1"/>
  <c r="I154" i="1"/>
  <c r="I156" i="1" s="1"/>
  <c r="D125" i="1"/>
  <c r="H125" i="1" s="1"/>
  <c r="I125" i="1" s="1"/>
  <c r="H115" i="1" s="1"/>
  <c r="H112" i="1"/>
  <c r="I112" i="1" s="1"/>
  <c r="G110" i="1" s="1"/>
  <c r="H127" i="5" l="1"/>
  <c r="H105" i="1"/>
  <c r="H131" i="10"/>
  <c r="H136" i="10" s="1"/>
  <c r="H149" i="10" s="1"/>
  <c r="I136" i="10"/>
  <c r="H134" i="9"/>
  <c r="H132" i="9"/>
  <c r="H133" i="9"/>
  <c r="H135" i="9"/>
  <c r="I162" i="9"/>
  <c r="H134" i="8"/>
  <c r="H132" i="8"/>
  <c r="H135" i="8"/>
  <c r="H133" i="8"/>
  <c r="H134" i="7"/>
  <c r="H133" i="7"/>
  <c r="H132" i="7"/>
  <c r="H135" i="7"/>
  <c r="I162" i="7"/>
  <c r="I162" i="6"/>
  <c r="H134" i="6"/>
  <c r="H133" i="6"/>
  <c r="H132" i="6"/>
  <c r="H135" i="6"/>
  <c r="I159" i="5"/>
  <c r="I127" i="5"/>
  <c r="C141" i="5" s="1"/>
  <c r="D141" i="5" s="1"/>
  <c r="H134" i="4"/>
  <c r="H132" i="4"/>
  <c r="H133" i="4"/>
  <c r="H135" i="4"/>
  <c r="I162" i="4"/>
  <c r="I107" i="1"/>
  <c r="I159" i="1" s="1"/>
  <c r="H102" i="1"/>
  <c r="H101" i="1"/>
  <c r="H106" i="1"/>
  <c r="H103" i="1"/>
  <c r="H104" i="1"/>
  <c r="H116" i="1"/>
  <c r="G123" i="1"/>
  <c r="I121" i="1" s="1"/>
  <c r="H117" i="1"/>
  <c r="I166" i="10" l="1"/>
  <c r="G172" i="10" s="1"/>
  <c r="I149" i="10"/>
  <c r="I165" i="10"/>
  <c r="H165" i="10" s="1"/>
  <c r="H166" i="10" s="1"/>
  <c r="H131" i="9"/>
  <c r="H136" i="9" s="1"/>
  <c r="H149" i="9" s="1"/>
  <c r="I136" i="9"/>
  <c r="H131" i="8"/>
  <c r="H136" i="8" s="1"/>
  <c r="H149" i="8" s="1"/>
  <c r="I136" i="8"/>
  <c r="H131" i="7"/>
  <c r="H136" i="7" s="1"/>
  <c r="H149" i="7" s="1"/>
  <c r="I136" i="7"/>
  <c r="H131" i="6"/>
  <c r="H136" i="6" s="1"/>
  <c r="H149" i="6" s="1"/>
  <c r="I136" i="6"/>
  <c r="H134" i="5"/>
  <c r="H135" i="5"/>
  <c r="H133" i="5"/>
  <c r="H132" i="5"/>
  <c r="I162" i="5"/>
  <c r="H131" i="4"/>
  <c r="H136" i="4" s="1"/>
  <c r="H149" i="4" s="1"/>
  <c r="I136" i="4"/>
  <c r="H107" i="1"/>
  <c r="H120" i="1"/>
  <c r="H121" i="1" s="1"/>
  <c r="I161" i="1"/>
  <c r="I127" i="1"/>
  <c r="C141" i="1" s="1"/>
  <c r="D141" i="1" s="1"/>
  <c r="I172" i="10" l="1"/>
  <c r="I174" i="10" s="1"/>
  <c r="D7" i="3" s="1"/>
  <c r="F7" i="3" s="1"/>
  <c r="H168" i="10"/>
  <c r="H160" i="10"/>
  <c r="H153" i="10"/>
  <c r="H154" i="10"/>
  <c r="H155" i="10"/>
  <c r="H161" i="10"/>
  <c r="H159" i="10"/>
  <c r="H162" i="10" s="1"/>
  <c r="I149" i="9"/>
  <c r="I166" i="9"/>
  <c r="G172" i="9" s="1"/>
  <c r="I165" i="9"/>
  <c r="I166" i="8"/>
  <c r="G172" i="8" s="1"/>
  <c r="I165" i="8"/>
  <c r="H165" i="8" s="1"/>
  <c r="H166" i="8" s="1"/>
  <c r="I149" i="8"/>
  <c r="I149" i="7"/>
  <c r="I166" i="7"/>
  <c r="G172" i="7" s="1"/>
  <c r="I165" i="7"/>
  <c r="I149" i="6"/>
  <c r="I166" i="6"/>
  <c r="G172" i="6" s="1"/>
  <c r="I165" i="6"/>
  <c r="H131" i="5"/>
  <c r="H136" i="5" s="1"/>
  <c r="H149" i="5" s="1"/>
  <c r="I136" i="5"/>
  <c r="I149" i="4"/>
  <c r="I166" i="4"/>
  <c r="G172" i="4" s="1"/>
  <c r="I165" i="4"/>
  <c r="H127" i="1"/>
  <c r="H133" i="1"/>
  <c r="H132" i="1"/>
  <c r="H134" i="1"/>
  <c r="H135" i="1"/>
  <c r="I162" i="1"/>
  <c r="H165" i="6" l="1"/>
  <c r="H166" i="6" s="1"/>
  <c r="H165" i="9"/>
  <c r="H166" i="9" s="1"/>
  <c r="H165" i="7"/>
  <c r="H166" i="7" s="1"/>
  <c r="H165" i="4"/>
  <c r="H166" i="4" s="1"/>
  <c r="H156" i="10"/>
  <c r="I172" i="9"/>
  <c r="I174" i="9" s="1"/>
  <c r="D6" i="3" s="1"/>
  <c r="F6" i="3" s="1"/>
  <c r="H168" i="9"/>
  <c r="H160" i="9"/>
  <c r="H153" i="9"/>
  <c r="H155" i="9"/>
  <c r="H154" i="9"/>
  <c r="H161" i="9"/>
  <c r="H159" i="9"/>
  <c r="I172" i="8"/>
  <c r="I174" i="8" s="1"/>
  <c r="D5" i="3" s="1"/>
  <c r="F5" i="3" s="1"/>
  <c r="H168" i="8"/>
  <c r="H160" i="8"/>
  <c r="H153" i="8"/>
  <c r="H154" i="8"/>
  <c r="H155" i="8"/>
  <c r="H161" i="8"/>
  <c r="H159" i="8"/>
  <c r="H160" i="7"/>
  <c r="I172" i="7"/>
  <c r="I174" i="7" s="1"/>
  <c r="D4" i="3" s="1"/>
  <c r="F4" i="3" s="1"/>
  <c r="H168" i="7"/>
  <c r="H153" i="7"/>
  <c r="H154" i="7"/>
  <c r="H155" i="7"/>
  <c r="H161" i="7"/>
  <c r="H159" i="7"/>
  <c r="H160" i="6"/>
  <c r="H168" i="6"/>
  <c r="I172" i="6"/>
  <c r="I174" i="6" s="1"/>
  <c r="D3" i="3" s="1"/>
  <c r="F3" i="3" s="1"/>
  <c r="H153" i="6"/>
  <c r="H155" i="6"/>
  <c r="H154" i="6"/>
  <c r="H161" i="6"/>
  <c r="H159" i="6"/>
  <c r="I166" i="5"/>
  <c r="G172" i="5" s="1"/>
  <c r="I149" i="5"/>
  <c r="I165" i="5"/>
  <c r="I172" i="4"/>
  <c r="I174" i="4" s="1"/>
  <c r="D10" i="3" s="1"/>
  <c r="F10" i="3" s="1"/>
  <c r="H160" i="4"/>
  <c r="H168" i="4"/>
  <c r="H153" i="4"/>
  <c r="H155" i="4"/>
  <c r="H154" i="4"/>
  <c r="H161" i="4"/>
  <c r="H159" i="4"/>
  <c r="I136" i="1"/>
  <c r="H131" i="1"/>
  <c r="H136" i="1" s="1"/>
  <c r="H149" i="1" s="1"/>
  <c r="H165" i="5" l="1"/>
  <c r="H166" i="5" s="1"/>
  <c r="F8" i="3"/>
  <c r="F9" i="3" s="1"/>
  <c r="H162" i="6"/>
  <c r="H162" i="8"/>
  <c r="H162" i="9"/>
  <c r="H156" i="9"/>
  <c r="H156" i="8"/>
  <c r="H162" i="7"/>
  <c r="H156" i="7"/>
  <c r="H156" i="6"/>
  <c r="H168" i="5"/>
  <c r="I172" i="5"/>
  <c r="I174" i="5" s="1"/>
  <c r="D12" i="3" s="1"/>
  <c r="F12" i="3" s="1"/>
  <c r="H160" i="5"/>
  <c r="H153" i="5"/>
  <c r="H155" i="5"/>
  <c r="H154" i="5"/>
  <c r="H161" i="5"/>
  <c r="H159" i="5"/>
  <c r="H162" i="4"/>
  <c r="H156" i="4"/>
  <c r="I165" i="1"/>
  <c r="I149" i="1"/>
  <c r="I166" i="1"/>
  <c r="G172" i="1" s="1"/>
  <c r="H168" i="1" s="1"/>
  <c r="H162" i="5" l="1"/>
  <c r="H156" i="5"/>
  <c r="H165" i="1"/>
  <c r="H166" i="1" s="1"/>
  <c r="I172" i="1"/>
  <c r="I174" i="1" s="1"/>
  <c r="D11" i="3" s="1"/>
  <c r="F11" i="3" s="1"/>
  <c r="F13" i="3" s="1"/>
  <c r="F14" i="3" s="1"/>
  <c r="F15" i="3" s="1"/>
  <c r="H160" i="1"/>
  <c r="H153" i="1"/>
  <c r="H154" i="1"/>
  <c r="H159" i="1"/>
  <c r="H155" i="1"/>
  <c r="H161" i="1"/>
  <c r="H156" i="1" l="1"/>
  <c r="H162" i="1"/>
</calcChain>
</file>

<file path=xl/sharedStrings.xml><?xml version="1.0" encoding="utf-8"?>
<sst xmlns="http://schemas.openxmlformats.org/spreadsheetml/2006/main" count="2078" uniqueCount="207">
  <si>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</si>
  <si>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</si>
  <si>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</si>
  <si>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</si>
  <si>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</si>
  <si>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</si>
  <si>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</si>
  <si>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</si>
  <si>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</si>
  <si>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</si>
  <si>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</si>
  <si>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Não aplicável</t>
  </si>
  <si>
    <t>Salário Normativo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</si>
  <si>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</si>
  <si>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</si>
  <si>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</si>
  <si>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</si>
  <si>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</si>
  <si>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</si>
  <si>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</si>
  <si>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</si>
  <si>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</si>
  <si>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</si>
  <si>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</si>
  <si>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</si>
  <si>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</si>
  <si>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</si>
  <si>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</si>
  <si>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</si>
  <si>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</si>
  <si>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</si>
  <si>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</si>
  <si>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</si>
  <si>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</si>
  <si>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</si>
  <si>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</si>
  <si>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</si>
  <si>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</si>
  <si>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</si>
  <si>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</si>
  <si>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</si>
  <si>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</si>
  <si>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</si>
  <si>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</si>
  <si>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</si>
  <si>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</si>
  <si>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</si>
  <si>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</si>
  <si>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</si>
  <si>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</si>
  <si>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</si>
  <si>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</si>
  <si>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</si>
  <si>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</si>
  <si>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</si>
  <si>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</si>
  <si>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</si>
  <si>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</si>
  <si>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</si>
  <si>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</si>
  <si>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</si>
  <si>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</si>
  <si>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</si>
  <si>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</si>
  <si>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</si>
  <si>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</si>
  <si>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</si>
  <si>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</si>
  <si>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</si>
  <si>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</si>
  <si>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</si>
  <si>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</si>
  <si>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</si>
  <si>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</si>
  <si>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</si>
  <si>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</si>
  <si>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</si>
  <si>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</si>
  <si>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</si>
  <si>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</si>
  <si>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</si>
  <si>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</si>
  <si>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</si>
  <si>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</si>
  <si>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</si>
  <si>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</si>
  <si>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</si>
  <si>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</si>
  <si>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</si>
  <si>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</si>
  <si>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</si>
  <si>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</si>
  <si>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</si>
  <si>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</si>
  <si>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</si>
  <si>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</si>
  <si>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</si>
  <si>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</si>
  <si>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</si>
  <si>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</si>
  <si>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</si>
  <si>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</si>
  <si>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</si>
  <si>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</si>
  <si>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</si>
  <si>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</si>
  <si>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</si>
  <si>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Materiais/Equipamentos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</si>
  <si>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</si>
  <si>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Total de Despesas Diretas</t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</si>
  <si>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</si>
  <si>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</si>
  <si>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</si>
  <si>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</si>
  <si>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</si>
  <si>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</si>
  <si>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</si>
  <si>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</si>
  <si>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</si>
  <si>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</si>
  <si>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</si>
  <si>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</si>
  <si>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</si>
  <si>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</si>
  <si>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</si>
  <si>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</si>
  <si>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</si>
  <si>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</si>
  <si>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</si>
  <si>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</si>
  <si>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</si>
  <si>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</si>
  <si>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</si>
  <si>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</si>
  <si>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</si>
  <si>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</si>
  <si>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</si>
  <si>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</si>
  <si>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</si>
  <si>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</si>
  <si>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</si>
  <si>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</si>
  <si>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</si>
  <si>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</si>
  <si>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</si>
  <si>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</si>
  <si>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</si>
  <si>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</si>
  <si>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</si>
  <si>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</si>
  <si>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</si>
  <si>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</si>
  <si>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</si>
  <si>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</si>
  <si>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</si>
  <si>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</si>
  <si>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</si>
  <si>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</si>
  <si>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</si>
  <si>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</si>
  <si>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</si>
  <si>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</si>
  <si>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</si>
  <si>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</si>
  <si>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</si>
  <si>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</si>
  <si>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</si>
  <si>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</si>
  <si>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</si>
  <si>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</si>
  <si>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</si>
  <si>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</si>
  <si>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t>Quadro Resumo Mensal</t>
  </si>
  <si>
    <t>Função</t>
  </si>
  <si>
    <t>Cidade</t>
  </si>
  <si>
    <t>Valor Total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</si>
  <si>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</si>
  <si>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</si>
  <si>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G124.</t>
    </r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</si>
  <si>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G124.</t>
    </r>
  </si>
  <si>
    <t>24/2100-0000042-7</t>
  </si>
  <si>
    <t>Jovem Aprendiz</t>
  </si>
  <si>
    <t>--</t>
  </si>
  <si>
    <t>Lei Estadual nº 16.040/2023 - Categoria IV</t>
  </si>
  <si>
    <t>Porto Alegre</t>
  </si>
  <si>
    <t>Mês</t>
  </si>
  <si>
    <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</si>
  <si>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</si>
  <si>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</si>
  <si>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t>Total Despesas com Curso</t>
  </si>
  <si>
    <t>Despesas Atividades Teóricas</t>
  </si>
  <si>
    <t>Alvorada</t>
  </si>
  <si>
    <t>Viamão</t>
  </si>
  <si>
    <t>Caxias do Sul</t>
  </si>
  <si>
    <t>Canoas</t>
  </si>
  <si>
    <t>Novo Hamburgo</t>
  </si>
  <si>
    <t>São Leopoldo</t>
  </si>
  <si>
    <t>Santa Maria</t>
  </si>
  <si>
    <t>Lote</t>
  </si>
  <si>
    <t>Quantidad</t>
  </si>
  <si>
    <t>TOTAL LOTE 1</t>
  </si>
  <si>
    <t>TOTAL LOTE 2</t>
  </si>
  <si>
    <t>VALOR GLOBAL LOTE 1 (500 JOVENS APRENDIZES POR 24 MESES):</t>
  </si>
  <si>
    <t>VALOR GLOBAL LOTE 2 (500 JOVENS APRENDIZES POR 24 MESES):</t>
  </si>
  <si>
    <t>Valor Total Lote 1 + Lote 2</t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</si>
  <si>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>LUCRO PRESUMIDO</t>
    </r>
  </si>
  <si>
    <r>
      <t xml:space="preserve">REGIME DE TRIBUTAÇÃO: </t>
    </r>
    <r>
      <rPr>
        <b/>
        <sz val="14"/>
        <color rgb="FFFF0000"/>
        <rFont val="Calibri"/>
        <family val="2"/>
      </rPr>
      <t>LUCRO PRESUMIDO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</si>
</sst>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7" formatCode="&quot;R$&quot;\ #,##0.00;\-&quot;R$&quot;\ #,##0.00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_-* #,##0.00_-;\-* #,##0.00_-;_-* \-??_-;_-@_-"/>
  </numFmts>
  <fonts count="37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9"/>
      <color rgb="FF000000"/>
      <name val="Calibri"/>
      <family val="2"/>
    </font>
    <font>
      <b/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14"/>
      <color rgb="FFFF0000"/>
      <name val="Calibri"/>
      <family val="2"/>
    </font>
    <font>
      <b/>
      <sz val="6"/>
      <color rgb="FF000000"/>
      <name val="Calibri"/>
      <family val="2"/>
    </font>
    <font>
      <b/>
      <sz val="8"/>
      <color rgb="FF000000"/>
      <name val="Calibri"/>
      <family val="2"/>
    </font>
    <font>
      <b/>
      <sz val="6"/>
      <color indexed="55"/>
      <name val="Calibri"/>
      <family val="2"/>
    </font>
    <font>
      <b/>
      <sz val="8"/>
      <color indexed="55"/>
      <name val="Calibri"/>
      <family val="2"/>
    </font>
    <font>
      <b/>
      <sz val="9"/>
      <color indexed="55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95B3D7"/>
        <bgColor rgb="FFA5A5A5"/>
      </patternFill>
    </fill>
    <fill>
      <patternFill patternType="solid">
        <fgColor rgb="FFC6D9F1"/>
        <bgColor rgb="FFD6DCE5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rgb="FFFFFF00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8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</cellStyleXfs>
  <cellXfs count="190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4" fontId="2" fillId="10" borderId="1" xfId="0" applyNumberFormat="1" applyFont="1" applyFill="1" applyBorder="1" applyAlignment="1">
      <alignment horizontal="center" vertical="center" wrapText="1"/>
    </xf>
    <xf numFmtId="4" fontId="13" fillId="10" borderId="1" xfId="0" applyNumberFormat="1" applyFont="1" applyFill="1" applyBorder="1" applyAlignment="1">
      <alignment horizontal="center" vertical="center" wrapText="1"/>
    </xf>
    <xf numFmtId="0" fontId="26" fillId="0" borderId="0" xfId="4"/>
    <xf numFmtId="0" fontId="24" fillId="12" borderId="1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0" fillId="0" borderId="1" xfId="4" applyFont="1" applyBorder="1" applyAlignment="1">
      <alignment horizontal="center"/>
    </xf>
    <xf numFmtId="164" fontId="26" fillId="0" borderId="1" xfId="4" applyNumberFormat="1" applyBorder="1"/>
    <xf numFmtId="0" fontId="26" fillId="0" borderId="1" xfId="4" applyBorder="1" applyAlignment="1">
      <alignment horizontal="center"/>
    </xf>
    <xf numFmtId="170" fontId="26" fillId="0" borderId="0" xfId="4" applyNumberFormat="1"/>
    <xf numFmtId="0" fontId="25" fillId="0" borderId="0" xfId="4" applyFont="1"/>
    <xf numFmtId="0" fontId="2" fillId="0" borderId="2" xfId="0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165" fontId="28" fillId="14" borderId="1" xfId="0" applyNumberFormat="1" applyFont="1" applyFill="1" applyBorder="1" applyAlignment="1">
      <alignment horizontal="center" vertical="center" wrapText="1"/>
    </xf>
    <xf numFmtId="164" fontId="29" fillId="0" borderId="1" xfId="4" applyNumberFormat="1" applyFont="1" applyBorder="1"/>
    <xf numFmtId="0" fontId="29" fillId="0" borderId="1" xfId="4" applyFont="1" applyBorder="1" applyAlignment="1">
      <alignment horizontal="center"/>
    </xf>
    <xf numFmtId="164" fontId="29" fillId="0" borderId="1" xfId="4" applyNumberFormat="1" applyFont="1" applyBorder="1" applyAlignment="1">
      <alignment horizontal="center"/>
    </xf>
    <xf numFmtId="0" fontId="0" fillId="0" borderId="0" xfId="4" applyFont="1"/>
    <xf numFmtId="43" fontId="26" fillId="0" borderId="0" xfId="4" applyNumberFormat="1" applyAlignment="1">
      <alignment horizontal="center" vertical="center"/>
    </xf>
    <xf numFmtId="43" fontId="26" fillId="0" borderId="0" xfId="4" applyNumberFormat="1" applyAlignment="1">
      <alignment horizontal="left" vertical="top"/>
    </xf>
    <xf numFmtId="7" fontId="29" fillId="0" borderId="0" xfId="4" applyNumberFormat="1" applyFont="1"/>
    <xf numFmtId="7" fontId="29" fillId="0" borderId="1" xfId="4" applyNumberFormat="1" applyFont="1" applyBorder="1"/>
    <xf numFmtId="0" fontId="2" fillId="0" borderId="1" xfId="0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13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left" vertical="center" wrapText="1"/>
    </xf>
    <xf numFmtId="0" fontId="13" fillId="10" borderId="1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29" fillId="0" borderId="1" xfId="4" applyFont="1" applyBorder="1" applyAlignment="1">
      <alignment horizontal="right"/>
    </xf>
    <xf numFmtId="0" fontId="29" fillId="0" borderId="6" xfId="4" applyFont="1" applyBorder="1" applyAlignment="1">
      <alignment horizontal="right"/>
    </xf>
    <xf numFmtId="0" fontId="29" fillId="0" borderId="8" xfId="4" applyFont="1" applyBorder="1" applyAlignment="1">
      <alignment horizontal="right"/>
    </xf>
    <xf numFmtId="0" fontId="29" fillId="0" borderId="12" xfId="4" applyFont="1" applyBorder="1" applyAlignment="1">
      <alignment horizontal="right"/>
    </xf>
    <xf numFmtId="0" fontId="23" fillId="11" borderId="1" xfId="4" applyFont="1" applyFill="1" applyBorder="1" applyAlignment="1">
      <alignment horizontal="center"/>
    </xf>
    <xf numFmtId="0" fontId="29" fillId="0" borderId="5" xfId="4" applyFont="1" applyBorder="1" applyAlignment="1">
      <alignment horizontal="right"/>
    </xf>
    <xf numFmtId="0" fontId="29" fillId="0" borderId="7" xfId="4" applyFont="1" applyBorder="1" applyAlignment="1">
      <alignment horizontal="right"/>
    </xf>
    <xf numFmtId="0" fontId="29" fillId="0" borderId="3" xfId="4" applyFont="1" applyBorder="1" applyAlignment="1">
      <alignment horizontal="center" vertical="center"/>
    </xf>
    <xf numFmtId="0" fontId="29" fillId="0" borderId="11" xfId="4" applyFont="1" applyBorder="1" applyAlignment="1">
      <alignment horizontal="center" vertical="center"/>
    </xf>
    <xf numFmtId="0" fontId="29" fillId="0" borderId="2" xfId="4" applyFont="1" applyBorder="1" applyAlignment="1">
      <alignment horizontal="center" vertical="center"/>
    </xf>
    <xf numFmtId="0" fontId="0" fillId="0" borderId="3" xfId="4" applyFont="1" applyBorder="1" applyAlignment="1">
      <alignment horizontal="center" vertical="center"/>
    </xf>
    <xf numFmtId="0" fontId="0" fillId="0" borderId="11" xfId="4" applyFont="1" applyBorder="1" applyAlignment="1">
      <alignment horizontal="center" vertical="center"/>
    </xf>
    <xf numFmtId="0" fontId="0" fillId="0" borderId="2" xfId="4" applyFont="1" applyBorder="1" applyAlignment="1">
      <alignment horizontal="center" vertical="center"/>
    </xf>
    <xf numFmtId="0" fontId="29" fillId="0" borderId="10" xfId="4" applyFont="1" applyBorder="1" applyAlignment="1">
      <alignment horizontal="right"/>
    </xf>
    <xf numFmtId="0" fontId="30" fillId="3" borderId="1" xfId="0" applyFont="1" applyFill="1" applyBorder="1" applyAlignment="1">
      <alignment horizontal="center" vertical="center" wrapText="1"/>
    </xf>
    <xf numFmtId="0" fontId="32" fillId="13" borderId="1" xfId="0" applyFont="1" applyFill="1" applyBorder="1" applyAlignment="1">
      <alignment horizontal="left" vertical="center" wrapText="1"/>
    </xf>
    <xf numFmtId="0" fontId="33" fillId="13" borderId="1" xfId="0" applyFont="1" applyFill="1" applyBorder="1" applyAlignment="1">
      <alignment horizontal="center" vertical="center" wrapText="1"/>
    </xf>
    <xf numFmtId="49" fontId="33" fillId="13" borderId="1" xfId="0" applyNumberFormat="1" applyFont="1" applyFill="1" applyBorder="1" applyAlignment="1">
      <alignment horizontal="center" vertical="center" wrapText="1"/>
    </xf>
    <xf numFmtId="49" fontId="28" fillId="13" borderId="5" xfId="0" applyNumberFormat="1" applyFont="1" applyFill="1" applyBorder="1" applyAlignment="1">
      <alignment horizontal="center" vertical="center" wrapText="1"/>
    </xf>
    <xf numFmtId="0" fontId="34" fillId="13" borderId="1" xfId="0" applyFont="1" applyFill="1" applyBorder="1" applyAlignment="1">
      <alignment horizontal="left" vertical="center" wrapText="1"/>
    </xf>
    <xf numFmtId="0" fontId="35" fillId="13" borderId="1" xfId="0" applyFont="1" applyFill="1" applyBorder="1" applyAlignment="1">
      <alignment horizontal="center" vertical="center" wrapText="1"/>
    </xf>
    <xf numFmtId="49" fontId="35" fillId="13" borderId="1" xfId="0" applyNumberFormat="1" applyFont="1" applyFill="1" applyBorder="1" applyAlignment="1">
      <alignment horizontal="center" vertical="center" wrapText="1"/>
    </xf>
    <xf numFmtId="49" fontId="36" fillId="13" borderId="5" xfId="0" applyNumberFormat="1" applyFont="1" applyFill="1" applyBorder="1" applyAlignment="1">
      <alignment horizontal="center" vertical="center" wrapText="1"/>
    </xf>
    <xf numFmtId="0" fontId="3" fillId="15" borderId="1" xfId="0" applyFont="1" applyFill="1" applyBorder="1" applyAlignment="1">
      <alignment horizontal="left" vertical="center" wrapText="1"/>
    </xf>
    <xf numFmtId="0" fontId="2" fillId="15" borderId="1" xfId="0" applyFont="1" applyFill="1" applyBorder="1" applyAlignment="1">
      <alignment horizontal="center" vertical="center" wrapText="1"/>
    </xf>
    <xf numFmtId="49" fontId="2" fillId="15" borderId="1" xfId="0" applyNumberFormat="1" applyFont="1" applyFill="1" applyBorder="1" applyAlignment="1">
      <alignment horizontal="center" vertical="center" wrapText="1"/>
    </xf>
    <xf numFmtId="49" fontId="13" fillId="15" borderId="1" xfId="0" applyNumberFormat="1" applyFont="1" applyFill="1" applyBorder="1" applyAlignment="1">
      <alignment horizontal="center" vertical="center" wrapText="1"/>
    </xf>
    <xf numFmtId="0" fontId="2" fillId="13" borderId="1" xfId="0" applyFont="1" applyFill="1" applyBorder="1" applyAlignment="1">
      <alignment horizontal="center" vertical="center" wrapText="1"/>
    </xf>
    <xf numFmtId="10" fontId="2" fillId="13" borderId="1" xfId="0" applyNumberFormat="1" applyFont="1" applyFill="1" applyBorder="1" applyAlignment="1">
      <alignment horizontal="center" vertical="center" wrapText="1"/>
    </xf>
    <xf numFmtId="10" fontId="3" fillId="13" borderId="1" xfId="0" applyNumberFormat="1" applyFont="1" applyFill="1" applyBorder="1" applyAlignment="1">
      <alignment horizontal="center" vertical="center" wrapText="1"/>
    </xf>
    <xf numFmtId="10" fontId="2" fillId="15" borderId="1" xfId="0" applyNumberFormat="1" applyFont="1" applyFill="1" applyBorder="1" applyAlignment="1">
      <alignment horizontal="center" vertical="center" wrapText="1"/>
    </xf>
    <xf numFmtId="10" fontId="3" fillId="15" borderId="1" xfId="0" applyNumberFormat="1" applyFont="1" applyFill="1" applyBorder="1" applyAlignment="1">
      <alignment horizontal="center" vertical="center" wrapText="1"/>
    </xf>
  </cellXfs>
  <cellStyles count="8">
    <cellStyle name="Hiperlink" xfId="1" builtinId="8"/>
    <cellStyle name="Hiperlink 2" xfId="2" xr:uid="{00000000-0005-0000-0000-000001000000}"/>
    <cellStyle name="Moeda 2" xfId="3" xr:uid="{00000000-0005-0000-0000-000002000000}"/>
    <cellStyle name="Normal" xfId="0" builtinId="0"/>
    <cellStyle name="Normal 2" xfId="4" xr:uid="{00000000-0005-0000-0000-000004000000}"/>
    <cellStyle name="Normal 2 2" xfId="5" xr:uid="{00000000-0005-0000-0000-000005000000}"/>
    <cellStyle name="Normal 3" xfId="6" xr:uid="{00000000-0005-0000-0000-000006000000}"/>
    <cellStyle name="Porcentagem 2" xfId="7" xr:uid="{00000000-0005-0000-0000-000007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4"/>
  <sheetViews>
    <sheetView view="pageBreakPreview" topLeftCell="A90" zoomScale="130" zoomScaleNormal="130" zoomScaleSheetLayoutView="130" zoomScalePageLayoutView="130" workbookViewId="0">
      <selection sqref="A1:I1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02" t="s">
        <v>0</v>
      </c>
      <c r="B1" s="102"/>
      <c r="C1" s="102"/>
      <c r="D1" s="102"/>
      <c r="E1" s="102"/>
      <c r="F1" s="102"/>
      <c r="G1" s="102"/>
      <c r="H1" s="102"/>
      <c r="I1" s="102"/>
      <c r="K1" s="4"/>
    </row>
    <row r="2" spans="1:11" ht="22.5" customHeight="1" x14ac:dyDescent="0.25">
      <c r="A2" s="102" t="s">
        <v>1</v>
      </c>
      <c r="B2" s="102"/>
      <c r="C2" s="103" t="s">
        <v>180</v>
      </c>
      <c r="D2" s="103"/>
      <c r="E2" s="104" t="s">
        <v>2</v>
      </c>
      <c r="F2" s="104"/>
      <c r="G2" s="104"/>
      <c r="H2" s="104"/>
      <c r="I2" s="104"/>
    </row>
    <row r="3" spans="1:11" ht="11.25" customHeight="1" x14ac:dyDescent="0.25">
      <c r="A3" s="102" t="s">
        <v>3</v>
      </c>
      <c r="B3" s="102"/>
      <c r="C3" s="5"/>
      <c r="D3" s="6"/>
      <c r="E3" s="7" t="s">
        <v>4</v>
      </c>
      <c r="F3" s="5"/>
      <c r="G3" s="6"/>
      <c r="H3" s="6"/>
      <c r="I3" s="6"/>
    </row>
    <row r="4" spans="1:11" ht="18.75" customHeight="1" x14ac:dyDescent="0.25">
      <c r="A4" s="97" t="s">
        <v>5</v>
      </c>
      <c r="B4" s="97"/>
      <c r="C4" s="97"/>
      <c r="D4" s="105" t="s">
        <v>181</v>
      </c>
      <c r="E4" s="105"/>
      <c r="F4" s="105"/>
      <c r="G4" s="106" t="str">
        <f>IF(D5="12x36","Regime de trabalho:","Quantidade de HORAS/MÊS")</f>
        <v>Quantidade de HORAS/MÊS</v>
      </c>
      <c r="H4" s="106"/>
      <c r="I4" s="107">
        <f>IF(D5="12x36",D5,5*D5)</f>
        <v>100</v>
      </c>
    </row>
    <row r="5" spans="1:11" ht="18.75" customHeight="1" x14ac:dyDescent="0.25">
      <c r="A5" s="97" t="str">
        <f>IF(D5="12x36","Regime de trabalho:","Regime de trabalho (horas semanais):")</f>
        <v>Regime de trabalho (horas semanais):</v>
      </c>
      <c r="B5" s="97"/>
      <c r="C5" s="97"/>
      <c r="D5" s="97">
        <v>20</v>
      </c>
      <c r="E5" s="97"/>
      <c r="F5" s="97"/>
      <c r="G5" s="106"/>
      <c r="H5" s="106"/>
      <c r="I5" s="107"/>
    </row>
    <row r="6" spans="1:11" ht="22.5" customHeight="1" x14ac:dyDescent="0.25">
      <c r="A6" s="97" t="s">
        <v>6</v>
      </c>
      <c r="B6" s="97"/>
      <c r="C6" s="97"/>
      <c r="D6" s="98" t="s">
        <v>182</v>
      </c>
      <c r="E6" s="99"/>
      <c r="F6" s="99"/>
      <c r="G6" s="100" t="s">
        <v>7</v>
      </c>
      <c r="H6" s="100"/>
      <c r="I6" s="101" t="s">
        <v>11</v>
      </c>
    </row>
    <row r="7" spans="1:11" ht="22.5" customHeight="1" x14ac:dyDescent="0.25">
      <c r="A7" s="97" t="s">
        <v>8</v>
      </c>
      <c r="B7" s="97"/>
      <c r="C7" s="97"/>
      <c r="D7" s="99" t="s">
        <v>183</v>
      </c>
      <c r="E7" s="99"/>
      <c r="F7" s="99"/>
      <c r="G7" s="100"/>
      <c r="H7" s="100"/>
      <c r="I7" s="101"/>
    </row>
    <row r="8" spans="1:11" ht="24.75" customHeight="1" x14ac:dyDescent="0.25">
      <c r="A8" s="97" t="s">
        <v>9</v>
      </c>
      <c r="B8" s="97"/>
      <c r="C8" s="97"/>
      <c r="D8" s="97" t="s">
        <v>197</v>
      </c>
      <c r="E8" s="97"/>
      <c r="F8" s="97"/>
      <c r="G8" s="100" t="s">
        <v>10</v>
      </c>
      <c r="H8" s="100"/>
      <c r="I8" s="9" t="s">
        <v>11</v>
      </c>
    </row>
    <row r="9" spans="1:11" ht="32.25" customHeight="1" x14ac:dyDescent="0.25">
      <c r="A9" s="112" t="s">
        <v>12</v>
      </c>
      <c r="B9" s="112"/>
      <c r="C9" s="112"/>
      <c r="D9" s="112"/>
      <c r="E9" s="112"/>
      <c r="F9" s="112"/>
      <c r="G9" s="8" t="s">
        <v>13</v>
      </c>
      <c r="H9" s="10">
        <v>220</v>
      </c>
      <c r="I9" s="11">
        <v>1711.69</v>
      </c>
    </row>
    <row r="10" spans="1:11" ht="11.25" customHeight="1" x14ac:dyDescent="0.25">
      <c r="A10" s="108" t="s">
        <v>14</v>
      </c>
      <c r="B10" s="108"/>
      <c r="C10" s="108"/>
      <c r="D10" s="108"/>
      <c r="E10" s="108"/>
      <c r="F10" s="108"/>
      <c r="G10" s="10" t="str">
        <f>D8</f>
        <v>Santa Maria</v>
      </c>
      <c r="H10" s="10" t="s">
        <v>15</v>
      </c>
      <c r="I10" s="13">
        <v>0</v>
      </c>
    </row>
    <row r="11" spans="1:11" ht="15" customHeight="1" x14ac:dyDescent="0.25">
      <c r="A11" s="108" t="s">
        <v>16</v>
      </c>
      <c r="B11" s="108"/>
      <c r="C11" s="108"/>
      <c r="D11" s="108"/>
      <c r="E11" s="108"/>
      <c r="F11" s="108"/>
      <c r="G11" s="109" t="s">
        <v>17</v>
      </c>
      <c r="H11" s="10" t="s">
        <v>18</v>
      </c>
      <c r="I11" s="11">
        <v>6.15</v>
      </c>
    </row>
    <row r="12" spans="1:11" x14ac:dyDescent="0.25">
      <c r="A12" s="108"/>
      <c r="B12" s="108"/>
      <c r="C12" s="108"/>
      <c r="D12" s="108"/>
      <c r="E12" s="108"/>
      <c r="F12" s="108"/>
      <c r="G12" s="109"/>
      <c r="H12" s="10" t="s">
        <v>19</v>
      </c>
      <c r="I12" s="14">
        <v>22</v>
      </c>
    </row>
    <row r="13" spans="1:11" x14ac:dyDescent="0.25">
      <c r="A13" s="108"/>
      <c r="B13" s="108"/>
      <c r="C13" s="108"/>
      <c r="D13" s="108"/>
      <c r="E13" s="108"/>
      <c r="F13" s="108"/>
      <c r="G13" s="109"/>
      <c r="H13" s="10" t="s">
        <v>20</v>
      </c>
      <c r="I13" s="9">
        <v>0.06</v>
      </c>
    </row>
    <row r="14" spans="1:11" ht="11.25" customHeight="1" x14ac:dyDescent="0.25">
      <c r="A14" s="108" t="s">
        <v>21</v>
      </c>
      <c r="B14" s="108"/>
      <c r="C14" s="108"/>
      <c r="D14" s="108"/>
      <c r="E14" s="108"/>
      <c r="F14" s="108"/>
      <c r="G14" s="109" t="s">
        <v>17</v>
      </c>
      <c r="H14" s="10" t="s">
        <v>18</v>
      </c>
      <c r="I14" s="11">
        <v>200</v>
      </c>
    </row>
    <row r="15" spans="1:11" ht="11.25" customHeight="1" x14ac:dyDescent="0.25">
      <c r="A15" s="108"/>
      <c r="B15" s="108"/>
      <c r="C15" s="108"/>
      <c r="D15" s="108"/>
      <c r="E15" s="108"/>
      <c r="F15" s="108"/>
      <c r="G15" s="109"/>
      <c r="H15" s="10" t="s">
        <v>185</v>
      </c>
      <c r="I15" s="14">
        <v>1</v>
      </c>
    </row>
    <row r="16" spans="1:11" x14ac:dyDescent="0.25">
      <c r="A16" s="108"/>
      <c r="B16" s="108"/>
      <c r="C16" s="108"/>
      <c r="D16" s="108"/>
      <c r="E16" s="108"/>
      <c r="F16" s="108"/>
      <c r="G16" s="109"/>
      <c r="H16" s="10" t="s">
        <v>20</v>
      </c>
      <c r="I16" s="9">
        <v>0.2</v>
      </c>
    </row>
    <row r="17" spans="1:9" ht="11.25" customHeight="1" x14ac:dyDescent="0.25">
      <c r="A17" s="108" t="s">
        <v>22</v>
      </c>
      <c r="B17" s="108"/>
      <c r="C17" s="108"/>
      <c r="D17" s="108"/>
      <c r="E17" s="108"/>
      <c r="F17" s="108"/>
      <c r="G17" s="109" t="s">
        <v>17</v>
      </c>
      <c r="H17" s="10" t="s">
        <v>18</v>
      </c>
      <c r="I17" s="11">
        <v>0</v>
      </c>
    </row>
    <row r="18" spans="1:9" x14ac:dyDescent="0.25">
      <c r="A18" s="108"/>
      <c r="B18" s="108"/>
      <c r="C18" s="108"/>
      <c r="D18" s="108"/>
      <c r="E18" s="108"/>
      <c r="F18" s="108"/>
      <c r="G18" s="109"/>
      <c r="H18" s="10" t="s">
        <v>19</v>
      </c>
      <c r="I18" s="14">
        <v>0</v>
      </c>
    </row>
    <row r="19" spans="1:9" x14ac:dyDescent="0.25">
      <c r="A19" s="108"/>
      <c r="B19" s="108"/>
      <c r="C19" s="108"/>
      <c r="D19" s="108"/>
      <c r="E19" s="108"/>
      <c r="F19" s="108"/>
      <c r="G19" s="109"/>
      <c r="H19" s="10" t="s">
        <v>20</v>
      </c>
      <c r="I19" s="9">
        <v>0</v>
      </c>
    </row>
    <row r="20" spans="1:9" ht="36" customHeight="1" x14ac:dyDescent="0.25">
      <c r="A20" s="110" t="s">
        <v>190</v>
      </c>
      <c r="B20" s="110"/>
      <c r="C20" s="110"/>
      <c r="D20" s="110"/>
      <c r="E20" s="110"/>
      <c r="F20" s="110"/>
      <c r="G20" s="15" t="s">
        <v>17</v>
      </c>
      <c r="H20" s="15" t="s">
        <v>23</v>
      </c>
      <c r="I20" s="16">
        <v>428.1</v>
      </c>
    </row>
    <row r="21" spans="1:9" ht="22.5" customHeight="1" x14ac:dyDescent="0.25">
      <c r="A21" s="111" t="s">
        <v>24</v>
      </c>
      <c r="B21" s="111"/>
      <c r="C21" s="111"/>
      <c r="D21" s="111"/>
      <c r="E21" s="111"/>
      <c r="F21" s="111"/>
      <c r="G21" s="15"/>
      <c r="H21" s="15" t="s">
        <v>25</v>
      </c>
      <c r="I21" s="18" t="s">
        <v>11</v>
      </c>
    </row>
    <row r="22" spans="1:9" ht="34.5" customHeight="1" x14ac:dyDescent="0.25">
      <c r="A22" s="111" t="s">
        <v>26</v>
      </c>
      <c r="B22" s="111"/>
      <c r="C22" s="111"/>
      <c r="D22" s="111"/>
      <c r="E22" s="111"/>
      <c r="F22" s="111"/>
      <c r="G22" s="10"/>
      <c r="H22" s="10" t="s">
        <v>27</v>
      </c>
      <c r="I22" s="11" t="s">
        <v>11</v>
      </c>
    </row>
    <row r="23" spans="1:9" ht="15" customHeight="1" x14ac:dyDescent="0.25">
      <c r="A23" s="111" t="s">
        <v>28</v>
      </c>
      <c r="B23" s="111"/>
      <c r="C23" s="111"/>
      <c r="D23" s="111"/>
      <c r="E23" s="111"/>
      <c r="F23" s="111"/>
      <c r="G23" s="15"/>
      <c r="H23" s="19" t="s">
        <v>29</v>
      </c>
      <c r="I23" s="20" t="s">
        <v>11</v>
      </c>
    </row>
    <row r="24" spans="1:9" ht="15" customHeight="1" x14ac:dyDescent="0.25">
      <c r="A24" s="111"/>
      <c r="B24" s="111"/>
      <c r="C24" s="111"/>
      <c r="D24" s="111"/>
      <c r="E24" s="111"/>
      <c r="F24" s="111"/>
      <c r="G24" s="15"/>
      <c r="H24" s="21" t="s">
        <v>30</v>
      </c>
      <c r="I24" s="9" t="s">
        <v>11</v>
      </c>
    </row>
    <row r="25" spans="1:9" ht="26.25" customHeight="1" x14ac:dyDescent="0.25">
      <c r="A25" s="111" t="s">
        <v>31</v>
      </c>
      <c r="B25" s="111"/>
      <c r="C25" s="111"/>
      <c r="D25" s="111"/>
      <c r="E25" s="111"/>
      <c r="F25" s="111"/>
      <c r="G25" s="15"/>
      <c r="H25" s="10" t="s">
        <v>29</v>
      </c>
      <c r="I25" s="20" t="s">
        <v>11</v>
      </c>
    </row>
    <row r="26" spans="1:9" ht="35.25" customHeight="1" x14ac:dyDescent="0.25">
      <c r="A26" s="111" t="s">
        <v>32</v>
      </c>
      <c r="B26" s="111"/>
      <c r="C26" s="111"/>
      <c r="D26" s="111"/>
      <c r="E26" s="111"/>
      <c r="F26" s="111"/>
      <c r="G26" s="10"/>
      <c r="H26" s="8" t="s">
        <v>25</v>
      </c>
      <c r="I26" s="9">
        <v>0.1</v>
      </c>
    </row>
    <row r="27" spans="1:9" ht="4.5" customHeight="1" x14ac:dyDescent="0.25"/>
    <row r="28" spans="1:9" ht="17.25" customHeight="1" x14ac:dyDescent="0.25">
      <c r="A28" s="113" t="s">
        <v>33</v>
      </c>
      <c r="B28" s="113"/>
      <c r="C28" s="113"/>
      <c r="D28" s="113"/>
      <c r="E28" s="113"/>
      <c r="F28" s="113"/>
      <c r="G28" s="113"/>
      <c r="H28" s="113"/>
      <c r="I28" s="113"/>
    </row>
    <row r="29" spans="1:9" ht="33.75" customHeight="1" x14ac:dyDescent="0.25">
      <c r="A29" s="22" t="s">
        <v>34</v>
      </c>
      <c r="B29" s="114" t="s">
        <v>35</v>
      </c>
      <c r="C29" s="114"/>
      <c r="D29" s="114"/>
      <c r="E29" s="114"/>
      <c r="F29" s="114"/>
      <c r="G29" s="114"/>
      <c r="H29" s="22" t="s">
        <v>36</v>
      </c>
      <c r="I29" s="22" t="s">
        <v>37</v>
      </c>
    </row>
    <row r="30" spans="1:9" ht="15" customHeight="1" x14ac:dyDescent="0.25">
      <c r="A30" s="17">
        <v>1</v>
      </c>
      <c r="B30" s="99" t="s">
        <v>38</v>
      </c>
      <c r="C30" s="99"/>
      <c r="D30" s="99"/>
      <c r="E30" s="99"/>
      <c r="F30" s="99"/>
      <c r="G30" s="99"/>
      <c r="H30" s="23">
        <f t="shared" ref="H30:H38" si="0">I30/$I$39</f>
        <v>1</v>
      </c>
      <c r="I30" s="24">
        <f>IF(D5="12x36",I9,I9/H9*I4)</f>
        <v>778.04090909090917</v>
      </c>
    </row>
    <row r="31" spans="1:9" ht="15" customHeight="1" x14ac:dyDescent="0.25">
      <c r="A31" s="17">
        <f t="shared" ref="A31:A38" si="1">A30+1</f>
        <v>2</v>
      </c>
      <c r="B31" s="99" t="s">
        <v>39</v>
      </c>
      <c r="C31" s="99"/>
      <c r="D31" s="99"/>
      <c r="E31" s="99"/>
      <c r="F31" s="99"/>
      <c r="G31" s="99"/>
      <c r="H31" s="23">
        <f t="shared" si="0"/>
        <v>0</v>
      </c>
      <c r="I31" s="24">
        <f>IF(I8=30%,I30*I8,0)</f>
        <v>0</v>
      </c>
    </row>
    <row r="32" spans="1:9" ht="15" customHeight="1" x14ac:dyDescent="0.25">
      <c r="A32" s="17">
        <f t="shared" si="1"/>
        <v>3</v>
      </c>
      <c r="B32" s="99" t="s">
        <v>40</v>
      </c>
      <c r="C32" s="99"/>
      <c r="D32" s="99"/>
      <c r="E32" s="99"/>
      <c r="F32" s="99"/>
      <c r="G32" s="99"/>
      <c r="H32" s="23">
        <f t="shared" si="0"/>
        <v>0</v>
      </c>
      <c r="I32" s="24">
        <f>IF(I6=10%,I22*I6,0)</f>
        <v>0</v>
      </c>
    </row>
    <row r="33" spans="1:10" ht="15" customHeight="1" x14ac:dyDescent="0.25">
      <c r="A33" s="17">
        <f t="shared" si="1"/>
        <v>4</v>
      </c>
      <c r="B33" s="99" t="s">
        <v>41</v>
      </c>
      <c r="C33" s="99"/>
      <c r="D33" s="99"/>
      <c r="E33" s="99"/>
      <c r="F33" s="99"/>
      <c r="G33" s="99"/>
      <c r="H33" s="23">
        <f t="shared" si="0"/>
        <v>0</v>
      </c>
      <c r="I33" s="24">
        <f>IF(I6=20%,I22*I6,0)</f>
        <v>0</v>
      </c>
    </row>
    <row r="34" spans="1:10" ht="15" customHeight="1" x14ac:dyDescent="0.25">
      <c r="A34" s="17">
        <f t="shared" si="1"/>
        <v>5</v>
      </c>
      <c r="B34" s="99" t="s">
        <v>42</v>
      </c>
      <c r="C34" s="99"/>
      <c r="D34" s="99"/>
      <c r="E34" s="99"/>
      <c r="F34" s="99"/>
      <c r="G34" s="99"/>
      <c r="H34" s="23">
        <f t="shared" si="0"/>
        <v>0</v>
      </c>
      <c r="I34" s="24">
        <f>IF(I6=40%,I22*I6,0)</f>
        <v>0</v>
      </c>
    </row>
    <row r="35" spans="1:10" ht="15" customHeight="1" x14ac:dyDescent="0.25">
      <c r="A35" s="17">
        <f t="shared" si="1"/>
        <v>6</v>
      </c>
      <c r="B35" s="99" t="s">
        <v>176</v>
      </c>
      <c r="C35" s="99"/>
      <c r="D35" s="99"/>
      <c r="E35" s="99"/>
      <c r="F35" s="99"/>
      <c r="G35" s="99"/>
      <c r="H35" s="23">
        <f t="shared" si="0"/>
        <v>0</v>
      </c>
      <c r="I35" s="24">
        <f>IF(I21="Não aplicável",0,I30*I21)</f>
        <v>0</v>
      </c>
    </row>
    <row r="36" spans="1:10" ht="15" customHeight="1" x14ac:dyDescent="0.25">
      <c r="A36" s="17">
        <f t="shared" si="1"/>
        <v>7</v>
      </c>
      <c r="B36" s="99" t="s">
        <v>43</v>
      </c>
      <c r="C36" s="99"/>
      <c r="D36" s="99"/>
      <c r="E36" s="99"/>
      <c r="F36" s="99"/>
      <c r="G36" s="99"/>
      <c r="H36" s="23">
        <f t="shared" si="0"/>
        <v>0</v>
      </c>
      <c r="I36" s="24">
        <f>IF(I23="Não aplicável",0,(I30+I31+I32+I33+I34+I35+I38)/I4*I23*(1+I24))</f>
        <v>0</v>
      </c>
    </row>
    <row r="37" spans="1:10" ht="23.25" customHeight="1" x14ac:dyDescent="0.25">
      <c r="A37" s="17">
        <f t="shared" si="1"/>
        <v>8</v>
      </c>
      <c r="B37" s="99" t="s">
        <v>44</v>
      </c>
      <c r="C37" s="99"/>
      <c r="D37" s="99"/>
      <c r="E37" s="99"/>
      <c r="F37" s="99"/>
      <c r="G37" s="99"/>
      <c r="H37" s="23">
        <f t="shared" si="0"/>
        <v>0</v>
      </c>
      <c r="I37" s="24">
        <f>IF(I23="Não aplicável",0,I23/I12*5*(I9/H9*(1+I24)))</f>
        <v>0</v>
      </c>
    </row>
    <row r="38" spans="1:10" ht="15" customHeight="1" x14ac:dyDescent="0.25">
      <c r="A38" s="17">
        <f t="shared" si="1"/>
        <v>9</v>
      </c>
      <c r="B38" s="115" t="str">
        <f>IF(D5="12x36","Para postos 12x36 os feriados são considerados compensados, conforme parágrafo único, Art. 59-A da CLT","Outros")</f>
        <v>Outros</v>
      </c>
      <c r="C38" s="115"/>
      <c r="D38" s="115"/>
      <c r="E38" s="115"/>
      <c r="F38" s="115"/>
      <c r="G38" s="115"/>
      <c r="H38" s="23">
        <f t="shared" si="0"/>
        <v>0</v>
      </c>
      <c r="I38" s="24">
        <v>0</v>
      </c>
    </row>
    <row r="39" spans="1:10" s="28" customFormat="1" ht="15" customHeight="1" x14ac:dyDescent="0.25">
      <c r="A39" s="116" t="s">
        <v>45</v>
      </c>
      <c r="B39" s="116"/>
      <c r="C39" s="116"/>
      <c r="D39" s="116"/>
      <c r="E39" s="116"/>
      <c r="F39" s="116"/>
      <c r="G39" s="116"/>
      <c r="H39" s="25">
        <f>SUM(H30:H38)</f>
        <v>1</v>
      </c>
      <c r="I39" s="26">
        <f>SUM(I30:I38)</f>
        <v>778.04090909090917</v>
      </c>
      <c r="J39" s="27"/>
    </row>
    <row r="40" spans="1:10" ht="4.5" customHeight="1" x14ac:dyDescent="0.25"/>
    <row r="41" spans="1:10" ht="33.75" customHeight="1" x14ac:dyDescent="0.25">
      <c r="A41" s="3" t="s">
        <v>46</v>
      </c>
      <c r="B41" s="117" t="s">
        <v>47</v>
      </c>
      <c r="C41" s="117"/>
      <c r="D41" s="117"/>
      <c r="E41" s="117"/>
      <c r="F41" s="117"/>
      <c r="G41" s="117"/>
      <c r="H41" s="3" t="s">
        <v>36</v>
      </c>
      <c r="I41" s="3" t="s">
        <v>37</v>
      </c>
    </row>
    <row r="42" spans="1:10" ht="15" customHeight="1" x14ac:dyDescent="0.25">
      <c r="A42" s="17">
        <v>1</v>
      </c>
      <c r="B42" s="99" t="s">
        <v>188</v>
      </c>
      <c r="C42" s="99"/>
      <c r="D42" s="99"/>
      <c r="E42" s="99"/>
      <c r="F42" s="99"/>
      <c r="G42" s="99"/>
      <c r="H42" s="23">
        <v>0.2</v>
      </c>
      <c r="I42" s="24">
        <f t="shared" ref="I42:I49" si="2">$I$39*H42</f>
        <v>155.60818181818183</v>
      </c>
    </row>
    <row r="43" spans="1:10" ht="15" customHeight="1" x14ac:dyDescent="0.25">
      <c r="A43" s="17">
        <v>2</v>
      </c>
      <c r="B43" s="99" t="s">
        <v>186</v>
      </c>
      <c r="C43" s="99"/>
      <c r="D43" s="99"/>
      <c r="E43" s="99"/>
      <c r="F43" s="99"/>
      <c r="G43" s="99"/>
      <c r="H43" s="23">
        <v>1.4999999999999999E-2</v>
      </c>
      <c r="I43" s="24">
        <f t="shared" si="2"/>
        <v>11.670613636363637</v>
      </c>
    </row>
    <row r="44" spans="1:10" ht="15" customHeight="1" x14ac:dyDescent="0.25">
      <c r="A44" s="17">
        <v>3</v>
      </c>
      <c r="B44" s="99" t="s">
        <v>48</v>
      </c>
      <c r="C44" s="99"/>
      <c r="D44" s="99"/>
      <c r="E44" s="99"/>
      <c r="F44" s="99"/>
      <c r="G44" s="99"/>
      <c r="H44" s="23">
        <v>0.01</v>
      </c>
      <c r="I44" s="24">
        <f t="shared" si="2"/>
        <v>7.7804090909090915</v>
      </c>
    </row>
    <row r="45" spans="1:10" ht="15" customHeight="1" x14ac:dyDescent="0.25">
      <c r="A45" s="17">
        <v>4</v>
      </c>
      <c r="B45" s="99" t="s">
        <v>49</v>
      </c>
      <c r="C45" s="99"/>
      <c r="D45" s="99"/>
      <c r="E45" s="99"/>
      <c r="F45" s="99"/>
      <c r="G45" s="99"/>
      <c r="H45" s="23">
        <v>2E-3</v>
      </c>
      <c r="I45" s="24">
        <f t="shared" si="2"/>
        <v>1.5560818181818183</v>
      </c>
    </row>
    <row r="46" spans="1:10" ht="15" customHeight="1" x14ac:dyDescent="0.25">
      <c r="A46" s="17">
        <v>5</v>
      </c>
      <c r="B46" s="99" t="s">
        <v>50</v>
      </c>
      <c r="C46" s="99"/>
      <c r="D46" s="99"/>
      <c r="E46" s="99"/>
      <c r="F46" s="99"/>
      <c r="G46" s="99"/>
      <c r="H46" s="23">
        <v>2.5000000000000001E-2</v>
      </c>
      <c r="I46" s="24">
        <f t="shared" si="2"/>
        <v>19.451022727272729</v>
      </c>
    </row>
    <row r="47" spans="1:10" ht="15" customHeight="1" x14ac:dyDescent="0.25">
      <c r="A47" s="17">
        <v>6</v>
      </c>
      <c r="B47" s="99" t="s">
        <v>187</v>
      </c>
      <c r="C47" s="99"/>
      <c r="D47" s="99"/>
      <c r="E47" s="99"/>
      <c r="F47" s="99"/>
      <c r="G47" s="99"/>
      <c r="H47" s="23">
        <v>0.02</v>
      </c>
      <c r="I47" s="24">
        <f t="shared" si="2"/>
        <v>15.560818181818183</v>
      </c>
    </row>
    <row r="48" spans="1:10" ht="15" customHeight="1" x14ac:dyDescent="0.25">
      <c r="A48" s="17">
        <v>7</v>
      </c>
      <c r="B48" s="99" t="s">
        <v>51</v>
      </c>
      <c r="C48" s="99"/>
      <c r="D48" s="99"/>
      <c r="E48" s="99"/>
      <c r="F48" s="99"/>
      <c r="G48" s="99"/>
      <c r="H48" s="23">
        <v>0.03</v>
      </c>
      <c r="I48" s="24">
        <f t="shared" si="2"/>
        <v>23.341227272727274</v>
      </c>
    </row>
    <row r="49" spans="1:10" ht="15" customHeight="1" x14ac:dyDescent="0.25">
      <c r="A49" s="17">
        <v>8</v>
      </c>
      <c r="B49" s="99" t="s">
        <v>52</v>
      </c>
      <c r="C49" s="99"/>
      <c r="D49" s="99"/>
      <c r="E49" s="99"/>
      <c r="F49" s="99"/>
      <c r="G49" s="99"/>
      <c r="H49" s="23">
        <v>6.0000000000000001E-3</v>
      </c>
      <c r="I49" s="24">
        <f t="shared" si="2"/>
        <v>4.6682454545454553</v>
      </c>
    </row>
    <row r="50" spans="1:10" s="28" customFormat="1" ht="15" customHeight="1" x14ac:dyDescent="0.25">
      <c r="A50" s="116" t="s">
        <v>53</v>
      </c>
      <c r="B50" s="116"/>
      <c r="C50" s="116"/>
      <c r="D50" s="116"/>
      <c r="E50" s="116"/>
      <c r="F50" s="116"/>
      <c r="G50" s="116"/>
      <c r="H50" s="25">
        <f>SUM(H42:H49)</f>
        <v>0.30800000000000005</v>
      </c>
      <c r="I50" s="26">
        <f>SUM(I42:I49)</f>
        <v>239.63660000000002</v>
      </c>
      <c r="J50" s="27"/>
    </row>
    <row r="51" spans="1:10" ht="15" customHeight="1" x14ac:dyDescent="0.25">
      <c r="A51" s="118" t="s">
        <v>54</v>
      </c>
      <c r="B51" s="118"/>
      <c r="C51" s="118"/>
      <c r="D51" s="118"/>
      <c r="E51" s="118"/>
      <c r="F51" s="118"/>
      <c r="G51" s="118"/>
      <c r="H51" s="118"/>
      <c r="I51" s="118"/>
    </row>
    <row r="52" spans="1:10" ht="30.75" customHeight="1" x14ac:dyDescent="0.25">
      <c r="A52" s="119" t="s">
        <v>55</v>
      </c>
      <c r="B52" s="119"/>
      <c r="C52" s="119"/>
      <c r="D52" s="119"/>
      <c r="E52" s="119"/>
      <c r="F52" s="119"/>
      <c r="G52" s="119"/>
      <c r="H52" s="119"/>
      <c r="I52" s="119"/>
    </row>
    <row r="53" spans="1:10" ht="33.75" customHeight="1" x14ac:dyDescent="0.25">
      <c r="A53" s="3" t="s">
        <v>56</v>
      </c>
      <c r="B53" s="117" t="s">
        <v>57</v>
      </c>
      <c r="C53" s="117"/>
      <c r="D53" s="117"/>
      <c r="E53" s="117"/>
      <c r="F53" s="117"/>
      <c r="G53" s="117"/>
      <c r="H53" s="3" t="s">
        <v>36</v>
      </c>
      <c r="I53" s="3" t="s">
        <v>37</v>
      </c>
    </row>
    <row r="54" spans="1:10" ht="15" customHeight="1" x14ac:dyDescent="0.25">
      <c r="A54" s="17">
        <v>1</v>
      </c>
      <c r="B54" s="120" t="s">
        <v>58</v>
      </c>
      <c r="C54" s="121"/>
      <c r="D54" s="121"/>
      <c r="E54" s="121"/>
      <c r="F54" s="121"/>
      <c r="G54" s="122"/>
      <c r="H54" s="23">
        <v>0.119314</v>
      </c>
      <c r="I54" s="24">
        <f t="shared" ref="I54:I61" si="3">$I$39*H54</f>
        <v>92.83117302727274</v>
      </c>
    </row>
    <row r="55" spans="1:10" ht="15" customHeight="1" x14ac:dyDescent="0.25">
      <c r="A55" s="17">
        <v>2</v>
      </c>
      <c r="B55" s="99" t="s">
        <v>59</v>
      </c>
      <c r="C55" s="99"/>
      <c r="D55" s="99"/>
      <c r="E55" s="99"/>
      <c r="F55" s="99"/>
      <c r="G55" s="99"/>
      <c r="H55" s="23">
        <v>2.0479000000000001E-2</v>
      </c>
      <c r="I55" s="24">
        <f t="shared" si="3"/>
        <v>15.933499777272729</v>
      </c>
    </row>
    <row r="56" spans="1:10" ht="15" customHeight="1" x14ac:dyDescent="0.25">
      <c r="A56" s="17">
        <v>3</v>
      </c>
      <c r="B56" s="99" t="s">
        <v>60</v>
      </c>
      <c r="C56" s="99"/>
      <c r="D56" s="99"/>
      <c r="E56" s="99"/>
      <c r="F56" s="99"/>
      <c r="G56" s="99"/>
      <c r="H56" s="23">
        <v>1.2123E-2</v>
      </c>
      <c r="I56" s="24">
        <f t="shared" si="3"/>
        <v>9.4321899409090921</v>
      </c>
    </row>
    <row r="57" spans="1:10" ht="15" customHeight="1" x14ac:dyDescent="0.25">
      <c r="A57" s="17">
        <v>4</v>
      </c>
      <c r="B57" s="99" t="s">
        <v>61</v>
      </c>
      <c r="C57" s="99"/>
      <c r="D57" s="99"/>
      <c r="E57" s="99"/>
      <c r="F57" s="99"/>
      <c r="G57" s="99"/>
      <c r="H57" s="23">
        <v>1.1436E-2</v>
      </c>
      <c r="I57" s="24">
        <f t="shared" si="3"/>
        <v>8.8976758363636375</v>
      </c>
    </row>
    <row r="58" spans="1:10" ht="15" customHeight="1" x14ac:dyDescent="0.25">
      <c r="A58" s="17">
        <v>5</v>
      </c>
      <c r="B58" s="99" t="s">
        <v>62</v>
      </c>
      <c r="C58" s="99"/>
      <c r="D58" s="99"/>
      <c r="E58" s="99"/>
      <c r="F58" s="99"/>
      <c r="G58" s="99"/>
      <c r="H58" s="23">
        <v>1.74E-4</v>
      </c>
      <c r="I58" s="24">
        <f t="shared" si="3"/>
        <v>0.13537911818181819</v>
      </c>
    </row>
    <row r="59" spans="1:10" ht="15" customHeight="1" x14ac:dyDescent="0.25">
      <c r="A59" s="17">
        <v>6</v>
      </c>
      <c r="B59" s="99" t="s">
        <v>63</v>
      </c>
      <c r="C59" s="99"/>
      <c r="D59" s="99"/>
      <c r="E59" s="99"/>
      <c r="F59" s="99"/>
      <c r="G59" s="99"/>
      <c r="H59" s="23">
        <v>4.4200000000000001E-4</v>
      </c>
      <c r="I59" s="24">
        <f t="shared" si="3"/>
        <v>0.34389408181818187</v>
      </c>
    </row>
    <row r="60" spans="1:10" ht="15" customHeight="1" x14ac:dyDescent="0.25">
      <c r="A60" s="17">
        <v>7</v>
      </c>
      <c r="B60" s="99" t="s">
        <v>64</v>
      </c>
      <c r="C60" s="99"/>
      <c r="D60" s="99"/>
      <c r="E60" s="99"/>
      <c r="F60" s="99"/>
      <c r="G60" s="99"/>
      <c r="H60" s="23">
        <v>1.85E-4</v>
      </c>
      <c r="I60" s="24">
        <f t="shared" si="3"/>
        <v>0.14393756818181819</v>
      </c>
    </row>
    <row r="61" spans="1:10" ht="15" customHeight="1" x14ac:dyDescent="0.25">
      <c r="A61" s="17">
        <v>8</v>
      </c>
      <c r="B61" s="99" t="s">
        <v>65</v>
      </c>
      <c r="C61" s="99"/>
      <c r="D61" s="99"/>
      <c r="E61" s="99"/>
      <c r="F61" s="99"/>
      <c r="G61" s="99"/>
      <c r="H61" s="23">
        <v>9.0789999999999996E-2</v>
      </c>
      <c r="I61" s="24">
        <f t="shared" si="3"/>
        <v>70.638334136363639</v>
      </c>
    </row>
    <row r="62" spans="1:10" s="28" customFormat="1" ht="15" customHeight="1" x14ac:dyDescent="0.25">
      <c r="A62" s="116" t="s">
        <v>66</v>
      </c>
      <c r="B62" s="116"/>
      <c r="C62" s="116"/>
      <c r="D62" s="116"/>
      <c r="E62" s="116"/>
      <c r="F62" s="116"/>
      <c r="G62" s="116"/>
      <c r="H62" s="25">
        <f>SUM(H54:H61)</f>
        <v>0.25494299999999998</v>
      </c>
      <c r="I62" s="26">
        <f>SUM(I54:I61)</f>
        <v>198.35608348636364</v>
      </c>
      <c r="J62" s="27"/>
    </row>
    <row r="63" spans="1:10" ht="11.25" customHeight="1" x14ac:dyDescent="0.25">
      <c r="A63" s="29" t="s">
        <v>67</v>
      </c>
      <c r="B63" s="123" t="s">
        <v>68</v>
      </c>
      <c r="C63" s="123"/>
      <c r="D63" s="123"/>
      <c r="E63" s="123"/>
      <c r="F63" s="123"/>
      <c r="G63" s="123"/>
      <c r="H63" s="123"/>
      <c r="I63" s="123"/>
    </row>
    <row r="64" spans="1:10" ht="15" customHeight="1" x14ac:dyDescent="0.25">
      <c r="A64" s="29" t="s">
        <v>69</v>
      </c>
      <c r="B64" s="124" t="s">
        <v>70</v>
      </c>
      <c r="C64" s="124"/>
      <c r="D64" s="124"/>
      <c r="E64" s="124"/>
      <c r="F64" s="124"/>
      <c r="G64" s="124"/>
      <c r="H64" s="124"/>
      <c r="I64" s="124"/>
    </row>
    <row r="65" spans="1:11" ht="33.75" customHeight="1" x14ac:dyDescent="0.25">
      <c r="A65" s="22" t="s">
        <v>71</v>
      </c>
      <c r="B65" s="114" t="s">
        <v>72</v>
      </c>
      <c r="C65" s="114"/>
      <c r="D65" s="114"/>
      <c r="E65" s="114"/>
      <c r="F65" s="114"/>
      <c r="G65" s="114"/>
      <c r="H65" s="22" t="s">
        <v>36</v>
      </c>
      <c r="I65" s="22" t="s">
        <v>37</v>
      </c>
    </row>
    <row r="66" spans="1:11" ht="15" customHeight="1" x14ac:dyDescent="0.25">
      <c r="A66" s="17">
        <v>1</v>
      </c>
      <c r="B66" s="99" t="s">
        <v>73</v>
      </c>
      <c r="C66" s="99"/>
      <c r="D66" s="99"/>
      <c r="E66" s="99"/>
      <c r="F66" s="99"/>
      <c r="G66" s="99"/>
      <c r="H66" s="23">
        <v>2.3626999999999999E-2</v>
      </c>
      <c r="I66" s="24">
        <f>$I$39*H66</f>
        <v>18.38277255909091</v>
      </c>
    </row>
    <row r="67" spans="1:11" ht="15" customHeight="1" x14ac:dyDescent="0.25">
      <c r="A67" s="17">
        <v>2</v>
      </c>
      <c r="B67" s="99" t="s">
        <v>74</v>
      </c>
      <c r="C67" s="99"/>
      <c r="D67" s="99"/>
      <c r="E67" s="99"/>
      <c r="F67" s="99"/>
      <c r="G67" s="99"/>
      <c r="H67" s="23">
        <v>1.717E-3</v>
      </c>
      <c r="I67" s="24">
        <f>$I$39*H67</f>
        <v>1.3358962409090911</v>
      </c>
    </row>
    <row r="68" spans="1:11" ht="15" customHeight="1" x14ac:dyDescent="0.25">
      <c r="A68" s="17">
        <v>3</v>
      </c>
      <c r="B68" s="99" t="s">
        <v>75</v>
      </c>
      <c r="C68" s="99"/>
      <c r="D68" s="99"/>
      <c r="E68" s="99"/>
      <c r="F68" s="99"/>
      <c r="G68" s="99"/>
      <c r="H68" s="23">
        <v>9.4509999999999993E-3</v>
      </c>
      <c r="I68" s="24">
        <f>$I$39*H68</f>
        <v>7.353264631818182</v>
      </c>
    </row>
    <row r="69" spans="1:11" s="28" customFormat="1" ht="15" customHeight="1" x14ac:dyDescent="0.25">
      <c r="A69" s="116" t="s">
        <v>76</v>
      </c>
      <c r="B69" s="116"/>
      <c r="C69" s="116"/>
      <c r="D69" s="116"/>
      <c r="E69" s="116"/>
      <c r="F69" s="116"/>
      <c r="G69" s="116"/>
      <c r="H69" s="25">
        <f>SUM(H66:H68)</f>
        <v>3.4795E-2</v>
      </c>
      <c r="I69" s="26">
        <f>SUM(I66:I68)</f>
        <v>27.071933431818181</v>
      </c>
      <c r="J69" s="27"/>
    </row>
    <row r="70" spans="1:11" ht="4.5" customHeight="1" x14ac:dyDescent="0.25"/>
    <row r="71" spans="1:11" ht="33.75" customHeight="1" x14ac:dyDescent="0.25">
      <c r="A71" s="22" t="s">
        <v>77</v>
      </c>
      <c r="B71" s="114" t="s">
        <v>78</v>
      </c>
      <c r="C71" s="114"/>
      <c r="D71" s="114"/>
      <c r="E71" s="114"/>
      <c r="F71" s="114"/>
      <c r="G71" s="114"/>
      <c r="H71" s="22" t="s">
        <v>36</v>
      </c>
      <c r="I71" s="22" t="s">
        <v>37</v>
      </c>
    </row>
    <row r="72" spans="1:11" ht="15" customHeight="1" x14ac:dyDescent="0.25">
      <c r="A72" s="17">
        <v>1</v>
      </c>
      <c r="B72" s="99" t="s">
        <v>79</v>
      </c>
      <c r="C72" s="99"/>
      <c r="D72" s="99"/>
      <c r="E72" s="99"/>
      <c r="F72" s="99"/>
      <c r="G72" s="99"/>
      <c r="H72" s="23">
        <f>(H50*H62)</f>
        <v>7.8522444000000011E-2</v>
      </c>
      <c r="I72" s="24">
        <f>$I$39*H72</f>
        <v>61.093673713800015</v>
      </c>
    </row>
    <row r="73" spans="1:11" s="28" customFormat="1" ht="15" customHeight="1" x14ac:dyDescent="0.25">
      <c r="A73" s="116" t="s">
        <v>80</v>
      </c>
      <c r="B73" s="116"/>
      <c r="C73" s="116"/>
      <c r="D73" s="116"/>
      <c r="E73" s="116"/>
      <c r="F73" s="116"/>
      <c r="G73" s="116"/>
      <c r="H73" s="25">
        <f>SUM(H72:H72)</f>
        <v>7.8522444000000011E-2</v>
      </c>
      <c r="I73" s="26">
        <f>I72</f>
        <v>61.093673713800015</v>
      </c>
      <c r="J73" s="27"/>
      <c r="K73" s="30"/>
    </row>
    <row r="74" spans="1:11" ht="4.5" customHeight="1" x14ac:dyDescent="0.25">
      <c r="J74" s="31"/>
    </row>
    <row r="75" spans="1:11" s="28" customFormat="1" ht="12" customHeight="1" x14ac:dyDescent="0.25">
      <c r="A75" s="127" t="s">
        <v>81</v>
      </c>
      <c r="B75" s="127"/>
      <c r="C75" s="127"/>
      <c r="D75" s="127"/>
      <c r="E75" s="127"/>
      <c r="F75" s="127"/>
      <c r="G75" s="127"/>
      <c r="H75" s="32">
        <f>H50+H62+H69+H73</f>
        <v>0.67626044399999996</v>
      </c>
      <c r="I75" s="33">
        <f>I50+I62+I69+I73</f>
        <v>526.15829063198191</v>
      </c>
      <c r="J75" s="27"/>
    </row>
    <row r="76" spans="1:11" ht="4.5" customHeight="1" x14ac:dyDescent="0.25"/>
    <row r="77" spans="1:11" ht="33.75" customHeight="1" x14ac:dyDescent="0.25">
      <c r="A77" s="22" t="s">
        <v>82</v>
      </c>
      <c r="B77" s="114" t="s">
        <v>83</v>
      </c>
      <c r="C77" s="114"/>
      <c r="D77" s="114"/>
      <c r="E77" s="114"/>
      <c r="F77" s="114"/>
      <c r="G77" s="114"/>
      <c r="H77" s="22" t="s">
        <v>36</v>
      </c>
      <c r="I77" s="22" t="s">
        <v>37</v>
      </c>
    </row>
    <row r="78" spans="1:11" ht="15" customHeight="1" x14ac:dyDescent="0.25">
      <c r="A78" s="17">
        <v>1</v>
      </c>
      <c r="B78" s="99" t="s">
        <v>21</v>
      </c>
      <c r="C78" s="99"/>
      <c r="D78" s="99"/>
      <c r="E78" s="99"/>
      <c r="F78" s="99"/>
      <c r="G78" s="99"/>
      <c r="H78" s="23">
        <f>I78/$I$39</f>
        <v>0.20564471370400011</v>
      </c>
      <c r="I78" s="24">
        <f>I95</f>
        <v>160</v>
      </c>
    </row>
    <row r="79" spans="1:11" ht="15" customHeight="1" x14ac:dyDescent="0.25">
      <c r="A79" s="17">
        <v>2</v>
      </c>
      <c r="B79" s="99" t="s">
        <v>22</v>
      </c>
      <c r="C79" s="99"/>
      <c r="D79" s="99"/>
      <c r="E79" s="99"/>
      <c r="F79" s="99"/>
      <c r="G79" s="99"/>
      <c r="H79" s="23">
        <f>I79/$I$39</f>
        <v>0</v>
      </c>
      <c r="I79" s="24">
        <f>I91</f>
        <v>0</v>
      </c>
    </row>
    <row r="80" spans="1:11" ht="15" customHeight="1" x14ac:dyDescent="0.25">
      <c r="A80" s="17">
        <v>3</v>
      </c>
      <c r="B80" s="99" t="s">
        <v>84</v>
      </c>
      <c r="C80" s="99"/>
      <c r="D80" s="99"/>
      <c r="E80" s="99"/>
      <c r="F80" s="99"/>
      <c r="G80" s="99"/>
      <c r="H80" s="23">
        <f>I80/$I$39</f>
        <v>0.28779662205189022</v>
      </c>
      <c r="I80" s="24">
        <f>I87</f>
        <v>223.91754545454546</v>
      </c>
    </row>
    <row r="81" spans="1:10" ht="15" customHeight="1" x14ac:dyDescent="0.25">
      <c r="A81" s="17">
        <v>4</v>
      </c>
      <c r="B81" s="99" t="s">
        <v>85</v>
      </c>
      <c r="C81" s="99"/>
      <c r="D81" s="99"/>
      <c r="E81" s="99"/>
      <c r="F81" s="99"/>
      <c r="G81" s="99"/>
      <c r="H81" s="23">
        <f>I81/$I$39</f>
        <v>0</v>
      </c>
      <c r="I81" s="24">
        <f>IF(I25="Não aplicável",0,((I9/H9)*1.5*I25))</f>
        <v>0</v>
      </c>
    </row>
    <row r="82" spans="1:10" ht="15" customHeight="1" x14ac:dyDescent="0.25">
      <c r="A82" s="17">
        <v>5</v>
      </c>
      <c r="B82" s="99" t="s">
        <v>86</v>
      </c>
      <c r="C82" s="99"/>
      <c r="D82" s="99"/>
      <c r="E82" s="99"/>
      <c r="F82" s="99"/>
      <c r="G82" s="99"/>
      <c r="H82" s="23">
        <f>I82/$I$39</f>
        <v>0</v>
      </c>
      <c r="I82" s="24">
        <v>0</v>
      </c>
    </row>
    <row r="83" spans="1:10" ht="15" customHeight="1" x14ac:dyDescent="0.25">
      <c r="A83" s="116" t="s">
        <v>87</v>
      </c>
      <c r="B83" s="116"/>
      <c r="C83" s="116"/>
      <c r="D83" s="116"/>
      <c r="E83" s="116"/>
      <c r="F83" s="116"/>
      <c r="G83" s="116"/>
      <c r="H83" s="25">
        <f>SUM(H78:H82)</f>
        <v>0.49344133575589033</v>
      </c>
      <c r="I83" s="26">
        <f>SUM(I78:I82)</f>
        <v>383.91754545454546</v>
      </c>
      <c r="J83" s="34"/>
    </row>
    <row r="84" spans="1:10" ht="18" customHeight="1" x14ac:dyDescent="0.25">
      <c r="A84" s="29" t="s">
        <v>88</v>
      </c>
      <c r="B84" s="118" t="s">
        <v>89</v>
      </c>
      <c r="C84" s="118"/>
      <c r="D84" s="118"/>
      <c r="E84" s="118"/>
      <c r="F84" s="118"/>
      <c r="G84" s="118"/>
      <c r="H84" s="35"/>
      <c r="I84" s="36"/>
    </row>
    <row r="85" spans="1:10" ht="15" customHeight="1" x14ac:dyDescent="0.25">
      <c r="A85" s="125" t="s">
        <v>90</v>
      </c>
      <c r="B85" s="125"/>
      <c r="C85" s="125"/>
      <c r="D85" s="125"/>
      <c r="E85" s="125"/>
      <c r="F85" s="125"/>
      <c r="G85" s="125"/>
      <c r="H85" s="125"/>
      <c r="I85" s="125"/>
    </row>
    <row r="86" spans="1:10" ht="24" customHeight="1" x14ac:dyDescent="0.25">
      <c r="A86" s="111" t="s">
        <v>91</v>
      </c>
      <c r="B86" s="111"/>
      <c r="C86" s="17" t="s">
        <v>92</v>
      </c>
      <c r="D86" s="17" t="s">
        <v>93</v>
      </c>
      <c r="E86" s="17" t="s">
        <v>94</v>
      </c>
      <c r="F86" s="17" t="s">
        <v>95</v>
      </c>
      <c r="G86" s="17" t="s">
        <v>96</v>
      </c>
      <c r="H86" s="23" t="s">
        <v>97</v>
      </c>
      <c r="I86" s="24" t="s">
        <v>98</v>
      </c>
    </row>
    <row r="87" spans="1:10" ht="15" customHeight="1" x14ac:dyDescent="0.25">
      <c r="A87" s="126">
        <f>I11</f>
        <v>6.15</v>
      </c>
      <c r="B87" s="126"/>
      <c r="C87" s="17">
        <f>I12</f>
        <v>22</v>
      </c>
      <c r="D87" s="17">
        <v>2</v>
      </c>
      <c r="E87" s="37">
        <f>A87*C87*D87</f>
        <v>270.60000000000002</v>
      </c>
      <c r="F87" s="37">
        <f>I30</f>
        <v>778.04090909090917</v>
      </c>
      <c r="G87" s="38">
        <f>I13</f>
        <v>0.06</v>
      </c>
      <c r="H87" s="37">
        <f>F87*G87</f>
        <v>46.682454545454547</v>
      </c>
      <c r="I87" s="24">
        <f>IF((E87-H87)&gt;0,E87-H87,0)</f>
        <v>223.91754545454546</v>
      </c>
    </row>
    <row r="88" spans="1:10" ht="3.75" customHeight="1" x14ac:dyDescent="0.25">
      <c r="A88" s="39"/>
      <c r="E88" s="34"/>
      <c r="F88" s="34"/>
      <c r="G88" s="40"/>
      <c r="H88" s="34"/>
      <c r="I88" s="41"/>
    </row>
    <row r="89" spans="1:10" ht="15" customHeight="1" x14ac:dyDescent="0.25">
      <c r="A89" s="125" t="s">
        <v>99</v>
      </c>
      <c r="B89" s="125"/>
      <c r="C89" s="125"/>
      <c r="D89" s="125"/>
      <c r="E89" s="125"/>
      <c r="F89" s="125"/>
      <c r="G89" s="125"/>
      <c r="H89" s="125"/>
      <c r="I89" s="125"/>
    </row>
    <row r="90" spans="1:10" ht="23.25" customHeight="1" x14ac:dyDescent="0.25">
      <c r="A90" s="111" t="s">
        <v>91</v>
      </c>
      <c r="B90" s="111"/>
      <c r="C90" s="17" t="s">
        <v>100</v>
      </c>
      <c r="D90" s="17" t="s">
        <v>93</v>
      </c>
      <c r="E90" s="17" t="s">
        <v>94</v>
      </c>
      <c r="F90" s="17" t="s">
        <v>95</v>
      </c>
      <c r="G90" s="17" t="s">
        <v>96</v>
      </c>
      <c r="H90" s="23" t="s">
        <v>97</v>
      </c>
      <c r="I90" s="24" t="s">
        <v>98</v>
      </c>
    </row>
    <row r="91" spans="1:10" ht="15" customHeight="1" x14ac:dyDescent="0.25">
      <c r="A91" s="128">
        <f>I17</f>
        <v>0</v>
      </c>
      <c r="B91" s="128"/>
      <c r="C91" s="42">
        <f>I18</f>
        <v>0</v>
      </c>
      <c r="D91" s="17">
        <v>1</v>
      </c>
      <c r="E91" s="37">
        <f>A91*C91*D91</f>
        <v>0</v>
      </c>
      <c r="F91" s="37">
        <f>E91</f>
        <v>0</v>
      </c>
      <c r="G91" s="43">
        <f>I19</f>
        <v>0</v>
      </c>
      <c r="H91" s="37">
        <f>F91*G91</f>
        <v>0</v>
      </c>
      <c r="I91" s="24">
        <f>E91-H91</f>
        <v>0</v>
      </c>
    </row>
    <row r="92" spans="1:10" ht="4.5" customHeight="1" x14ac:dyDescent="0.25">
      <c r="A92" s="44"/>
      <c r="B92" s="44"/>
      <c r="C92" s="44"/>
      <c r="D92" s="44"/>
      <c r="E92" s="27"/>
      <c r="F92" s="27"/>
      <c r="G92" s="45"/>
      <c r="H92" s="27"/>
      <c r="I92" s="46"/>
    </row>
    <row r="93" spans="1:10" ht="15" customHeight="1" x14ac:dyDescent="0.25">
      <c r="A93" s="130" t="s">
        <v>177</v>
      </c>
      <c r="B93" s="131"/>
      <c r="C93" s="131"/>
      <c r="D93" s="131"/>
      <c r="E93" s="131"/>
      <c r="F93" s="132" t="str">
        <f>A14</f>
        <v>Auxílio Alimentação</v>
      </c>
      <c r="G93" s="132"/>
      <c r="H93" s="132"/>
      <c r="I93" s="133"/>
    </row>
    <row r="94" spans="1:10" ht="23.25" customHeight="1" x14ac:dyDescent="0.25">
      <c r="A94" s="134" t="s">
        <v>91</v>
      </c>
      <c r="B94" s="134"/>
      <c r="C94" s="85" t="s">
        <v>100</v>
      </c>
      <c r="D94" s="85" t="s">
        <v>93</v>
      </c>
      <c r="E94" s="85" t="s">
        <v>94</v>
      </c>
      <c r="F94" s="85" t="s">
        <v>95</v>
      </c>
      <c r="G94" s="85" t="s">
        <v>96</v>
      </c>
      <c r="H94" s="86" t="str">
        <f>H86</f>
        <v>Valor desconto</v>
      </c>
      <c r="I94" s="87" t="s">
        <v>98</v>
      </c>
    </row>
    <row r="95" spans="1:10" ht="15" customHeight="1" x14ac:dyDescent="0.25">
      <c r="A95" s="128">
        <f>I14</f>
        <v>200</v>
      </c>
      <c r="B95" s="128"/>
      <c r="C95" s="42">
        <f>I15</f>
        <v>1</v>
      </c>
      <c r="D95" s="17">
        <v>1</v>
      </c>
      <c r="E95" s="37">
        <f>A95*C95*D95</f>
        <v>200</v>
      </c>
      <c r="F95" s="37">
        <f>E95</f>
        <v>200</v>
      </c>
      <c r="G95" s="43">
        <f>I16</f>
        <v>0.2</v>
      </c>
      <c r="H95" s="37">
        <f>F95*G95</f>
        <v>40</v>
      </c>
      <c r="I95" s="24">
        <f>E95-H95</f>
        <v>160</v>
      </c>
    </row>
    <row r="96" spans="1:10" ht="4.5" customHeight="1" x14ac:dyDescent="0.25"/>
    <row r="97" spans="1:12" ht="12" customHeight="1" x14ac:dyDescent="0.25">
      <c r="A97" s="129" t="s">
        <v>101</v>
      </c>
      <c r="B97" s="129"/>
      <c r="C97" s="129"/>
      <c r="D97" s="129"/>
      <c r="E97" s="129"/>
      <c r="F97" s="129"/>
      <c r="G97" s="129"/>
      <c r="H97" s="47">
        <f>H39+H75+H83</f>
        <v>2.1697017797558904</v>
      </c>
      <c r="I97" s="48">
        <f>I39+I75+I83</f>
        <v>1688.1167451774365</v>
      </c>
      <c r="J97" s="34"/>
      <c r="L97" s="34"/>
    </row>
    <row r="98" spans="1:12" s="53" customFormat="1" ht="4.5" customHeight="1" x14ac:dyDescent="0.25">
      <c r="A98" s="49"/>
      <c r="B98" s="49"/>
      <c r="C98" s="49"/>
      <c r="D98" s="49"/>
      <c r="E98" s="49"/>
      <c r="F98" s="49"/>
      <c r="G98" s="49"/>
      <c r="H98" s="50"/>
      <c r="I98" s="51"/>
      <c r="J98" s="52"/>
      <c r="L98" s="52"/>
    </row>
    <row r="99" spans="1:12" ht="11.25" customHeight="1" x14ac:dyDescent="0.25">
      <c r="A99" s="113" t="s">
        <v>102</v>
      </c>
      <c r="B99" s="113"/>
      <c r="C99" s="113"/>
      <c r="D99" s="113"/>
      <c r="E99" s="113"/>
      <c r="F99" s="113"/>
      <c r="G99" s="113"/>
      <c r="H99" s="113"/>
      <c r="I99" s="113"/>
    </row>
    <row r="100" spans="1:12" ht="33.75" customHeight="1" x14ac:dyDescent="0.25">
      <c r="A100" s="22" t="s">
        <v>34</v>
      </c>
      <c r="B100" s="114" t="s">
        <v>103</v>
      </c>
      <c r="C100" s="114"/>
      <c r="D100" s="114"/>
      <c r="E100" s="114"/>
      <c r="F100" s="114"/>
      <c r="G100" s="114"/>
      <c r="H100" s="22" t="s">
        <v>36</v>
      </c>
      <c r="I100" s="22" t="s">
        <v>37</v>
      </c>
    </row>
    <row r="101" spans="1:12" ht="15" customHeight="1" x14ac:dyDescent="0.25">
      <c r="A101" s="17">
        <v>1</v>
      </c>
      <c r="B101" s="99" t="s">
        <v>104</v>
      </c>
      <c r="C101" s="99"/>
      <c r="D101" s="99"/>
      <c r="E101" s="99"/>
      <c r="F101" s="99"/>
      <c r="G101" s="99"/>
      <c r="H101" s="23">
        <f t="shared" ref="H101:H106" si="4">I101/$I$112</f>
        <v>0</v>
      </c>
      <c r="I101" s="24">
        <v>0</v>
      </c>
    </row>
    <row r="102" spans="1:12" ht="15" customHeight="1" x14ac:dyDescent="0.25">
      <c r="A102" s="17">
        <v>2</v>
      </c>
      <c r="B102" s="97" t="s">
        <v>105</v>
      </c>
      <c r="C102" s="97"/>
      <c r="D102" s="97"/>
      <c r="E102" s="97"/>
      <c r="F102" s="97"/>
      <c r="G102" s="97"/>
      <c r="H102" s="23">
        <f t="shared" si="4"/>
        <v>0.1</v>
      </c>
      <c r="I102" s="24">
        <f>IF(F110=10%,G110,0)</f>
        <v>146.41991997228911</v>
      </c>
    </row>
    <row r="103" spans="1:12" ht="15" customHeight="1" x14ac:dyDescent="0.25">
      <c r="A103" s="17">
        <v>3</v>
      </c>
      <c r="B103" s="99" t="s">
        <v>106</v>
      </c>
      <c r="C103" s="99"/>
      <c r="D103" s="99"/>
      <c r="E103" s="99"/>
      <c r="F103" s="99"/>
      <c r="G103" s="99"/>
      <c r="H103" s="23">
        <f t="shared" si="4"/>
        <v>0</v>
      </c>
      <c r="I103" s="24">
        <v>0</v>
      </c>
    </row>
    <row r="104" spans="1:12" ht="15" customHeight="1" x14ac:dyDescent="0.25">
      <c r="A104" s="17">
        <v>4</v>
      </c>
      <c r="B104" s="97" t="s">
        <v>107</v>
      </c>
      <c r="C104" s="97"/>
      <c r="D104" s="97"/>
      <c r="E104" s="97"/>
      <c r="F104" s="97"/>
      <c r="G104" s="97"/>
      <c r="H104" s="23">
        <f t="shared" si="4"/>
        <v>0</v>
      </c>
      <c r="I104" s="24">
        <f>IF(F110=20%,G110,0)</f>
        <v>0</v>
      </c>
    </row>
    <row r="105" spans="1:12" ht="15" customHeight="1" x14ac:dyDescent="0.25">
      <c r="A105" s="17">
        <v>5</v>
      </c>
      <c r="B105" s="99" t="s">
        <v>108</v>
      </c>
      <c r="C105" s="99"/>
      <c r="D105" s="99"/>
      <c r="E105" s="99"/>
      <c r="F105" s="99"/>
      <c r="G105" s="99"/>
      <c r="H105" s="23">
        <f t="shared" si="4"/>
        <v>0</v>
      </c>
      <c r="I105" s="24">
        <v>0</v>
      </c>
    </row>
    <row r="106" spans="1:12" ht="15" customHeight="1" x14ac:dyDescent="0.25">
      <c r="A106" s="17">
        <v>6</v>
      </c>
      <c r="B106" s="99" t="s">
        <v>86</v>
      </c>
      <c r="C106" s="99"/>
      <c r="D106" s="99"/>
      <c r="E106" s="99"/>
      <c r="F106" s="99"/>
      <c r="G106" s="99"/>
      <c r="H106" s="23">
        <f t="shared" si="4"/>
        <v>0</v>
      </c>
      <c r="I106" s="24">
        <v>0</v>
      </c>
    </row>
    <row r="107" spans="1:12" ht="15" customHeight="1" x14ac:dyDescent="0.25">
      <c r="A107" s="116" t="s">
        <v>109</v>
      </c>
      <c r="B107" s="116"/>
      <c r="C107" s="116"/>
      <c r="D107" s="116"/>
      <c r="E107" s="116"/>
      <c r="F107" s="116"/>
      <c r="G107" s="116"/>
      <c r="H107" s="25">
        <f>H101+H102+H103+H104+H105+H106</f>
        <v>0.1</v>
      </c>
      <c r="I107" s="54">
        <f>SUM(I101:I106)</f>
        <v>146.41991997228911</v>
      </c>
      <c r="J107" s="34"/>
    </row>
    <row r="108" spans="1:12" ht="30" customHeight="1" x14ac:dyDescent="0.25">
      <c r="B108" s="123" t="s">
        <v>110</v>
      </c>
      <c r="C108" s="123"/>
      <c r="D108" s="123"/>
      <c r="E108" s="123"/>
      <c r="F108" s="123"/>
      <c r="G108" s="123"/>
      <c r="H108" s="123"/>
      <c r="I108" s="123"/>
    </row>
    <row r="109" spans="1:12" ht="5.25" customHeight="1" x14ac:dyDescent="0.25"/>
    <row r="110" spans="1:12" ht="48.75" customHeight="1" x14ac:dyDescent="0.25">
      <c r="A110" s="135" t="s">
        <v>111</v>
      </c>
      <c r="B110" s="135"/>
      <c r="C110" s="135"/>
      <c r="D110" s="135"/>
      <c r="E110" s="135"/>
      <c r="F110" s="55">
        <f>I26</f>
        <v>0.1</v>
      </c>
      <c r="G110" s="56">
        <f>I112*F110</f>
        <v>146.41991997228911</v>
      </c>
      <c r="H110" s="57" t="s">
        <v>112</v>
      </c>
      <c r="I110" s="58">
        <f>I80</f>
        <v>223.91754545454546</v>
      </c>
    </row>
    <row r="111" spans="1:12" s="61" customFormat="1" ht="16.5" customHeight="1" x14ac:dyDescent="0.25">
      <c r="A111" s="136" t="s">
        <v>113</v>
      </c>
      <c r="B111" s="136"/>
      <c r="C111" s="57" t="s">
        <v>114</v>
      </c>
      <c r="D111" s="57" t="s">
        <v>115</v>
      </c>
      <c r="E111" s="57" t="s">
        <v>116</v>
      </c>
      <c r="F111" s="57" t="s">
        <v>117</v>
      </c>
      <c r="G111" s="57" t="s">
        <v>118</v>
      </c>
      <c r="H111" s="57" t="s">
        <v>119</v>
      </c>
      <c r="I111" s="59" t="s">
        <v>120</v>
      </c>
      <c r="J111" s="60"/>
    </row>
    <row r="112" spans="1:12" ht="16.5" customHeight="1" x14ac:dyDescent="0.25">
      <c r="A112" s="137">
        <f>I39</f>
        <v>778.04090909090917</v>
      </c>
      <c r="B112" s="137"/>
      <c r="C112" s="62">
        <f>I50</f>
        <v>239.63660000000002</v>
      </c>
      <c r="D112" s="62">
        <f>I62</f>
        <v>198.35608348636364</v>
      </c>
      <c r="E112" s="62">
        <f>I69</f>
        <v>27.071933431818181</v>
      </c>
      <c r="F112" s="62">
        <f>I73</f>
        <v>61.093673713800015</v>
      </c>
      <c r="G112" s="62">
        <f>I83</f>
        <v>383.91754545454546</v>
      </c>
      <c r="H112" s="62">
        <f>A112+C112+D112+E112+F112+G112</f>
        <v>1688.1167451774365</v>
      </c>
      <c r="I112" s="62">
        <f>H112-I110</f>
        <v>1464.1991997228911</v>
      </c>
      <c r="J112" s="34"/>
    </row>
    <row r="113" spans="1:12" ht="4.5" customHeight="1" x14ac:dyDescent="0.25">
      <c r="A113" s="29"/>
      <c r="B113" s="138"/>
      <c r="C113" s="138"/>
      <c r="D113" s="138"/>
      <c r="E113" s="138"/>
      <c r="F113" s="138"/>
      <c r="G113" s="138"/>
      <c r="H113" s="138"/>
      <c r="I113" s="138"/>
    </row>
    <row r="114" spans="1:12" ht="33.75" customHeight="1" x14ac:dyDescent="0.25">
      <c r="A114" s="22" t="s">
        <v>46</v>
      </c>
      <c r="B114" s="114" t="s">
        <v>121</v>
      </c>
      <c r="C114" s="114"/>
      <c r="D114" s="114"/>
      <c r="E114" s="114"/>
      <c r="F114" s="114"/>
      <c r="G114" s="114"/>
      <c r="H114" s="22" t="s">
        <v>36</v>
      </c>
      <c r="I114" s="22" t="s">
        <v>37</v>
      </c>
    </row>
    <row r="115" spans="1:12" ht="15" customHeight="1" x14ac:dyDescent="0.25">
      <c r="A115" s="17">
        <v>1</v>
      </c>
      <c r="B115" s="99" t="s">
        <v>122</v>
      </c>
      <c r="C115" s="99"/>
      <c r="D115" s="99"/>
      <c r="E115" s="99"/>
      <c r="F115" s="99"/>
      <c r="G115" s="99"/>
      <c r="H115" s="23">
        <f>I115/$I$125</f>
        <v>6.8296718109752852E-2</v>
      </c>
      <c r="I115" s="24">
        <v>100</v>
      </c>
    </row>
    <row r="116" spans="1:12" ht="15" customHeight="1" x14ac:dyDescent="0.25">
      <c r="A116" s="17">
        <v>2</v>
      </c>
      <c r="B116" s="99" t="s">
        <v>123</v>
      </c>
      <c r="C116" s="99"/>
      <c r="D116" s="99"/>
      <c r="E116" s="99"/>
      <c r="F116" s="99"/>
      <c r="G116" s="99"/>
      <c r="H116" s="23">
        <f>I116/$I$125</f>
        <v>3.4148359054876426E-2</v>
      </c>
      <c r="I116" s="24">
        <v>50</v>
      </c>
    </row>
    <row r="117" spans="1:12" ht="35.450000000000003" customHeight="1" x14ac:dyDescent="0.25">
      <c r="A117" s="116" t="s">
        <v>178</v>
      </c>
      <c r="B117" s="116"/>
      <c r="C117" s="116"/>
      <c r="D117" s="116"/>
      <c r="E117" s="116"/>
      <c r="F117" s="116"/>
      <c r="G117" s="116"/>
      <c r="H117" s="25">
        <f>H115+H116</f>
        <v>0.10244507716462928</v>
      </c>
      <c r="I117" s="26">
        <f>SUM(I115:I116)</f>
        <v>150</v>
      </c>
    </row>
    <row r="118" spans="1:12" ht="4.5" customHeight="1" x14ac:dyDescent="0.25"/>
    <row r="119" spans="1:12" ht="33.75" customHeight="1" x14ac:dyDescent="0.25">
      <c r="A119" s="22" t="s">
        <v>56</v>
      </c>
      <c r="B119" s="114" t="s">
        <v>124</v>
      </c>
      <c r="C119" s="114"/>
      <c r="D119" s="114"/>
      <c r="E119" s="114"/>
      <c r="F119" s="114"/>
      <c r="G119" s="114"/>
      <c r="H119" s="22" t="s">
        <v>36</v>
      </c>
      <c r="I119" s="22" t="s">
        <v>37</v>
      </c>
    </row>
    <row r="120" spans="1:12" ht="15" customHeight="1" x14ac:dyDescent="0.25">
      <c r="A120" s="17">
        <v>1</v>
      </c>
      <c r="B120" s="99" t="s">
        <v>124</v>
      </c>
      <c r="C120" s="99"/>
      <c r="D120" s="99"/>
      <c r="E120" s="99"/>
      <c r="F120" s="99"/>
      <c r="G120" s="99"/>
      <c r="H120" s="23">
        <f>I120/I125</f>
        <v>7.7554922835370702E-2</v>
      </c>
      <c r="I120" s="24">
        <f>G123-I117</f>
        <v>113.55585595012036</v>
      </c>
    </row>
    <row r="121" spans="1:12" ht="36.6" customHeight="1" x14ac:dyDescent="0.25">
      <c r="A121" s="116" t="s">
        <v>179</v>
      </c>
      <c r="B121" s="116"/>
      <c r="C121" s="116"/>
      <c r="D121" s="116"/>
      <c r="E121" s="116"/>
      <c r="F121" s="116"/>
      <c r="G121" s="116"/>
      <c r="H121" s="25">
        <f>H120</f>
        <v>7.7554922835370702E-2</v>
      </c>
      <c r="I121" s="26">
        <f>I120</f>
        <v>113.55585595012036</v>
      </c>
      <c r="J121" s="34"/>
      <c r="K121" s="34"/>
      <c r="L121" s="2"/>
    </row>
    <row r="122" spans="1:12" ht="4.5" customHeight="1" x14ac:dyDescent="0.25">
      <c r="A122" s="28"/>
      <c r="B122" s="28"/>
      <c r="C122" s="28"/>
      <c r="D122" s="28"/>
      <c r="E122" s="28"/>
      <c r="F122" s="28"/>
      <c r="G122" s="28"/>
      <c r="H122" s="35"/>
      <c r="I122" s="36"/>
    </row>
    <row r="123" spans="1:12" ht="39" customHeight="1" x14ac:dyDescent="0.25">
      <c r="A123" s="139" t="s">
        <v>125</v>
      </c>
      <c r="B123" s="139"/>
      <c r="C123" s="139"/>
      <c r="D123" s="139"/>
      <c r="E123" s="139"/>
      <c r="F123" s="55">
        <v>0.18</v>
      </c>
      <c r="G123" s="56">
        <f>I125*F123</f>
        <v>263.55585595012036</v>
      </c>
      <c r="H123" s="57" t="s">
        <v>112</v>
      </c>
      <c r="I123" s="58">
        <f>I80</f>
        <v>223.91754545454546</v>
      </c>
      <c r="L123" s="2"/>
    </row>
    <row r="124" spans="1:12" s="61" customFormat="1" ht="16.5" customHeight="1" x14ac:dyDescent="0.25">
      <c r="A124" s="136" t="s">
        <v>113</v>
      </c>
      <c r="B124" s="136"/>
      <c r="C124" s="57" t="s">
        <v>114</v>
      </c>
      <c r="D124" s="57" t="s">
        <v>115</v>
      </c>
      <c r="E124" s="57" t="s">
        <v>116</v>
      </c>
      <c r="F124" s="57" t="s">
        <v>117</v>
      </c>
      <c r="G124" s="57" t="s">
        <v>118</v>
      </c>
      <c r="H124" s="57" t="s">
        <v>119</v>
      </c>
      <c r="I124" s="59" t="s">
        <v>120</v>
      </c>
      <c r="J124" s="60"/>
      <c r="L124" s="60"/>
    </row>
    <row r="125" spans="1:12" ht="16.5" customHeight="1" x14ac:dyDescent="0.25">
      <c r="A125" s="137">
        <f>I39</f>
        <v>778.04090909090917</v>
      </c>
      <c r="B125" s="137"/>
      <c r="C125" s="62">
        <f>I50</f>
        <v>239.63660000000002</v>
      </c>
      <c r="D125" s="62">
        <f>I62</f>
        <v>198.35608348636364</v>
      </c>
      <c r="E125" s="62">
        <f>I69</f>
        <v>27.071933431818181</v>
      </c>
      <c r="F125" s="62">
        <f>I73</f>
        <v>61.093673713800015</v>
      </c>
      <c r="G125" s="62">
        <f>I83</f>
        <v>383.91754545454546</v>
      </c>
      <c r="H125" s="62">
        <f>A125+C125+D125+E125+F125+G125</f>
        <v>1688.1167451774365</v>
      </c>
      <c r="I125" s="62">
        <f>H125-I123</f>
        <v>1464.1991997228911</v>
      </c>
      <c r="J125" s="34"/>
      <c r="L125" s="2"/>
    </row>
    <row r="126" spans="1:12" ht="4.5" customHeight="1" x14ac:dyDescent="0.25"/>
    <row r="127" spans="1:12" ht="12" customHeight="1" x14ac:dyDescent="0.25">
      <c r="A127" s="129" t="s">
        <v>126</v>
      </c>
      <c r="B127" s="129"/>
      <c r="C127" s="129"/>
      <c r="D127" s="129"/>
      <c r="E127" s="129"/>
      <c r="F127" s="129"/>
      <c r="G127" s="129"/>
      <c r="H127" s="47">
        <f>H107+H117+H121</f>
        <v>0.27999999999999997</v>
      </c>
      <c r="I127" s="48">
        <f>I107+I117+I121</f>
        <v>409.97577592240947</v>
      </c>
    </row>
    <row r="128" spans="1:12" ht="4.5" customHeight="1" x14ac:dyDescent="0.25"/>
    <row r="129" spans="1:10" ht="11.25" customHeight="1" x14ac:dyDescent="0.25">
      <c r="A129" s="113" t="s">
        <v>127</v>
      </c>
      <c r="B129" s="113"/>
      <c r="C129" s="113"/>
      <c r="D129" s="113"/>
      <c r="E129" s="113"/>
      <c r="F129" s="113"/>
      <c r="G129" s="113"/>
      <c r="H129" s="113"/>
      <c r="I129" s="113"/>
    </row>
    <row r="130" spans="1:10" ht="33.75" customHeight="1" x14ac:dyDescent="0.25">
      <c r="A130" s="22" t="s">
        <v>34</v>
      </c>
      <c r="B130" s="114" t="s">
        <v>128</v>
      </c>
      <c r="C130" s="114"/>
      <c r="D130" s="114"/>
      <c r="E130" s="114"/>
      <c r="F130" s="114"/>
      <c r="G130" s="114"/>
      <c r="H130" s="22" t="s">
        <v>36</v>
      </c>
      <c r="I130" s="22" t="s">
        <v>37</v>
      </c>
    </row>
    <row r="131" spans="1:10" ht="15" customHeight="1" x14ac:dyDescent="0.25">
      <c r="A131" s="17">
        <v>1</v>
      </c>
      <c r="B131" s="99" t="s">
        <v>129</v>
      </c>
      <c r="C131" s="99"/>
      <c r="D131" s="99"/>
      <c r="E131" s="99"/>
      <c r="F131" s="99"/>
      <c r="G131" s="99"/>
      <c r="H131" s="23">
        <f>I131/$I$97</f>
        <v>2.2597451779474125E-2</v>
      </c>
      <c r="I131" s="24">
        <f>($D$141/$E$142)*G141</f>
        <v>38.147136747269933</v>
      </c>
    </row>
    <row r="132" spans="1:10" ht="15" customHeight="1" x14ac:dyDescent="0.25">
      <c r="A132" s="17">
        <v>2</v>
      </c>
      <c r="B132" s="99" t="s">
        <v>130</v>
      </c>
      <c r="C132" s="99"/>
      <c r="D132" s="99"/>
      <c r="E132" s="99"/>
      <c r="F132" s="99"/>
      <c r="G132" s="99"/>
      <c r="H132" s="23">
        <f>I132/$I$97</f>
        <v>0.10408523243878991</v>
      </c>
      <c r="I132" s="24">
        <f>($D$141/$E$142)*G142</f>
        <v>175.70802380560696</v>
      </c>
    </row>
    <row r="133" spans="1:10" ht="15" customHeight="1" x14ac:dyDescent="0.25">
      <c r="A133" s="17">
        <v>3</v>
      </c>
      <c r="B133" s="99" t="s">
        <v>14</v>
      </c>
      <c r="C133" s="99"/>
      <c r="D133" s="99"/>
      <c r="E133" s="99"/>
      <c r="F133" s="99"/>
      <c r="G133" s="99"/>
      <c r="H133" s="23">
        <f>I133/$I$97</f>
        <v>0</v>
      </c>
      <c r="I133" s="24">
        <f>($D$141/$E$142)*G143</f>
        <v>0</v>
      </c>
    </row>
    <row r="134" spans="1:10" ht="15" customHeight="1" x14ac:dyDescent="0.25">
      <c r="A134" s="17">
        <v>4</v>
      </c>
      <c r="B134" s="99" t="s">
        <v>131</v>
      </c>
      <c r="C134" s="99"/>
      <c r="D134" s="99"/>
      <c r="E134" s="99"/>
      <c r="F134" s="99"/>
      <c r="G134" s="99"/>
      <c r="H134" s="23">
        <f>I134/$I$97</f>
        <v>0</v>
      </c>
      <c r="I134" s="24">
        <f>($D$141/$E$142)*G144</f>
        <v>0</v>
      </c>
    </row>
    <row r="135" spans="1:10" ht="15" customHeight="1" x14ac:dyDescent="0.25">
      <c r="A135" s="17">
        <v>5</v>
      </c>
      <c r="B135" s="99" t="s">
        <v>132</v>
      </c>
      <c r="C135" s="99"/>
      <c r="D135" s="99"/>
      <c r="E135" s="99"/>
      <c r="F135" s="99"/>
      <c r="G135" s="99"/>
      <c r="H135" s="23">
        <f>I135/$I$97</f>
        <v>0</v>
      </c>
      <c r="I135" s="24">
        <f>($D$141/$E$142)*G145</f>
        <v>0</v>
      </c>
    </row>
    <row r="136" spans="1:10" ht="15" customHeight="1" x14ac:dyDescent="0.25">
      <c r="A136" s="116" t="s">
        <v>133</v>
      </c>
      <c r="B136" s="116"/>
      <c r="C136" s="116"/>
      <c r="D136" s="116"/>
      <c r="E136" s="116"/>
      <c r="F136" s="116"/>
      <c r="G136" s="116"/>
      <c r="H136" s="25">
        <f>H131+H132+H133+H134+H135</f>
        <v>0.12668268421826404</v>
      </c>
      <c r="I136" s="26">
        <f>SUM(I131:I135)</f>
        <v>213.8551605528769</v>
      </c>
    </row>
    <row r="137" spans="1:10" ht="11.25" customHeight="1" x14ac:dyDescent="0.25">
      <c r="A137" s="29" t="s">
        <v>134</v>
      </c>
      <c r="B137" s="123" t="s">
        <v>135</v>
      </c>
      <c r="C137" s="123"/>
      <c r="D137" s="123"/>
      <c r="E137" s="123"/>
      <c r="F137" s="123"/>
      <c r="G137" s="123"/>
      <c r="H137" s="123"/>
      <c r="I137" s="123"/>
    </row>
    <row r="138" spans="1:10" ht="18.75" customHeight="1" x14ac:dyDescent="0.25">
      <c r="A138" s="29" t="s">
        <v>136</v>
      </c>
      <c r="B138" s="140" t="s">
        <v>137</v>
      </c>
      <c r="C138" s="140"/>
      <c r="D138" s="140"/>
      <c r="E138" s="140"/>
      <c r="F138" s="140"/>
      <c r="G138" s="140"/>
      <c r="H138" s="140"/>
      <c r="I138" s="140"/>
    </row>
    <row r="139" spans="1:10" ht="13.5" customHeight="1" x14ac:dyDescent="0.25">
      <c r="A139" s="125" t="s">
        <v>138</v>
      </c>
      <c r="B139" s="125"/>
      <c r="C139" s="125"/>
      <c r="D139" s="125"/>
      <c r="E139" s="125"/>
      <c r="F139" s="125"/>
      <c r="G139" s="125"/>
      <c r="H139" s="125"/>
      <c r="I139" s="125"/>
    </row>
    <row r="140" spans="1:10" ht="13.5" customHeight="1" x14ac:dyDescent="0.25">
      <c r="A140" s="111" t="s">
        <v>139</v>
      </c>
      <c r="B140" s="111"/>
      <c r="C140" s="17" t="s">
        <v>140</v>
      </c>
      <c r="D140" s="108" t="s">
        <v>141</v>
      </c>
      <c r="E140" s="108"/>
      <c r="F140" s="17" t="s">
        <v>142</v>
      </c>
      <c r="G140" s="63" t="s">
        <v>143</v>
      </c>
      <c r="H140" s="111" t="s">
        <v>144</v>
      </c>
      <c r="I140" s="111"/>
    </row>
    <row r="141" spans="1:10" ht="13.5" customHeight="1" x14ac:dyDescent="0.25">
      <c r="A141" s="141">
        <f>I97</f>
        <v>1688.1167451774365</v>
      </c>
      <c r="B141" s="141"/>
      <c r="C141" s="24">
        <f>I127</f>
        <v>409.97577592240947</v>
      </c>
      <c r="D141" s="142">
        <f>A141+C141</f>
        <v>2098.0925210998462</v>
      </c>
      <c r="E141" s="142"/>
      <c r="F141" s="17" t="str">
        <f>B131</f>
        <v>PIS</v>
      </c>
      <c r="G141" s="64">
        <v>1.6500000000000001E-2</v>
      </c>
      <c r="H141" s="143">
        <v>6.4999999999999997E-3</v>
      </c>
      <c r="I141" s="143"/>
      <c r="J141" s="34"/>
    </row>
    <row r="142" spans="1:10" ht="13.5" customHeight="1" x14ac:dyDescent="0.25">
      <c r="A142" s="147" t="s">
        <v>145</v>
      </c>
      <c r="B142" s="147"/>
      <c r="C142" s="63">
        <v>1</v>
      </c>
      <c r="D142" s="65">
        <f>G146/1</f>
        <v>9.2499999999999999E-2</v>
      </c>
      <c r="E142" s="66">
        <f>C142-D142</f>
        <v>0.90749999999999997</v>
      </c>
      <c r="F142" s="17" t="str">
        <f>B132</f>
        <v>COFINS</v>
      </c>
      <c r="G142" s="64">
        <v>7.5999999999999998E-2</v>
      </c>
      <c r="H142" s="143">
        <v>0.03</v>
      </c>
      <c r="I142" s="143"/>
    </row>
    <row r="143" spans="1:10" ht="13.5" customHeight="1" x14ac:dyDescent="0.25">
      <c r="A143" s="148" t="s">
        <v>146</v>
      </c>
      <c r="B143" s="148"/>
      <c r="C143" s="17">
        <v>1</v>
      </c>
      <c r="D143" s="67">
        <f>H146</f>
        <v>3.6499999999999998E-2</v>
      </c>
      <c r="E143" s="68">
        <f>C143-D143</f>
        <v>0.96350000000000002</v>
      </c>
      <c r="F143" s="17" t="str">
        <f>B133</f>
        <v>ISS</v>
      </c>
      <c r="G143" s="64">
        <f>I10</f>
        <v>0</v>
      </c>
      <c r="H143" s="143">
        <f>I10</f>
        <v>0</v>
      </c>
      <c r="I143" s="143"/>
    </row>
    <row r="144" spans="1:10" ht="13.5" customHeight="1" x14ac:dyDescent="0.25">
      <c r="A144" s="149" t="s">
        <v>147</v>
      </c>
      <c r="B144" s="149"/>
      <c r="C144" s="17">
        <v>1</v>
      </c>
      <c r="D144" s="69">
        <v>0.09</v>
      </c>
      <c r="E144" s="70">
        <f>C144-D144</f>
        <v>0.91</v>
      </c>
      <c r="F144" s="17" t="s">
        <v>148</v>
      </c>
      <c r="G144" s="64">
        <v>0</v>
      </c>
      <c r="H144" s="143">
        <v>0</v>
      </c>
      <c r="I144" s="143"/>
    </row>
    <row r="145" spans="1:10" ht="13.5" customHeight="1" x14ac:dyDescent="0.25">
      <c r="A145" s="144" t="s">
        <v>149</v>
      </c>
      <c r="B145" s="144" t="s">
        <v>150</v>
      </c>
      <c r="C145" s="144"/>
      <c r="D145" s="144"/>
      <c r="E145" s="144"/>
      <c r="F145" s="12" t="s">
        <v>151</v>
      </c>
      <c r="G145" s="64">
        <v>0</v>
      </c>
      <c r="H145" s="143">
        <v>0</v>
      </c>
      <c r="I145" s="143"/>
    </row>
    <row r="146" spans="1:10" ht="18" customHeight="1" x14ac:dyDescent="0.25">
      <c r="A146" s="144"/>
      <c r="B146" s="144"/>
      <c r="C146" s="144"/>
      <c r="D146" s="144"/>
      <c r="E146" s="144"/>
      <c r="F146" s="3" t="s">
        <v>152</v>
      </c>
      <c r="G146" s="71">
        <f>SUM(G141:G145)</f>
        <v>9.2499999999999999E-2</v>
      </c>
      <c r="H146" s="145">
        <f>SUM(H141:I145)</f>
        <v>3.6499999999999998E-2</v>
      </c>
      <c r="I146" s="145"/>
    </row>
    <row r="147" spans="1:10" ht="18" customHeight="1" x14ac:dyDescent="0.25">
      <c r="A147" s="29" t="s">
        <v>153</v>
      </c>
      <c r="B147" s="140" t="s">
        <v>154</v>
      </c>
      <c r="C147" s="140"/>
      <c r="D147" s="140"/>
      <c r="E147" s="140"/>
      <c r="F147" s="140"/>
      <c r="G147" s="140"/>
      <c r="H147" s="140"/>
      <c r="I147" s="140"/>
    </row>
    <row r="148" spans="1:10" ht="4.5" customHeight="1" x14ac:dyDescent="0.25">
      <c r="A148" s="72"/>
      <c r="B148" s="146"/>
      <c r="C148" s="146"/>
      <c r="D148" s="146"/>
      <c r="E148" s="146"/>
      <c r="F148" s="146"/>
      <c r="G148" s="146"/>
      <c r="H148" s="146"/>
      <c r="I148" s="146"/>
    </row>
    <row r="149" spans="1:10" ht="12" customHeight="1" x14ac:dyDescent="0.25">
      <c r="A149" s="129" t="s">
        <v>155</v>
      </c>
      <c r="B149" s="129"/>
      <c r="C149" s="129"/>
      <c r="D149" s="129"/>
      <c r="E149" s="129"/>
      <c r="F149" s="129"/>
      <c r="G149" s="129"/>
      <c r="H149" s="47">
        <f>H136</f>
        <v>0.12668268421826404</v>
      </c>
      <c r="I149" s="48">
        <f>I136</f>
        <v>213.8551605528769</v>
      </c>
    </row>
    <row r="150" spans="1:10" ht="4.5" customHeight="1" x14ac:dyDescent="0.25"/>
    <row r="151" spans="1:10" ht="11.25" customHeight="1" x14ac:dyDescent="0.25">
      <c r="A151" s="150" t="s">
        <v>156</v>
      </c>
      <c r="B151" s="150"/>
      <c r="C151" s="150"/>
      <c r="D151" s="150"/>
      <c r="E151" s="150"/>
      <c r="F151" s="150"/>
      <c r="G151" s="150"/>
      <c r="H151" s="150"/>
      <c r="I151" s="150"/>
    </row>
    <row r="152" spans="1:10" ht="11.25" customHeight="1" x14ac:dyDescent="0.25">
      <c r="A152" s="113" t="s">
        <v>33</v>
      </c>
      <c r="B152" s="113"/>
      <c r="C152" s="113"/>
      <c r="D152" s="113"/>
      <c r="E152" s="113"/>
      <c r="F152" s="113"/>
      <c r="G152" s="113"/>
      <c r="H152" s="113"/>
      <c r="I152" s="113"/>
    </row>
    <row r="153" spans="1:10" ht="15" customHeight="1" x14ac:dyDescent="0.25">
      <c r="A153" s="17">
        <v>1</v>
      </c>
      <c r="B153" s="99" t="s">
        <v>157</v>
      </c>
      <c r="C153" s="99"/>
      <c r="D153" s="99"/>
      <c r="E153" s="99"/>
      <c r="F153" s="99"/>
      <c r="G153" s="99"/>
      <c r="H153" s="23">
        <f>I153/$G$172</f>
        <v>0.28395159482101268</v>
      </c>
      <c r="I153" s="73">
        <f>I39</f>
        <v>778.04090909090917</v>
      </c>
    </row>
    <row r="154" spans="1:10" ht="15" customHeight="1" x14ac:dyDescent="0.25">
      <c r="A154" s="17">
        <v>2</v>
      </c>
      <c r="B154" s="99" t="s">
        <v>158</v>
      </c>
      <c r="C154" s="99"/>
      <c r="D154" s="99"/>
      <c r="E154" s="99"/>
      <c r="F154" s="99"/>
      <c r="G154" s="99"/>
      <c r="H154" s="23">
        <f>I154/$G$172</f>
        <v>0.19202523158816615</v>
      </c>
      <c r="I154" s="73">
        <f>I50+I62+I69+I73</f>
        <v>526.15829063198191</v>
      </c>
    </row>
    <row r="155" spans="1:10" ht="15" customHeight="1" x14ac:dyDescent="0.25">
      <c r="A155" s="17">
        <v>3</v>
      </c>
      <c r="B155" s="99" t="s">
        <v>159</v>
      </c>
      <c r="C155" s="99"/>
      <c r="D155" s="99"/>
      <c r="E155" s="99"/>
      <c r="F155" s="99"/>
      <c r="G155" s="99"/>
      <c r="H155" s="23">
        <f>I155/$G$172</f>
        <v>0.14011345423849586</v>
      </c>
      <c r="I155" s="73">
        <f>I83</f>
        <v>383.91754545454546</v>
      </c>
    </row>
    <row r="156" spans="1:10" s="28" customFormat="1" ht="15" customHeight="1" x14ac:dyDescent="0.25">
      <c r="A156" s="129" t="s">
        <v>160</v>
      </c>
      <c r="B156" s="129"/>
      <c r="C156" s="129"/>
      <c r="D156" s="129"/>
      <c r="E156" s="129"/>
      <c r="F156" s="129"/>
      <c r="G156" s="129"/>
      <c r="H156" s="47">
        <f>H153+H154+H155</f>
        <v>0.61609028064767468</v>
      </c>
      <c r="I156" s="48">
        <f>SUM(I153:I155)</f>
        <v>1688.1167451774365</v>
      </c>
      <c r="J156" s="35"/>
    </row>
    <row r="157" spans="1:10" ht="4.5" customHeight="1" x14ac:dyDescent="0.25"/>
    <row r="158" spans="1:10" ht="11.25" customHeight="1" x14ac:dyDescent="0.25">
      <c r="A158" s="113" t="s">
        <v>102</v>
      </c>
      <c r="B158" s="113"/>
      <c r="C158" s="113"/>
      <c r="D158" s="113"/>
      <c r="E158" s="113"/>
      <c r="F158" s="113"/>
      <c r="G158" s="113"/>
      <c r="H158" s="113"/>
      <c r="I158" s="113"/>
    </row>
    <row r="159" spans="1:10" ht="15" customHeight="1" x14ac:dyDescent="0.25">
      <c r="A159" s="17">
        <v>1</v>
      </c>
      <c r="B159" s="99" t="s">
        <v>161</v>
      </c>
      <c r="C159" s="99"/>
      <c r="D159" s="99"/>
      <c r="E159" s="99"/>
      <c r="F159" s="99"/>
      <c r="G159" s="99"/>
      <c r="H159" s="23">
        <f>I159/$G$172</f>
        <v>5.3436997083194028E-2</v>
      </c>
      <c r="I159" s="24">
        <f>I107</f>
        <v>146.41991997228911</v>
      </c>
    </row>
    <row r="160" spans="1:10" ht="15" customHeight="1" x14ac:dyDescent="0.25">
      <c r="A160" s="17">
        <v>2</v>
      </c>
      <c r="B160" s="99" t="s">
        <v>162</v>
      </c>
      <c r="C160" s="99"/>
      <c r="D160" s="99"/>
      <c r="E160" s="99"/>
      <c r="F160" s="99"/>
      <c r="G160" s="99"/>
      <c r="H160" s="23">
        <f>I160/$G$172</f>
        <v>5.4743572896338813E-2</v>
      </c>
      <c r="I160" s="24">
        <f>I117</f>
        <v>150</v>
      </c>
    </row>
    <row r="161" spans="1:11" ht="15" customHeight="1" x14ac:dyDescent="0.25">
      <c r="A161" s="17">
        <v>3</v>
      </c>
      <c r="B161" s="99" t="s">
        <v>163</v>
      </c>
      <c r="C161" s="99"/>
      <c r="D161" s="99"/>
      <c r="E161" s="99"/>
      <c r="F161" s="99"/>
      <c r="G161" s="99"/>
      <c r="H161" s="23">
        <f>I161/$G$172</f>
        <v>4.1443021853410422E-2</v>
      </c>
      <c r="I161" s="24">
        <f>I121</f>
        <v>113.55585595012036</v>
      </c>
    </row>
    <row r="162" spans="1:11" ht="15" customHeight="1" x14ac:dyDescent="0.25">
      <c r="A162" s="129" t="s">
        <v>164</v>
      </c>
      <c r="B162" s="129"/>
      <c r="C162" s="129"/>
      <c r="D162" s="129"/>
      <c r="E162" s="129"/>
      <c r="F162" s="129"/>
      <c r="G162" s="129"/>
      <c r="H162" s="47">
        <f>H159+H160+H161</f>
        <v>0.14962359183294327</v>
      </c>
      <c r="I162" s="48">
        <f>I159+I160+I161</f>
        <v>409.97577592240947</v>
      </c>
    </row>
    <row r="163" spans="1:11" ht="4.5" customHeight="1" x14ac:dyDescent="0.25"/>
    <row r="164" spans="1:11" ht="11.25" customHeight="1" x14ac:dyDescent="0.25">
      <c r="A164" s="113" t="s">
        <v>127</v>
      </c>
      <c r="B164" s="113"/>
      <c r="C164" s="113"/>
      <c r="D164" s="113"/>
      <c r="E164" s="113"/>
      <c r="F164" s="113"/>
      <c r="G164" s="113"/>
      <c r="H164" s="113"/>
      <c r="I164" s="113"/>
    </row>
    <row r="165" spans="1:11" ht="15" customHeight="1" x14ac:dyDescent="0.25">
      <c r="A165" s="17">
        <v>1</v>
      </c>
      <c r="B165" s="99" t="s">
        <v>165</v>
      </c>
      <c r="C165" s="99"/>
      <c r="D165" s="99"/>
      <c r="E165" s="99"/>
      <c r="F165" s="99"/>
      <c r="G165" s="99"/>
      <c r="H165" s="23">
        <f>I165/$G$172</f>
        <v>7.8047970473231046E-2</v>
      </c>
      <c r="I165" s="24">
        <f>I136</f>
        <v>213.8551605528769</v>
      </c>
    </row>
    <row r="166" spans="1:11" ht="15" customHeight="1" x14ac:dyDescent="0.25">
      <c r="A166" s="129" t="s">
        <v>166</v>
      </c>
      <c r="B166" s="129"/>
      <c r="C166" s="129"/>
      <c r="D166" s="129"/>
      <c r="E166" s="129"/>
      <c r="F166" s="129"/>
      <c r="G166" s="129"/>
      <c r="H166" s="47">
        <f>H165</f>
        <v>7.8047970473231046E-2</v>
      </c>
      <c r="I166" s="48">
        <f>I136</f>
        <v>213.8551605528769</v>
      </c>
      <c r="K166" s="41"/>
    </row>
    <row r="167" spans="1:11" ht="4.5" customHeight="1" x14ac:dyDescent="0.25"/>
    <row r="168" spans="1:11" ht="13.5" customHeight="1" x14ac:dyDescent="0.25">
      <c r="A168" s="129" t="s">
        <v>189</v>
      </c>
      <c r="B168" s="129"/>
      <c r="C168" s="129"/>
      <c r="D168" s="129"/>
      <c r="E168" s="129"/>
      <c r="F168" s="129"/>
      <c r="G168" s="129"/>
      <c r="H168" s="88">
        <f>I168/$G$172</f>
        <v>0.15623815704615096</v>
      </c>
      <c r="I168" s="48">
        <f>I20</f>
        <v>428.1</v>
      </c>
    </row>
    <row r="169" spans="1:11" ht="4.5" customHeight="1" x14ac:dyDescent="0.25">
      <c r="A169" s="153"/>
      <c r="B169" s="154"/>
      <c r="C169" s="154"/>
      <c r="D169" s="154"/>
      <c r="E169" s="154"/>
      <c r="F169" s="154"/>
      <c r="G169" s="154"/>
      <c r="H169" s="154"/>
      <c r="I169" s="155"/>
    </row>
    <row r="170" spans="1:11" ht="11.25" customHeight="1" x14ac:dyDescent="0.25">
      <c r="A170" s="156" t="s">
        <v>156</v>
      </c>
      <c r="B170" s="156"/>
      <c r="C170" s="156"/>
      <c r="D170" s="156"/>
      <c r="E170" s="156"/>
      <c r="F170" s="156"/>
      <c r="G170" s="156"/>
      <c r="H170" s="156"/>
      <c r="I170" s="156"/>
    </row>
    <row r="171" spans="1:11" ht="45" customHeight="1" x14ac:dyDescent="0.25">
      <c r="A171" s="157" t="s">
        <v>167</v>
      </c>
      <c r="B171" s="157"/>
      <c r="C171" s="157"/>
      <c r="D171" s="157"/>
      <c r="E171" s="157"/>
      <c r="F171" s="157"/>
      <c r="G171" s="74" t="s">
        <v>168</v>
      </c>
      <c r="H171" s="74" t="s">
        <v>169</v>
      </c>
      <c r="I171" s="74" t="s">
        <v>170</v>
      </c>
    </row>
    <row r="172" spans="1:11" ht="11.25" customHeight="1" x14ac:dyDescent="0.25">
      <c r="A172" s="151" t="str">
        <f>D4</f>
        <v>Jovem Aprendiz</v>
      </c>
      <c r="B172" s="151"/>
      <c r="C172" s="151"/>
      <c r="D172" s="151"/>
      <c r="E172" s="151"/>
      <c r="F172" s="151"/>
      <c r="G172" s="75">
        <f>I156+I162+I166+I168</f>
        <v>2740.047681652723</v>
      </c>
      <c r="H172" s="74">
        <f>IF(D5="12x36",2,1)</f>
        <v>1</v>
      </c>
      <c r="I172" s="75">
        <f>G172*H172</f>
        <v>2740.047681652723</v>
      </c>
    </row>
    <row r="173" spans="1:11" x14ac:dyDescent="0.25">
      <c r="A173" s="151"/>
      <c r="B173" s="151"/>
      <c r="C173" s="151"/>
      <c r="D173" s="151"/>
      <c r="E173" s="151"/>
      <c r="F173" s="151"/>
      <c r="G173" s="74"/>
      <c r="H173" s="74"/>
      <c r="I173" s="75"/>
    </row>
    <row r="174" spans="1:11" s="28" customFormat="1" ht="12" customHeight="1" x14ac:dyDescent="0.25">
      <c r="A174" s="152" t="s">
        <v>171</v>
      </c>
      <c r="B174" s="152"/>
      <c r="C174" s="152"/>
      <c r="D174" s="152"/>
      <c r="E174" s="152"/>
      <c r="F174" s="152"/>
      <c r="G174" s="152"/>
      <c r="H174" s="152"/>
      <c r="I174" s="76">
        <f>I172</f>
        <v>2740.047681652723</v>
      </c>
      <c r="J174" s="35"/>
    </row>
  </sheetData>
  <mergeCells count="174">
    <mergeCell ref="A172:F172"/>
    <mergeCell ref="A173:F173"/>
    <mergeCell ref="A174:H174"/>
    <mergeCell ref="A169:I169"/>
    <mergeCell ref="A164:I164"/>
    <mergeCell ref="B165:G165"/>
    <mergeCell ref="A166:G166"/>
    <mergeCell ref="A168:G168"/>
    <mergeCell ref="A170:I170"/>
    <mergeCell ref="A171:F171"/>
    <mergeCell ref="A156:G156"/>
    <mergeCell ref="A158:I158"/>
    <mergeCell ref="B159:G159"/>
    <mergeCell ref="B160:G160"/>
    <mergeCell ref="B161:G161"/>
    <mergeCell ref="A162:G162"/>
    <mergeCell ref="A149:G149"/>
    <mergeCell ref="A151:I151"/>
    <mergeCell ref="A152:I152"/>
    <mergeCell ref="B153:G153"/>
    <mergeCell ref="B154:G154"/>
    <mergeCell ref="B155:G155"/>
    <mergeCell ref="A145:A146"/>
    <mergeCell ref="B145:E146"/>
    <mergeCell ref="H145:I145"/>
    <mergeCell ref="H146:I146"/>
    <mergeCell ref="B147:I147"/>
    <mergeCell ref="B148:I148"/>
    <mergeCell ref="A142:B142"/>
    <mergeCell ref="H142:I142"/>
    <mergeCell ref="A143:B143"/>
    <mergeCell ref="H143:I143"/>
    <mergeCell ref="A144:B144"/>
    <mergeCell ref="H144:I144"/>
    <mergeCell ref="B138:I138"/>
    <mergeCell ref="A139:I139"/>
    <mergeCell ref="A140:B140"/>
    <mergeCell ref="D140:E140"/>
    <mergeCell ref="H140:I140"/>
    <mergeCell ref="A141:B141"/>
    <mergeCell ref="D141:E141"/>
    <mergeCell ref="H141:I141"/>
    <mergeCell ref="B132:G132"/>
    <mergeCell ref="B133:G133"/>
    <mergeCell ref="B134:G134"/>
    <mergeCell ref="B135:G135"/>
    <mergeCell ref="A136:G136"/>
    <mergeCell ref="B137:I137"/>
    <mergeCell ref="A124:B124"/>
    <mergeCell ref="A125:B125"/>
    <mergeCell ref="A127:G127"/>
    <mergeCell ref="A129:I129"/>
    <mergeCell ref="B130:G130"/>
    <mergeCell ref="B131:G131"/>
    <mergeCell ref="B116:G116"/>
    <mergeCell ref="A117:G117"/>
    <mergeCell ref="B119:G119"/>
    <mergeCell ref="B120:G120"/>
    <mergeCell ref="A121:G121"/>
    <mergeCell ref="A123:E123"/>
    <mergeCell ref="A110:E110"/>
    <mergeCell ref="A111:B111"/>
    <mergeCell ref="A112:B112"/>
    <mergeCell ref="B113:I113"/>
    <mergeCell ref="B114:G114"/>
    <mergeCell ref="B115:G115"/>
    <mergeCell ref="B103:G103"/>
    <mergeCell ref="B104:G104"/>
    <mergeCell ref="B105:G105"/>
    <mergeCell ref="B106:G106"/>
    <mergeCell ref="A107:G107"/>
    <mergeCell ref="B108:I108"/>
    <mergeCell ref="A95:B95"/>
    <mergeCell ref="A97:G97"/>
    <mergeCell ref="A99:I99"/>
    <mergeCell ref="B100:G100"/>
    <mergeCell ref="B101:G101"/>
    <mergeCell ref="B102:G102"/>
    <mergeCell ref="A89:I89"/>
    <mergeCell ref="A90:B90"/>
    <mergeCell ref="A91:B91"/>
    <mergeCell ref="A93:E93"/>
    <mergeCell ref="F93:I93"/>
    <mergeCell ref="A94:B94"/>
    <mergeCell ref="B82:G82"/>
    <mergeCell ref="A83:G83"/>
    <mergeCell ref="B84:G84"/>
    <mergeCell ref="A85:I85"/>
    <mergeCell ref="A86:B86"/>
    <mergeCell ref="A87:B87"/>
    <mergeCell ref="A75:G75"/>
    <mergeCell ref="B77:G77"/>
    <mergeCell ref="B78:G78"/>
    <mergeCell ref="B79:G79"/>
    <mergeCell ref="B80:G80"/>
    <mergeCell ref="B81:G81"/>
    <mergeCell ref="B67:G67"/>
    <mergeCell ref="B68:G68"/>
    <mergeCell ref="A69:G69"/>
    <mergeCell ref="B71:G71"/>
    <mergeCell ref="B72:G72"/>
    <mergeCell ref="A73:G73"/>
    <mergeCell ref="B61:G61"/>
    <mergeCell ref="A62:G62"/>
    <mergeCell ref="B63:I63"/>
    <mergeCell ref="B64:I64"/>
    <mergeCell ref="B65:G65"/>
    <mergeCell ref="B66:G66"/>
    <mergeCell ref="B55:G55"/>
    <mergeCell ref="B56:G56"/>
    <mergeCell ref="B57:G57"/>
    <mergeCell ref="B58:G58"/>
    <mergeCell ref="B59:G59"/>
    <mergeCell ref="B60:G60"/>
    <mergeCell ref="B49:G49"/>
    <mergeCell ref="A50:G50"/>
    <mergeCell ref="A51:I51"/>
    <mergeCell ref="A52:I52"/>
    <mergeCell ref="B53:G53"/>
    <mergeCell ref="B54:G54"/>
    <mergeCell ref="B43:G43"/>
    <mergeCell ref="B44:G44"/>
    <mergeCell ref="B45:G45"/>
    <mergeCell ref="B46:G46"/>
    <mergeCell ref="B47:G47"/>
    <mergeCell ref="B48:G48"/>
    <mergeCell ref="B36:G36"/>
    <mergeCell ref="B37:G37"/>
    <mergeCell ref="B38:G38"/>
    <mergeCell ref="A39:G39"/>
    <mergeCell ref="B41:G41"/>
    <mergeCell ref="B42:G42"/>
    <mergeCell ref="B30:G30"/>
    <mergeCell ref="B31:G31"/>
    <mergeCell ref="B32:G32"/>
    <mergeCell ref="B33:G33"/>
    <mergeCell ref="B34:G34"/>
    <mergeCell ref="B35:G35"/>
    <mergeCell ref="A22:F22"/>
    <mergeCell ref="A23:F24"/>
    <mergeCell ref="A25:F25"/>
    <mergeCell ref="A26:F26"/>
    <mergeCell ref="A28:I28"/>
    <mergeCell ref="B29:G29"/>
    <mergeCell ref="A14:F16"/>
    <mergeCell ref="G14:G16"/>
    <mergeCell ref="A17:F19"/>
    <mergeCell ref="G17:G19"/>
    <mergeCell ref="A20:F20"/>
    <mergeCell ref="A21:F21"/>
    <mergeCell ref="A8:C8"/>
    <mergeCell ref="D8:F8"/>
    <mergeCell ref="G8:H8"/>
    <mergeCell ref="A9:F9"/>
    <mergeCell ref="A10:F10"/>
    <mergeCell ref="A11:F13"/>
    <mergeCell ref="G11:G13"/>
    <mergeCell ref="D5:F5"/>
    <mergeCell ref="A6:C6"/>
    <mergeCell ref="D6:F6"/>
    <mergeCell ref="G6:H7"/>
    <mergeCell ref="I6:I7"/>
    <mergeCell ref="A7:C7"/>
    <mergeCell ref="D7:F7"/>
    <mergeCell ref="A1:I1"/>
    <mergeCell ref="A2:B2"/>
    <mergeCell ref="C2:D2"/>
    <mergeCell ref="E2:I2"/>
    <mergeCell ref="A3:B3"/>
    <mergeCell ref="A4:C4"/>
    <mergeCell ref="D4:F4"/>
    <mergeCell ref="G4:H5"/>
    <mergeCell ref="I4:I5"/>
    <mergeCell ref="A5:C5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74"/>
  <sheetViews>
    <sheetView tabSelected="1" view="pageBreakPreview" topLeftCell="A127" zoomScale="130" zoomScaleNormal="130" zoomScaleSheetLayoutView="130" zoomScalePageLayoutView="130" workbookViewId="0">
      <selection activeCell="B131" sqref="B131:G131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02" t="s">
        <v>0</v>
      </c>
      <c r="B1" s="102"/>
      <c r="C1" s="102"/>
      <c r="D1" s="102"/>
      <c r="E1" s="102"/>
      <c r="F1" s="102"/>
      <c r="G1" s="102"/>
      <c r="H1" s="102"/>
      <c r="I1" s="102"/>
      <c r="K1" s="4"/>
    </row>
    <row r="2" spans="1:11" ht="22.5" customHeight="1" x14ac:dyDescent="0.25">
      <c r="A2" s="102" t="s">
        <v>1</v>
      </c>
      <c r="B2" s="102"/>
      <c r="C2" s="103" t="s">
        <v>180</v>
      </c>
      <c r="D2" s="103"/>
      <c r="E2" s="104" t="s">
        <v>205</v>
      </c>
      <c r="F2" s="104"/>
      <c r="G2" s="104"/>
      <c r="H2" s="104"/>
      <c r="I2" s="104"/>
    </row>
    <row r="3" spans="1:11" ht="11.25" customHeight="1" x14ac:dyDescent="0.25">
      <c r="A3" s="102" t="s">
        <v>3</v>
      </c>
      <c r="B3" s="102"/>
      <c r="C3" s="5"/>
      <c r="D3" s="6"/>
      <c r="E3" s="7" t="s">
        <v>4</v>
      </c>
      <c r="F3" s="5"/>
      <c r="G3" s="6"/>
      <c r="H3" s="6"/>
      <c r="I3" s="6"/>
    </row>
    <row r="4" spans="1:11" ht="18.75" customHeight="1" x14ac:dyDescent="0.25">
      <c r="A4" s="97" t="s">
        <v>5</v>
      </c>
      <c r="B4" s="97"/>
      <c r="C4" s="97"/>
      <c r="D4" s="105" t="s">
        <v>181</v>
      </c>
      <c r="E4" s="105"/>
      <c r="F4" s="105"/>
      <c r="G4" s="106" t="str">
        <f>IF(D5="12x36","Regime de trabalho:","Quantidade de HORAS/MÊS")</f>
        <v>Quantidade de HORAS/MÊS</v>
      </c>
      <c r="H4" s="106"/>
      <c r="I4" s="107">
        <f>IF(D5="12x36",D5,5*D5)</f>
        <v>100</v>
      </c>
    </row>
    <row r="5" spans="1:11" ht="18.75" customHeight="1" x14ac:dyDescent="0.25">
      <c r="A5" s="97" t="str">
        <f>IF(D5="12x36","Regime de trabalho:","Regime de trabalho (horas semanais):")</f>
        <v>Regime de trabalho (horas semanais):</v>
      </c>
      <c r="B5" s="97"/>
      <c r="C5" s="97"/>
      <c r="D5" s="97">
        <v>20</v>
      </c>
      <c r="E5" s="97"/>
      <c r="F5" s="97"/>
      <c r="G5" s="106"/>
      <c r="H5" s="106"/>
      <c r="I5" s="107"/>
    </row>
    <row r="6" spans="1:11" ht="22.5" customHeight="1" x14ac:dyDescent="0.25">
      <c r="A6" s="97" t="s">
        <v>6</v>
      </c>
      <c r="B6" s="97"/>
      <c r="C6" s="97"/>
      <c r="D6" s="98" t="s">
        <v>182</v>
      </c>
      <c r="E6" s="99"/>
      <c r="F6" s="99"/>
      <c r="G6" s="100" t="s">
        <v>7</v>
      </c>
      <c r="H6" s="100"/>
      <c r="I6" s="101" t="s">
        <v>11</v>
      </c>
    </row>
    <row r="7" spans="1:11" ht="22.5" customHeight="1" x14ac:dyDescent="0.25">
      <c r="A7" s="97" t="s">
        <v>8</v>
      </c>
      <c r="B7" s="97"/>
      <c r="C7" s="97"/>
      <c r="D7" s="99" t="s">
        <v>183</v>
      </c>
      <c r="E7" s="99"/>
      <c r="F7" s="99"/>
      <c r="G7" s="100"/>
      <c r="H7" s="100"/>
      <c r="I7" s="101"/>
    </row>
    <row r="8" spans="1:11" ht="24.75" customHeight="1" x14ac:dyDescent="0.25">
      <c r="A8" s="97" t="s">
        <v>9</v>
      </c>
      <c r="B8" s="97"/>
      <c r="C8" s="97"/>
      <c r="D8" s="97" t="s">
        <v>196</v>
      </c>
      <c r="E8" s="97"/>
      <c r="F8" s="97"/>
      <c r="G8" s="100" t="s">
        <v>10</v>
      </c>
      <c r="H8" s="100"/>
      <c r="I8" s="9" t="s">
        <v>11</v>
      </c>
    </row>
    <row r="9" spans="1:11" ht="32.25" customHeight="1" x14ac:dyDescent="0.25">
      <c r="A9" s="112" t="s">
        <v>12</v>
      </c>
      <c r="B9" s="112"/>
      <c r="C9" s="112"/>
      <c r="D9" s="112"/>
      <c r="E9" s="112"/>
      <c r="F9" s="112"/>
      <c r="G9" s="8" t="s">
        <v>13</v>
      </c>
      <c r="H9" s="10">
        <v>220</v>
      </c>
      <c r="I9" s="11">
        <v>1711.69</v>
      </c>
    </row>
    <row r="10" spans="1:11" ht="11.25" customHeight="1" x14ac:dyDescent="0.25">
      <c r="A10" s="108" t="s">
        <v>14</v>
      </c>
      <c r="B10" s="108"/>
      <c r="C10" s="108"/>
      <c r="D10" s="108"/>
      <c r="E10" s="108"/>
      <c r="F10" s="108"/>
      <c r="G10" s="10" t="str">
        <f>D8</f>
        <v>São Leopoldo</v>
      </c>
      <c r="H10" s="10" t="s">
        <v>15</v>
      </c>
      <c r="I10" s="13">
        <v>0</v>
      </c>
    </row>
    <row r="11" spans="1:11" ht="15" customHeight="1" x14ac:dyDescent="0.25">
      <c r="A11" s="108" t="s">
        <v>16</v>
      </c>
      <c r="B11" s="108"/>
      <c r="C11" s="108"/>
      <c r="D11" s="108"/>
      <c r="E11" s="108"/>
      <c r="F11" s="108"/>
      <c r="G11" s="109" t="s">
        <v>17</v>
      </c>
      <c r="H11" s="10" t="s">
        <v>18</v>
      </c>
      <c r="I11" s="11">
        <v>4.8</v>
      </c>
    </row>
    <row r="12" spans="1:11" x14ac:dyDescent="0.25">
      <c r="A12" s="108"/>
      <c r="B12" s="108"/>
      <c r="C12" s="108"/>
      <c r="D12" s="108"/>
      <c r="E12" s="108"/>
      <c r="F12" s="108"/>
      <c r="G12" s="109"/>
      <c r="H12" s="10" t="s">
        <v>19</v>
      </c>
      <c r="I12" s="14">
        <v>22</v>
      </c>
    </row>
    <row r="13" spans="1:11" x14ac:dyDescent="0.25">
      <c r="A13" s="108"/>
      <c r="B13" s="108"/>
      <c r="C13" s="108"/>
      <c r="D13" s="108"/>
      <c r="E13" s="108"/>
      <c r="F13" s="108"/>
      <c r="G13" s="109"/>
      <c r="H13" s="10" t="s">
        <v>20</v>
      </c>
      <c r="I13" s="9">
        <v>0.06</v>
      </c>
    </row>
    <row r="14" spans="1:11" ht="11.25" customHeight="1" x14ac:dyDescent="0.25">
      <c r="A14" s="108" t="s">
        <v>21</v>
      </c>
      <c r="B14" s="108"/>
      <c r="C14" s="108"/>
      <c r="D14" s="108"/>
      <c r="E14" s="108"/>
      <c r="F14" s="108"/>
      <c r="G14" s="109" t="s">
        <v>17</v>
      </c>
      <c r="H14" s="10" t="s">
        <v>18</v>
      </c>
      <c r="I14" s="11">
        <v>200</v>
      </c>
    </row>
    <row r="15" spans="1:11" ht="11.25" customHeight="1" x14ac:dyDescent="0.25">
      <c r="A15" s="108"/>
      <c r="B15" s="108"/>
      <c r="C15" s="108"/>
      <c r="D15" s="108"/>
      <c r="E15" s="108"/>
      <c r="F15" s="108"/>
      <c r="G15" s="109"/>
      <c r="H15" s="10" t="s">
        <v>185</v>
      </c>
      <c r="I15" s="14">
        <v>1</v>
      </c>
    </row>
    <row r="16" spans="1:11" x14ac:dyDescent="0.25">
      <c r="A16" s="108"/>
      <c r="B16" s="108"/>
      <c r="C16" s="108"/>
      <c r="D16" s="108"/>
      <c r="E16" s="108"/>
      <c r="F16" s="108"/>
      <c r="G16" s="109"/>
      <c r="H16" s="10" t="s">
        <v>20</v>
      </c>
      <c r="I16" s="9">
        <v>0.2</v>
      </c>
    </row>
    <row r="17" spans="1:9" ht="11.25" customHeight="1" x14ac:dyDescent="0.25">
      <c r="A17" s="108" t="s">
        <v>22</v>
      </c>
      <c r="B17" s="108"/>
      <c r="C17" s="108"/>
      <c r="D17" s="108"/>
      <c r="E17" s="108"/>
      <c r="F17" s="108"/>
      <c r="G17" s="109" t="s">
        <v>17</v>
      </c>
      <c r="H17" s="10" t="s">
        <v>18</v>
      </c>
      <c r="I17" s="11">
        <v>0</v>
      </c>
    </row>
    <row r="18" spans="1:9" x14ac:dyDescent="0.25">
      <c r="A18" s="108"/>
      <c r="B18" s="108"/>
      <c r="C18" s="108"/>
      <c r="D18" s="108"/>
      <c r="E18" s="108"/>
      <c r="F18" s="108"/>
      <c r="G18" s="109"/>
      <c r="H18" s="10" t="s">
        <v>19</v>
      </c>
      <c r="I18" s="14">
        <v>0</v>
      </c>
    </row>
    <row r="19" spans="1:9" x14ac:dyDescent="0.25">
      <c r="A19" s="108"/>
      <c r="B19" s="108"/>
      <c r="C19" s="108"/>
      <c r="D19" s="108"/>
      <c r="E19" s="108"/>
      <c r="F19" s="108"/>
      <c r="G19" s="109"/>
      <c r="H19" s="10" t="s">
        <v>20</v>
      </c>
      <c r="I19" s="9">
        <v>0</v>
      </c>
    </row>
    <row r="20" spans="1:9" ht="36" customHeight="1" x14ac:dyDescent="0.25">
      <c r="A20" s="110" t="s">
        <v>190</v>
      </c>
      <c r="B20" s="110"/>
      <c r="C20" s="110"/>
      <c r="D20" s="110"/>
      <c r="E20" s="110"/>
      <c r="F20" s="110"/>
      <c r="G20" s="15" t="s">
        <v>17</v>
      </c>
      <c r="H20" s="15" t="s">
        <v>23</v>
      </c>
      <c r="I20" s="16">
        <v>428.1</v>
      </c>
    </row>
    <row r="21" spans="1:9" ht="22.5" customHeight="1" x14ac:dyDescent="0.25">
      <c r="A21" s="111" t="s">
        <v>24</v>
      </c>
      <c r="B21" s="111"/>
      <c r="C21" s="111"/>
      <c r="D21" s="111"/>
      <c r="E21" s="111"/>
      <c r="F21" s="111"/>
      <c r="G21" s="15"/>
      <c r="H21" s="15" t="s">
        <v>25</v>
      </c>
      <c r="I21" s="18" t="s">
        <v>11</v>
      </c>
    </row>
    <row r="22" spans="1:9" ht="34.5" customHeight="1" x14ac:dyDescent="0.25">
      <c r="A22" s="111" t="s">
        <v>26</v>
      </c>
      <c r="B22" s="111"/>
      <c r="C22" s="111"/>
      <c r="D22" s="111"/>
      <c r="E22" s="111"/>
      <c r="F22" s="111"/>
      <c r="G22" s="10"/>
      <c r="H22" s="10" t="s">
        <v>27</v>
      </c>
      <c r="I22" s="11" t="s">
        <v>11</v>
      </c>
    </row>
    <row r="23" spans="1:9" ht="15" customHeight="1" x14ac:dyDescent="0.25">
      <c r="A23" s="111" t="s">
        <v>28</v>
      </c>
      <c r="B23" s="111"/>
      <c r="C23" s="111"/>
      <c r="D23" s="111"/>
      <c r="E23" s="111"/>
      <c r="F23" s="111"/>
      <c r="G23" s="15"/>
      <c r="H23" s="19" t="s">
        <v>29</v>
      </c>
      <c r="I23" s="20" t="s">
        <v>11</v>
      </c>
    </row>
    <row r="24" spans="1:9" ht="15" customHeight="1" x14ac:dyDescent="0.25">
      <c r="A24" s="111"/>
      <c r="B24" s="111"/>
      <c r="C24" s="111"/>
      <c r="D24" s="111"/>
      <c r="E24" s="111"/>
      <c r="F24" s="111"/>
      <c r="G24" s="15"/>
      <c r="H24" s="21" t="s">
        <v>30</v>
      </c>
      <c r="I24" s="9" t="s">
        <v>11</v>
      </c>
    </row>
    <row r="25" spans="1:9" ht="26.25" customHeight="1" x14ac:dyDescent="0.25">
      <c r="A25" s="111" t="s">
        <v>31</v>
      </c>
      <c r="B25" s="111"/>
      <c r="C25" s="111"/>
      <c r="D25" s="111"/>
      <c r="E25" s="111"/>
      <c r="F25" s="111"/>
      <c r="G25" s="15"/>
      <c r="H25" s="10" t="s">
        <v>29</v>
      </c>
      <c r="I25" s="20" t="s">
        <v>11</v>
      </c>
    </row>
    <row r="26" spans="1:9" ht="35.25" customHeight="1" x14ac:dyDescent="0.25">
      <c r="A26" s="111" t="s">
        <v>32</v>
      </c>
      <c r="B26" s="111"/>
      <c r="C26" s="111"/>
      <c r="D26" s="111"/>
      <c r="E26" s="111"/>
      <c r="F26" s="111"/>
      <c r="G26" s="10"/>
      <c r="H26" s="8" t="s">
        <v>25</v>
      </c>
      <c r="I26" s="9">
        <v>0.1</v>
      </c>
    </row>
    <row r="27" spans="1:9" ht="4.5" customHeight="1" x14ac:dyDescent="0.25"/>
    <row r="28" spans="1:9" ht="17.25" customHeight="1" x14ac:dyDescent="0.25">
      <c r="A28" s="113" t="s">
        <v>33</v>
      </c>
      <c r="B28" s="113"/>
      <c r="C28" s="113"/>
      <c r="D28" s="113"/>
      <c r="E28" s="113"/>
      <c r="F28" s="113"/>
      <c r="G28" s="113"/>
      <c r="H28" s="113"/>
      <c r="I28" s="113"/>
    </row>
    <row r="29" spans="1:9" ht="33.75" customHeight="1" x14ac:dyDescent="0.25">
      <c r="A29" s="22" t="s">
        <v>34</v>
      </c>
      <c r="B29" s="114" t="s">
        <v>35</v>
      </c>
      <c r="C29" s="114"/>
      <c r="D29" s="114"/>
      <c r="E29" s="114"/>
      <c r="F29" s="114"/>
      <c r="G29" s="114"/>
      <c r="H29" s="22" t="s">
        <v>36</v>
      </c>
      <c r="I29" s="22" t="s">
        <v>37</v>
      </c>
    </row>
    <row r="30" spans="1:9" ht="15" customHeight="1" x14ac:dyDescent="0.25">
      <c r="A30" s="17">
        <v>1</v>
      </c>
      <c r="B30" s="99" t="s">
        <v>38</v>
      </c>
      <c r="C30" s="99"/>
      <c r="D30" s="99"/>
      <c r="E30" s="99"/>
      <c r="F30" s="99"/>
      <c r="G30" s="99"/>
      <c r="H30" s="23">
        <f t="shared" ref="H30:H38" si="0">I30/$I$39</f>
        <v>1</v>
      </c>
      <c r="I30" s="24">
        <f>IF(D5="12x36",I9,I9/H9*I4)</f>
        <v>778.04090909090917</v>
      </c>
    </row>
    <row r="31" spans="1:9" ht="15" customHeight="1" x14ac:dyDescent="0.25">
      <c r="A31" s="17">
        <f t="shared" ref="A31:A38" si="1">A30+1</f>
        <v>2</v>
      </c>
      <c r="B31" s="99" t="s">
        <v>39</v>
      </c>
      <c r="C31" s="99"/>
      <c r="D31" s="99"/>
      <c r="E31" s="99"/>
      <c r="F31" s="99"/>
      <c r="G31" s="99"/>
      <c r="H31" s="23">
        <f t="shared" si="0"/>
        <v>0</v>
      </c>
      <c r="I31" s="24">
        <f>IF(I8=30%,I30*I8,0)</f>
        <v>0</v>
      </c>
    </row>
    <row r="32" spans="1:9" ht="15" customHeight="1" x14ac:dyDescent="0.25">
      <c r="A32" s="17">
        <f t="shared" si="1"/>
        <v>3</v>
      </c>
      <c r="B32" s="99" t="s">
        <v>40</v>
      </c>
      <c r="C32" s="99"/>
      <c r="D32" s="99"/>
      <c r="E32" s="99"/>
      <c r="F32" s="99"/>
      <c r="G32" s="99"/>
      <c r="H32" s="23">
        <f t="shared" si="0"/>
        <v>0</v>
      </c>
      <c r="I32" s="24">
        <f>IF(I6=10%,I22*I6,0)</f>
        <v>0</v>
      </c>
    </row>
    <row r="33" spans="1:10" ht="15" customHeight="1" x14ac:dyDescent="0.25">
      <c r="A33" s="17">
        <f t="shared" si="1"/>
        <v>4</v>
      </c>
      <c r="B33" s="99" t="s">
        <v>41</v>
      </c>
      <c r="C33" s="99"/>
      <c r="D33" s="99"/>
      <c r="E33" s="99"/>
      <c r="F33" s="99"/>
      <c r="G33" s="99"/>
      <c r="H33" s="23">
        <f t="shared" si="0"/>
        <v>0</v>
      </c>
      <c r="I33" s="24">
        <f>IF(I6=20%,I22*I6,0)</f>
        <v>0</v>
      </c>
    </row>
    <row r="34" spans="1:10" ht="15" customHeight="1" x14ac:dyDescent="0.25">
      <c r="A34" s="17">
        <f t="shared" si="1"/>
        <v>5</v>
      </c>
      <c r="B34" s="99" t="s">
        <v>42</v>
      </c>
      <c r="C34" s="99"/>
      <c r="D34" s="99"/>
      <c r="E34" s="99"/>
      <c r="F34" s="99"/>
      <c r="G34" s="99"/>
      <c r="H34" s="23">
        <f t="shared" si="0"/>
        <v>0</v>
      </c>
      <c r="I34" s="24">
        <f>IF(I6=40%,I22*I6,0)</f>
        <v>0</v>
      </c>
    </row>
    <row r="35" spans="1:10" ht="15" customHeight="1" x14ac:dyDescent="0.25">
      <c r="A35" s="17">
        <f t="shared" si="1"/>
        <v>6</v>
      </c>
      <c r="B35" s="99" t="s">
        <v>176</v>
      </c>
      <c r="C35" s="99"/>
      <c r="D35" s="99"/>
      <c r="E35" s="99"/>
      <c r="F35" s="99"/>
      <c r="G35" s="99"/>
      <c r="H35" s="23">
        <f t="shared" si="0"/>
        <v>0</v>
      </c>
      <c r="I35" s="24">
        <f>IF(I21="Não aplicável",0,I30*I21)</f>
        <v>0</v>
      </c>
    </row>
    <row r="36" spans="1:10" ht="15" customHeight="1" x14ac:dyDescent="0.25">
      <c r="A36" s="17">
        <f t="shared" si="1"/>
        <v>7</v>
      </c>
      <c r="B36" s="99" t="s">
        <v>43</v>
      </c>
      <c r="C36" s="99"/>
      <c r="D36" s="99"/>
      <c r="E36" s="99"/>
      <c r="F36" s="99"/>
      <c r="G36" s="99"/>
      <c r="H36" s="23">
        <f t="shared" si="0"/>
        <v>0</v>
      </c>
      <c r="I36" s="24">
        <f>IF(I23="Não aplicável",0,(I30+I31+I32+I33+I34+I35+I38)/I4*I23*(1+I24))</f>
        <v>0</v>
      </c>
    </row>
    <row r="37" spans="1:10" ht="23.25" customHeight="1" x14ac:dyDescent="0.25">
      <c r="A37" s="17">
        <f t="shared" si="1"/>
        <v>8</v>
      </c>
      <c r="B37" s="99" t="s">
        <v>44</v>
      </c>
      <c r="C37" s="99"/>
      <c r="D37" s="99"/>
      <c r="E37" s="99"/>
      <c r="F37" s="99"/>
      <c r="G37" s="99"/>
      <c r="H37" s="23">
        <f t="shared" si="0"/>
        <v>0</v>
      </c>
      <c r="I37" s="24">
        <f>IF(I23="Não aplicável",0,I23/I12*5*(I9/H9*(1+I24)))</f>
        <v>0</v>
      </c>
    </row>
    <row r="38" spans="1:10" ht="15" customHeight="1" x14ac:dyDescent="0.25">
      <c r="A38" s="17">
        <f t="shared" si="1"/>
        <v>9</v>
      </c>
      <c r="B38" s="115" t="str">
        <f>IF(D5="12x36","Para postos 12x36 os feriados são considerados compensados, conforme parágrafo único, Art. 59-A da CLT","Outros")</f>
        <v>Outros</v>
      </c>
      <c r="C38" s="115"/>
      <c r="D38" s="115"/>
      <c r="E38" s="115"/>
      <c r="F38" s="115"/>
      <c r="G38" s="115"/>
      <c r="H38" s="23">
        <f t="shared" si="0"/>
        <v>0</v>
      </c>
      <c r="I38" s="24">
        <v>0</v>
      </c>
    </row>
    <row r="39" spans="1:10" s="28" customFormat="1" ht="15" customHeight="1" x14ac:dyDescent="0.25">
      <c r="A39" s="116" t="s">
        <v>45</v>
      </c>
      <c r="B39" s="116"/>
      <c r="C39" s="116"/>
      <c r="D39" s="116"/>
      <c r="E39" s="116"/>
      <c r="F39" s="116"/>
      <c r="G39" s="116"/>
      <c r="H39" s="25">
        <f>SUM(H30:H38)</f>
        <v>1</v>
      </c>
      <c r="I39" s="26">
        <f>SUM(I30:I38)</f>
        <v>778.04090909090917</v>
      </c>
      <c r="J39" s="27"/>
    </row>
    <row r="40" spans="1:10" ht="4.5" customHeight="1" x14ac:dyDescent="0.25"/>
    <row r="41" spans="1:10" ht="33.75" customHeight="1" x14ac:dyDescent="0.25">
      <c r="A41" s="3" t="s">
        <v>46</v>
      </c>
      <c r="B41" s="117" t="s">
        <v>47</v>
      </c>
      <c r="C41" s="117"/>
      <c r="D41" s="117"/>
      <c r="E41" s="117"/>
      <c r="F41" s="117"/>
      <c r="G41" s="117"/>
      <c r="H41" s="3" t="s">
        <v>36</v>
      </c>
      <c r="I41" s="3" t="s">
        <v>37</v>
      </c>
    </row>
    <row r="42" spans="1:10" ht="15" customHeight="1" x14ac:dyDescent="0.25">
      <c r="A42" s="17">
        <v>1</v>
      </c>
      <c r="B42" s="99" t="s">
        <v>188</v>
      </c>
      <c r="C42" s="99"/>
      <c r="D42" s="99"/>
      <c r="E42" s="99"/>
      <c r="F42" s="99"/>
      <c r="G42" s="99"/>
      <c r="H42" s="23">
        <v>0.2</v>
      </c>
      <c r="I42" s="24">
        <f t="shared" ref="I42:I49" si="2">$I$39*H42</f>
        <v>155.60818181818183</v>
      </c>
    </row>
    <row r="43" spans="1:10" ht="15" customHeight="1" x14ac:dyDescent="0.25">
      <c r="A43" s="17">
        <v>2</v>
      </c>
      <c r="B43" s="99" t="s">
        <v>186</v>
      </c>
      <c r="C43" s="99"/>
      <c r="D43" s="99"/>
      <c r="E43" s="99"/>
      <c r="F43" s="99"/>
      <c r="G43" s="99"/>
      <c r="H43" s="23">
        <v>1.4999999999999999E-2</v>
      </c>
      <c r="I43" s="24">
        <f t="shared" si="2"/>
        <v>11.670613636363637</v>
      </c>
    </row>
    <row r="44" spans="1:10" ht="15" customHeight="1" x14ac:dyDescent="0.25">
      <c r="A44" s="17">
        <v>3</v>
      </c>
      <c r="B44" s="99" t="s">
        <v>48</v>
      </c>
      <c r="C44" s="99"/>
      <c r="D44" s="99"/>
      <c r="E44" s="99"/>
      <c r="F44" s="99"/>
      <c r="G44" s="99"/>
      <c r="H44" s="23">
        <v>0.01</v>
      </c>
      <c r="I44" s="24">
        <f t="shared" si="2"/>
        <v>7.7804090909090915</v>
      </c>
    </row>
    <row r="45" spans="1:10" ht="15" customHeight="1" x14ac:dyDescent="0.25">
      <c r="A45" s="17">
        <v>4</v>
      </c>
      <c r="B45" s="99" t="s">
        <v>49</v>
      </c>
      <c r="C45" s="99"/>
      <c r="D45" s="99"/>
      <c r="E45" s="99"/>
      <c r="F45" s="99"/>
      <c r="G45" s="99"/>
      <c r="H45" s="23">
        <v>2E-3</v>
      </c>
      <c r="I45" s="24">
        <f t="shared" si="2"/>
        <v>1.5560818181818183</v>
      </c>
    </row>
    <row r="46" spans="1:10" ht="15" customHeight="1" x14ac:dyDescent="0.25">
      <c r="A46" s="17">
        <v>5</v>
      </c>
      <c r="B46" s="99" t="s">
        <v>50</v>
      </c>
      <c r="C46" s="99"/>
      <c r="D46" s="99"/>
      <c r="E46" s="99"/>
      <c r="F46" s="99"/>
      <c r="G46" s="99"/>
      <c r="H46" s="23">
        <v>2.5000000000000001E-2</v>
      </c>
      <c r="I46" s="24">
        <f t="shared" si="2"/>
        <v>19.451022727272729</v>
      </c>
    </row>
    <row r="47" spans="1:10" ht="15" customHeight="1" x14ac:dyDescent="0.25">
      <c r="A47" s="17">
        <v>6</v>
      </c>
      <c r="B47" s="99" t="s">
        <v>187</v>
      </c>
      <c r="C47" s="99"/>
      <c r="D47" s="99"/>
      <c r="E47" s="99"/>
      <c r="F47" s="99"/>
      <c r="G47" s="99"/>
      <c r="H47" s="23">
        <v>0.02</v>
      </c>
      <c r="I47" s="24">
        <f t="shared" si="2"/>
        <v>15.560818181818183</v>
      </c>
    </row>
    <row r="48" spans="1:10" ht="15" customHeight="1" x14ac:dyDescent="0.25">
      <c r="A48" s="17">
        <v>7</v>
      </c>
      <c r="B48" s="99" t="s">
        <v>51</v>
      </c>
      <c r="C48" s="99"/>
      <c r="D48" s="99"/>
      <c r="E48" s="99"/>
      <c r="F48" s="99"/>
      <c r="G48" s="99"/>
      <c r="H48" s="23">
        <v>0.03</v>
      </c>
      <c r="I48" s="24">
        <f t="shared" si="2"/>
        <v>23.341227272727274</v>
      </c>
    </row>
    <row r="49" spans="1:10" ht="15" customHeight="1" x14ac:dyDescent="0.25">
      <c r="A49" s="17">
        <v>8</v>
      </c>
      <c r="B49" s="99" t="s">
        <v>52</v>
      </c>
      <c r="C49" s="99"/>
      <c r="D49" s="99"/>
      <c r="E49" s="99"/>
      <c r="F49" s="99"/>
      <c r="G49" s="99"/>
      <c r="H49" s="23">
        <v>6.0000000000000001E-3</v>
      </c>
      <c r="I49" s="24">
        <f t="shared" si="2"/>
        <v>4.6682454545454553</v>
      </c>
    </row>
    <row r="50" spans="1:10" s="28" customFormat="1" ht="15" customHeight="1" x14ac:dyDescent="0.25">
      <c r="A50" s="116" t="s">
        <v>53</v>
      </c>
      <c r="B50" s="116"/>
      <c r="C50" s="116"/>
      <c r="D50" s="116"/>
      <c r="E50" s="116"/>
      <c r="F50" s="116"/>
      <c r="G50" s="116"/>
      <c r="H50" s="25">
        <f>SUM(H42:H49)</f>
        <v>0.30800000000000005</v>
      </c>
      <c r="I50" s="26">
        <f>SUM(I42:I49)</f>
        <v>239.63660000000002</v>
      </c>
      <c r="J50" s="27"/>
    </row>
    <row r="51" spans="1:10" ht="15" customHeight="1" x14ac:dyDescent="0.25">
      <c r="A51" s="118" t="s">
        <v>54</v>
      </c>
      <c r="B51" s="118"/>
      <c r="C51" s="118"/>
      <c r="D51" s="118"/>
      <c r="E51" s="118"/>
      <c r="F51" s="118"/>
      <c r="G51" s="118"/>
      <c r="H51" s="118"/>
      <c r="I51" s="118"/>
    </row>
    <row r="52" spans="1:10" ht="30.75" customHeight="1" x14ac:dyDescent="0.25">
      <c r="A52" s="119" t="s">
        <v>55</v>
      </c>
      <c r="B52" s="119"/>
      <c r="C52" s="119"/>
      <c r="D52" s="119"/>
      <c r="E52" s="119"/>
      <c r="F52" s="119"/>
      <c r="G52" s="119"/>
      <c r="H52" s="119"/>
      <c r="I52" s="119"/>
    </row>
    <row r="53" spans="1:10" ht="33.75" customHeight="1" x14ac:dyDescent="0.25">
      <c r="A53" s="3" t="s">
        <v>56</v>
      </c>
      <c r="B53" s="117" t="s">
        <v>57</v>
      </c>
      <c r="C53" s="117"/>
      <c r="D53" s="117"/>
      <c r="E53" s="117"/>
      <c r="F53" s="117"/>
      <c r="G53" s="117"/>
      <c r="H53" s="3" t="s">
        <v>36</v>
      </c>
      <c r="I53" s="3" t="s">
        <v>37</v>
      </c>
    </row>
    <row r="54" spans="1:10" ht="15" customHeight="1" x14ac:dyDescent="0.25">
      <c r="A54" s="17">
        <v>1</v>
      </c>
      <c r="B54" s="120" t="s">
        <v>58</v>
      </c>
      <c r="C54" s="121"/>
      <c r="D54" s="121"/>
      <c r="E54" s="121"/>
      <c r="F54" s="121"/>
      <c r="G54" s="122"/>
      <c r="H54" s="23">
        <v>0.119314</v>
      </c>
      <c r="I54" s="24">
        <f t="shared" ref="I54:I61" si="3">$I$39*H54</f>
        <v>92.83117302727274</v>
      </c>
    </row>
    <row r="55" spans="1:10" ht="15" customHeight="1" x14ac:dyDescent="0.25">
      <c r="A55" s="17">
        <v>2</v>
      </c>
      <c r="B55" s="99" t="s">
        <v>59</v>
      </c>
      <c r="C55" s="99"/>
      <c r="D55" s="99"/>
      <c r="E55" s="99"/>
      <c r="F55" s="99"/>
      <c r="G55" s="99"/>
      <c r="H55" s="23">
        <v>2.0479000000000001E-2</v>
      </c>
      <c r="I55" s="24">
        <f t="shared" si="3"/>
        <v>15.933499777272729</v>
      </c>
    </row>
    <row r="56" spans="1:10" ht="15" customHeight="1" x14ac:dyDescent="0.25">
      <c r="A56" s="17">
        <v>3</v>
      </c>
      <c r="B56" s="99" t="s">
        <v>60</v>
      </c>
      <c r="C56" s="99"/>
      <c r="D56" s="99"/>
      <c r="E56" s="99"/>
      <c r="F56" s="99"/>
      <c r="G56" s="99"/>
      <c r="H56" s="23">
        <v>1.2123E-2</v>
      </c>
      <c r="I56" s="24">
        <f t="shared" si="3"/>
        <v>9.4321899409090921</v>
      </c>
    </row>
    <row r="57" spans="1:10" ht="15" customHeight="1" x14ac:dyDescent="0.25">
      <c r="A57" s="17">
        <v>4</v>
      </c>
      <c r="B57" s="99" t="s">
        <v>61</v>
      </c>
      <c r="C57" s="99"/>
      <c r="D57" s="99"/>
      <c r="E57" s="99"/>
      <c r="F57" s="99"/>
      <c r="G57" s="99"/>
      <c r="H57" s="23">
        <v>1.1436E-2</v>
      </c>
      <c r="I57" s="24">
        <f t="shared" si="3"/>
        <v>8.8976758363636375</v>
      </c>
    </row>
    <row r="58" spans="1:10" ht="15" customHeight="1" x14ac:dyDescent="0.25">
      <c r="A58" s="17">
        <v>5</v>
      </c>
      <c r="B58" s="99" t="s">
        <v>62</v>
      </c>
      <c r="C58" s="99"/>
      <c r="D58" s="99"/>
      <c r="E58" s="99"/>
      <c r="F58" s="99"/>
      <c r="G58" s="99"/>
      <c r="H58" s="23">
        <v>1.74E-4</v>
      </c>
      <c r="I58" s="24">
        <f t="shared" si="3"/>
        <v>0.13537911818181819</v>
      </c>
    </row>
    <row r="59" spans="1:10" ht="15" customHeight="1" x14ac:dyDescent="0.25">
      <c r="A59" s="17">
        <v>6</v>
      </c>
      <c r="B59" s="99" t="s">
        <v>63</v>
      </c>
      <c r="C59" s="99"/>
      <c r="D59" s="99"/>
      <c r="E59" s="99"/>
      <c r="F59" s="99"/>
      <c r="G59" s="99"/>
      <c r="H59" s="23">
        <v>4.4200000000000001E-4</v>
      </c>
      <c r="I59" s="24">
        <f t="shared" si="3"/>
        <v>0.34389408181818187</v>
      </c>
    </row>
    <row r="60" spans="1:10" ht="15" customHeight="1" x14ac:dyDescent="0.25">
      <c r="A60" s="17">
        <v>7</v>
      </c>
      <c r="B60" s="99" t="s">
        <v>64</v>
      </c>
      <c r="C60" s="99"/>
      <c r="D60" s="99"/>
      <c r="E60" s="99"/>
      <c r="F60" s="99"/>
      <c r="G60" s="99"/>
      <c r="H60" s="23">
        <v>1.85E-4</v>
      </c>
      <c r="I60" s="24">
        <f t="shared" si="3"/>
        <v>0.14393756818181819</v>
      </c>
    </row>
    <row r="61" spans="1:10" ht="15" customHeight="1" x14ac:dyDescent="0.25">
      <c r="A61" s="17">
        <v>8</v>
      </c>
      <c r="B61" s="99" t="s">
        <v>65</v>
      </c>
      <c r="C61" s="99"/>
      <c r="D61" s="99"/>
      <c r="E61" s="99"/>
      <c r="F61" s="99"/>
      <c r="G61" s="99"/>
      <c r="H61" s="23">
        <v>9.0789999999999996E-2</v>
      </c>
      <c r="I61" s="24">
        <f t="shared" si="3"/>
        <v>70.638334136363639</v>
      </c>
    </row>
    <row r="62" spans="1:10" s="28" customFormat="1" ht="15" customHeight="1" x14ac:dyDescent="0.25">
      <c r="A62" s="116" t="s">
        <v>66</v>
      </c>
      <c r="B62" s="116"/>
      <c r="C62" s="116"/>
      <c r="D62" s="116"/>
      <c r="E62" s="116"/>
      <c r="F62" s="116"/>
      <c r="G62" s="116"/>
      <c r="H62" s="25">
        <f>SUM(H54:H61)</f>
        <v>0.25494299999999998</v>
      </c>
      <c r="I62" s="26">
        <f>SUM(I54:I61)</f>
        <v>198.35608348636364</v>
      </c>
      <c r="J62" s="27"/>
    </row>
    <row r="63" spans="1:10" ht="11.25" customHeight="1" x14ac:dyDescent="0.25">
      <c r="A63" s="29" t="s">
        <v>67</v>
      </c>
      <c r="B63" s="123" t="s">
        <v>68</v>
      </c>
      <c r="C63" s="123"/>
      <c r="D63" s="123"/>
      <c r="E63" s="123"/>
      <c r="F63" s="123"/>
      <c r="G63" s="123"/>
      <c r="H63" s="123"/>
      <c r="I63" s="123"/>
    </row>
    <row r="64" spans="1:10" ht="15" customHeight="1" x14ac:dyDescent="0.25">
      <c r="A64" s="29" t="s">
        <v>69</v>
      </c>
      <c r="B64" s="124" t="s">
        <v>70</v>
      </c>
      <c r="C64" s="124"/>
      <c r="D64" s="124"/>
      <c r="E64" s="124"/>
      <c r="F64" s="124"/>
      <c r="G64" s="124"/>
      <c r="H64" s="124"/>
      <c r="I64" s="124"/>
    </row>
    <row r="65" spans="1:11" ht="33.75" customHeight="1" x14ac:dyDescent="0.25">
      <c r="A65" s="22" t="s">
        <v>71</v>
      </c>
      <c r="B65" s="114" t="s">
        <v>72</v>
      </c>
      <c r="C65" s="114"/>
      <c r="D65" s="114"/>
      <c r="E65" s="114"/>
      <c r="F65" s="114"/>
      <c r="G65" s="114"/>
      <c r="H65" s="22" t="s">
        <v>36</v>
      </c>
      <c r="I65" s="22" t="s">
        <v>37</v>
      </c>
    </row>
    <row r="66" spans="1:11" ht="15" customHeight="1" x14ac:dyDescent="0.25">
      <c r="A66" s="17">
        <v>1</v>
      </c>
      <c r="B66" s="99" t="s">
        <v>73</v>
      </c>
      <c r="C66" s="99"/>
      <c r="D66" s="99"/>
      <c r="E66" s="99"/>
      <c r="F66" s="99"/>
      <c r="G66" s="99"/>
      <c r="H66" s="23">
        <v>2.3626999999999999E-2</v>
      </c>
      <c r="I66" s="24">
        <f>$I$39*H66</f>
        <v>18.38277255909091</v>
      </c>
    </row>
    <row r="67" spans="1:11" ht="15" customHeight="1" x14ac:dyDescent="0.25">
      <c r="A67" s="17">
        <v>2</v>
      </c>
      <c r="B67" s="99" t="s">
        <v>74</v>
      </c>
      <c r="C67" s="99"/>
      <c r="D67" s="99"/>
      <c r="E67" s="99"/>
      <c r="F67" s="99"/>
      <c r="G67" s="99"/>
      <c r="H67" s="23">
        <v>1.717E-3</v>
      </c>
      <c r="I67" s="24">
        <f>$I$39*H67</f>
        <v>1.3358962409090911</v>
      </c>
    </row>
    <row r="68" spans="1:11" ht="15" customHeight="1" x14ac:dyDescent="0.25">
      <c r="A68" s="17">
        <v>3</v>
      </c>
      <c r="B68" s="99" t="s">
        <v>75</v>
      </c>
      <c r="C68" s="99"/>
      <c r="D68" s="99"/>
      <c r="E68" s="99"/>
      <c r="F68" s="99"/>
      <c r="G68" s="99"/>
      <c r="H68" s="23">
        <v>9.4509999999999993E-3</v>
      </c>
      <c r="I68" s="24">
        <f>$I$39*H68</f>
        <v>7.353264631818182</v>
      </c>
    </row>
    <row r="69" spans="1:11" s="28" customFormat="1" ht="15" customHeight="1" x14ac:dyDescent="0.25">
      <c r="A69" s="116" t="s">
        <v>76</v>
      </c>
      <c r="B69" s="116"/>
      <c r="C69" s="116"/>
      <c r="D69" s="116"/>
      <c r="E69" s="116"/>
      <c r="F69" s="116"/>
      <c r="G69" s="116"/>
      <c r="H69" s="25">
        <f>SUM(H66:H68)</f>
        <v>3.4795E-2</v>
      </c>
      <c r="I69" s="26">
        <f>SUM(I66:I68)</f>
        <v>27.071933431818181</v>
      </c>
      <c r="J69" s="27"/>
    </row>
    <row r="70" spans="1:11" ht="4.5" customHeight="1" x14ac:dyDescent="0.25"/>
    <row r="71" spans="1:11" ht="33.75" customHeight="1" x14ac:dyDescent="0.25">
      <c r="A71" s="22" t="s">
        <v>77</v>
      </c>
      <c r="B71" s="114" t="s">
        <v>78</v>
      </c>
      <c r="C71" s="114"/>
      <c r="D71" s="114"/>
      <c r="E71" s="114"/>
      <c r="F71" s="114"/>
      <c r="G71" s="114"/>
      <c r="H71" s="22" t="s">
        <v>36</v>
      </c>
      <c r="I71" s="22" t="s">
        <v>37</v>
      </c>
    </row>
    <row r="72" spans="1:11" ht="15" customHeight="1" x14ac:dyDescent="0.25">
      <c r="A72" s="17">
        <v>1</v>
      </c>
      <c r="B72" s="99" t="s">
        <v>79</v>
      </c>
      <c r="C72" s="99"/>
      <c r="D72" s="99"/>
      <c r="E72" s="99"/>
      <c r="F72" s="99"/>
      <c r="G72" s="99"/>
      <c r="H72" s="23">
        <f>(H50*H62)</f>
        <v>7.8522444000000011E-2</v>
      </c>
      <c r="I72" s="24">
        <f>$I$39*H72</f>
        <v>61.093673713800015</v>
      </c>
    </row>
    <row r="73" spans="1:11" s="28" customFormat="1" ht="15" customHeight="1" x14ac:dyDescent="0.25">
      <c r="A73" s="116" t="s">
        <v>80</v>
      </c>
      <c r="B73" s="116"/>
      <c r="C73" s="116"/>
      <c r="D73" s="116"/>
      <c r="E73" s="116"/>
      <c r="F73" s="116"/>
      <c r="G73" s="116"/>
      <c r="H73" s="25">
        <f>SUM(H72:H72)</f>
        <v>7.8522444000000011E-2</v>
      </c>
      <c r="I73" s="26">
        <f>I72</f>
        <v>61.093673713800015</v>
      </c>
      <c r="J73" s="27"/>
      <c r="K73" s="30"/>
    </row>
    <row r="74" spans="1:11" ht="4.5" customHeight="1" x14ac:dyDescent="0.25">
      <c r="J74" s="31"/>
    </row>
    <row r="75" spans="1:11" s="28" customFormat="1" ht="12" customHeight="1" x14ac:dyDescent="0.25">
      <c r="A75" s="127" t="s">
        <v>81</v>
      </c>
      <c r="B75" s="127"/>
      <c r="C75" s="127"/>
      <c r="D75" s="127"/>
      <c r="E75" s="127"/>
      <c r="F75" s="127"/>
      <c r="G75" s="127"/>
      <c r="H75" s="32">
        <f>H50+H62+H69+H73</f>
        <v>0.67626044399999996</v>
      </c>
      <c r="I75" s="33">
        <f>I50+I62+I69+I73</f>
        <v>526.15829063198191</v>
      </c>
      <c r="J75" s="27"/>
    </row>
    <row r="76" spans="1:11" ht="4.5" customHeight="1" x14ac:dyDescent="0.25"/>
    <row r="77" spans="1:11" ht="33.75" customHeight="1" x14ac:dyDescent="0.25">
      <c r="A77" s="22" t="s">
        <v>82</v>
      </c>
      <c r="B77" s="114" t="s">
        <v>83</v>
      </c>
      <c r="C77" s="114"/>
      <c r="D77" s="114"/>
      <c r="E77" s="114"/>
      <c r="F77" s="114"/>
      <c r="G77" s="114"/>
      <c r="H77" s="22" t="s">
        <v>36</v>
      </c>
      <c r="I77" s="22" t="s">
        <v>37</v>
      </c>
    </row>
    <row r="78" spans="1:11" ht="15" customHeight="1" x14ac:dyDescent="0.25">
      <c r="A78" s="17">
        <v>1</v>
      </c>
      <c r="B78" s="99" t="s">
        <v>21</v>
      </c>
      <c r="C78" s="99"/>
      <c r="D78" s="99"/>
      <c r="E78" s="99"/>
      <c r="F78" s="99"/>
      <c r="G78" s="99"/>
      <c r="H78" s="23">
        <f>I78/$I$39</f>
        <v>0.20564471370400011</v>
      </c>
      <c r="I78" s="24">
        <f>I95</f>
        <v>160</v>
      </c>
    </row>
    <row r="79" spans="1:11" ht="15" customHeight="1" x14ac:dyDescent="0.25">
      <c r="A79" s="17">
        <v>2</v>
      </c>
      <c r="B79" s="99" t="s">
        <v>22</v>
      </c>
      <c r="C79" s="99"/>
      <c r="D79" s="99"/>
      <c r="E79" s="99"/>
      <c r="F79" s="99"/>
      <c r="G79" s="99"/>
      <c r="H79" s="23">
        <f>I79/$I$39</f>
        <v>0</v>
      </c>
      <c r="I79" s="24">
        <f>I91</f>
        <v>0</v>
      </c>
    </row>
    <row r="80" spans="1:11" ht="15" customHeight="1" x14ac:dyDescent="0.25">
      <c r="A80" s="17">
        <v>3</v>
      </c>
      <c r="B80" s="99" t="s">
        <v>84</v>
      </c>
      <c r="C80" s="99"/>
      <c r="D80" s="99"/>
      <c r="E80" s="99"/>
      <c r="F80" s="99"/>
      <c r="G80" s="99"/>
      <c r="H80" s="23">
        <f>I80/$I$39</f>
        <v>0.21145102208928013</v>
      </c>
      <c r="I80" s="24">
        <f>I87</f>
        <v>164.51754545454543</v>
      </c>
    </row>
    <row r="81" spans="1:10" ht="15" customHeight="1" x14ac:dyDescent="0.25">
      <c r="A81" s="17">
        <v>4</v>
      </c>
      <c r="B81" s="99" t="s">
        <v>85</v>
      </c>
      <c r="C81" s="99"/>
      <c r="D81" s="99"/>
      <c r="E81" s="99"/>
      <c r="F81" s="99"/>
      <c r="G81" s="99"/>
      <c r="H81" s="23">
        <f>I81/$I$39</f>
        <v>0</v>
      </c>
      <c r="I81" s="24">
        <f>IF(I25="Não aplicável",0,((I9/H9)*1.5*I25))</f>
        <v>0</v>
      </c>
    </row>
    <row r="82" spans="1:10" ht="15" customHeight="1" x14ac:dyDescent="0.25">
      <c r="A82" s="17">
        <v>5</v>
      </c>
      <c r="B82" s="99" t="s">
        <v>86</v>
      </c>
      <c r="C82" s="99"/>
      <c r="D82" s="99"/>
      <c r="E82" s="99"/>
      <c r="F82" s="99"/>
      <c r="G82" s="99"/>
      <c r="H82" s="23">
        <f>I82/$I$39</f>
        <v>0</v>
      </c>
      <c r="I82" s="24">
        <v>0</v>
      </c>
    </row>
    <row r="83" spans="1:10" ht="15" customHeight="1" x14ac:dyDescent="0.25">
      <c r="A83" s="116" t="s">
        <v>87</v>
      </c>
      <c r="B83" s="116"/>
      <c r="C83" s="116"/>
      <c r="D83" s="116"/>
      <c r="E83" s="116"/>
      <c r="F83" s="116"/>
      <c r="G83" s="116"/>
      <c r="H83" s="25">
        <f>SUM(H78:H82)</f>
        <v>0.41709573579328024</v>
      </c>
      <c r="I83" s="26">
        <f>SUM(I78:I82)</f>
        <v>324.51754545454543</v>
      </c>
      <c r="J83" s="34"/>
    </row>
    <row r="84" spans="1:10" ht="18" customHeight="1" x14ac:dyDescent="0.25">
      <c r="A84" s="29" t="s">
        <v>88</v>
      </c>
      <c r="B84" s="118" t="s">
        <v>89</v>
      </c>
      <c r="C84" s="118"/>
      <c r="D84" s="118"/>
      <c r="E84" s="118"/>
      <c r="F84" s="118"/>
      <c r="G84" s="118"/>
      <c r="H84" s="35"/>
      <c r="I84" s="36"/>
    </row>
    <row r="85" spans="1:10" ht="15" customHeight="1" x14ac:dyDescent="0.25">
      <c r="A85" s="125" t="s">
        <v>90</v>
      </c>
      <c r="B85" s="125"/>
      <c r="C85" s="125"/>
      <c r="D85" s="125"/>
      <c r="E85" s="125"/>
      <c r="F85" s="125"/>
      <c r="G85" s="125"/>
      <c r="H85" s="125"/>
      <c r="I85" s="125"/>
    </row>
    <row r="86" spans="1:10" ht="24" customHeight="1" x14ac:dyDescent="0.25">
      <c r="A86" s="111" t="s">
        <v>91</v>
      </c>
      <c r="B86" s="111"/>
      <c r="C86" s="17" t="s">
        <v>92</v>
      </c>
      <c r="D86" s="17" t="s">
        <v>93</v>
      </c>
      <c r="E86" s="17" t="s">
        <v>94</v>
      </c>
      <c r="F86" s="17" t="s">
        <v>95</v>
      </c>
      <c r="G86" s="17" t="s">
        <v>96</v>
      </c>
      <c r="H86" s="23" t="s">
        <v>97</v>
      </c>
      <c r="I86" s="24" t="s">
        <v>98</v>
      </c>
    </row>
    <row r="87" spans="1:10" ht="15" customHeight="1" x14ac:dyDescent="0.25">
      <c r="A87" s="126">
        <f>I11</f>
        <v>4.8</v>
      </c>
      <c r="B87" s="126"/>
      <c r="C87" s="17">
        <f>I12</f>
        <v>22</v>
      </c>
      <c r="D87" s="17">
        <v>2</v>
      </c>
      <c r="E87" s="37">
        <f>A87*C87*D87</f>
        <v>211.2</v>
      </c>
      <c r="F87" s="37">
        <f>I30</f>
        <v>778.04090909090917</v>
      </c>
      <c r="G87" s="38">
        <f>I13</f>
        <v>0.06</v>
      </c>
      <c r="H87" s="37">
        <f>F87*G87</f>
        <v>46.682454545454547</v>
      </c>
      <c r="I87" s="24">
        <f>IF((E87-H87)&gt;0,E87-H87,0)</f>
        <v>164.51754545454543</v>
      </c>
    </row>
    <row r="88" spans="1:10" ht="3.75" customHeight="1" x14ac:dyDescent="0.25">
      <c r="A88" s="39"/>
      <c r="E88" s="34"/>
      <c r="F88" s="34"/>
      <c r="G88" s="40"/>
      <c r="H88" s="34"/>
      <c r="I88" s="41"/>
    </row>
    <row r="89" spans="1:10" ht="15" customHeight="1" x14ac:dyDescent="0.25">
      <c r="A89" s="125" t="s">
        <v>99</v>
      </c>
      <c r="B89" s="125"/>
      <c r="C89" s="125"/>
      <c r="D89" s="125"/>
      <c r="E89" s="125"/>
      <c r="F89" s="125"/>
      <c r="G89" s="125"/>
      <c r="H89" s="125"/>
      <c r="I89" s="125"/>
    </row>
    <row r="90" spans="1:10" ht="23.25" customHeight="1" x14ac:dyDescent="0.25">
      <c r="A90" s="111" t="s">
        <v>91</v>
      </c>
      <c r="B90" s="111"/>
      <c r="C90" s="17" t="s">
        <v>100</v>
      </c>
      <c r="D90" s="17" t="s">
        <v>93</v>
      </c>
      <c r="E90" s="17" t="s">
        <v>94</v>
      </c>
      <c r="F90" s="17" t="s">
        <v>95</v>
      </c>
      <c r="G90" s="17" t="s">
        <v>96</v>
      </c>
      <c r="H90" s="23" t="s">
        <v>97</v>
      </c>
      <c r="I90" s="24" t="s">
        <v>98</v>
      </c>
    </row>
    <row r="91" spans="1:10" ht="15" customHeight="1" x14ac:dyDescent="0.25">
      <c r="A91" s="128">
        <f>I17</f>
        <v>0</v>
      </c>
      <c r="B91" s="128"/>
      <c r="C91" s="42">
        <f>I18</f>
        <v>0</v>
      </c>
      <c r="D91" s="17">
        <v>1</v>
      </c>
      <c r="E91" s="37">
        <f>A91*C91*D91</f>
        <v>0</v>
      </c>
      <c r="F91" s="37">
        <f>E91</f>
        <v>0</v>
      </c>
      <c r="G91" s="43">
        <f>I19</f>
        <v>0</v>
      </c>
      <c r="H91" s="37">
        <f>F91*G91</f>
        <v>0</v>
      </c>
      <c r="I91" s="24">
        <f>E91-H91</f>
        <v>0</v>
      </c>
    </row>
    <row r="92" spans="1:10" ht="4.5" customHeight="1" x14ac:dyDescent="0.25">
      <c r="A92" s="44"/>
      <c r="B92" s="44"/>
      <c r="C92" s="44"/>
      <c r="D92" s="44"/>
      <c r="E92" s="27"/>
      <c r="F92" s="27"/>
      <c r="G92" s="45"/>
      <c r="H92" s="27"/>
      <c r="I92" s="46"/>
    </row>
    <row r="93" spans="1:10" ht="15" customHeight="1" x14ac:dyDescent="0.25">
      <c r="A93" s="130" t="s">
        <v>177</v>
      </c>
      <c r="B93" s="131"/>
      <c r="C93" s="131"/>
      <c r="D93" s="131"/>
      <c r="E93" s="131"/>
      <c r="F93" s="132" t="str">
        <f>A14</f>
        <v>Auxílio Alimentação</v>
      </c>
      <c r="G93" s="132"/>
      <c r="H93" s="132"/>
      <c r="I93" s="133"/>
    </row>
    <row r="94" spans="1:10" ht="23.25" customHeight="1" x14ac:dyDescent="0.25">
      <c r="A94" s="134" t="s">
        <v>91</v>
      </c>
      <c r="B94" s="134"/>
      <c r="C94" s="85" t="s">
        <v>100</v>
      </c>
      <c r="D94" s="85" t="s">
        <v>93</v>
      </c>
      <c r="E94" s="85" t="s">
        <v>94</v>
      </c>
      <c r="F94" s="85" t="s">
        <v>95</v>
      </c>
      <c r="G94" s="85" t="s">
        <v>96</v>
      </c>
      <c r="H94" s="86" t="str">
        <f>H86</f>
        <v>Valor desconto</v>
      </c>
      <c r="I94" s="87" t="s">
        <v>98</v>
      </c>
    </row>
    <row r="95" spans="1:10" ht="15" customHeight="1" x14ac:dyDescent="0.25">
      <c r="A95" s="128">
        <f>I14</f>
        <v>200</v>
      </c>
      <c r="B95" s="128"/>
      <c r="C95" s="42">
        <f>I15</f>
        <v>1</v>
      </c>
      <c r="D95" s="17">
        <v>1</v>
      </c>
      <c r="E95" s="37">
        <f>A95*C95*D95</f>
        <v>200</v>
      </c>
      <c r="F95" s="37">
        <f>E95</f>
        <v>200</v>
      </c>
      <c r="G95" s="43">
        <f>I16</f>
        <v>0.2</v>
      </c>
      <c r="H95" s="37">
        <f>F95*G95</f>
        <v>40</v>
      </c>
      <c r="I95" s="24">
        <f>E95-H95</f>
        <v>160</v>
      </c>
    </row>
    <row r="96" spans="1:10" ht="4.5" customHeight="1" x14ac:dyDescent="0.25"/>
    <row r="97" spans="1:12" ht="12" customHeight="1" x14ac:dyDescent="0.25">
      <c r="A97" s="129" t="s">
        <v>101</v>
      </c>
      <c r="B97" s="129"/>
      <c r="C97" s="129"/>
      <c r="D97" s="129"/>
      <c r="E97" s="129"/>
      <c r="F97" s="129"/>
      <c r="G97" s="129"/>
      <c r="H97" s="47">
        <f>H39+H75+H83</f>
        <v>2.0933561797932803</v>
      </c>
      <c r="I97" s="48">
        <f>I39+I75+I83</f>
        <v>1628.7167451774365</v>
      </c>
      <c r="J97" s="34"/>
      <c r="L97" s="34"/>
    </row>
    <row r="98" spans="1:12" s="53" customFormat="1" ht="4.5" customHeight="1" x14ac:dyDescent="0.25">
      <c r="A98" s="49"/>
      <c r="B98" s="49"/>
      <c r="C98" s="49"/>
      <c r="D98" s="49"/>
      <c r="E98" s="49"/>
      <c r="F98" s="49"/>
      <c r="G98" s="49"/>
      <c r="H98" s="50"/>
      <c r="I98" s="51"/>
      <c r="J98" s="52"/>
      <c r="L98" s="52"/>
    </row>
    <row r="99" spans="1:12" ht="11.25" customHeight="1" x14ac:dyDescent="0.25">
      <c r="A99" s="113" t="s">
        <v>102</v>
      </c>
      <c r="B99" s="113"/>
      <c r="C99" s="113"/>
      <c r="D99" s="113"/>
      <c r="E99" s="113"/>
      <c r="F99" s="113"/>
      <c r="G99" s="113"/>
      <c r="H99" s="113"/>
      <c r="I99" s="113"/>
    </row>
    <row r="100" spans="1:12" ht="33.75" customHeight="1" x14ac:dyDescent="0.25">
      <c r="A100" s="22" t="s">
        <v>34</v>
      </c>
      <c r="B100" s="114" t="s">
        <v>103</v>
      </c>
      <c r="C100" s="114"/>
      <c r="D100" s="114"/>
      <c r="E100" s="114"/>
      <c r="F100" s="114"/>
      <c r="G100" s="114"/>
      <c r="H100" s="22" t="s">
        <v>36</v>
      </c>
      <c r="I100" s="22" t="s">
        <v>37</v>
      </c>
    </row>
    <row r="101" spans="1:12" ht="15" customHeight="1" x14ac:dyDescent="0.25">
      <c r="A101" s="17">
        <v>1</v>
      </c>
      <c r="B101" s="99" t="s">
        <v>104</v>
      </c>
      <c r="C101" s="99"/>
      <c r="D101" s="99"/>
      <c r="E101" s="99"/>
      <c r="F101" s="99"/>
      <c r="G101" s="99"/>
      <c r="H101" s="23">
        <f t="shared" ref="H101:H106" si="4">I101/$I$112</f>
        <v>0</v>
      </c>
      <c r="I101" s="24">
        <v>0</v>
      </c>
    </row>
    <row r="102" spans="1:12" ht="15" customHeight="1" x14ac:dyDescent="0.25">
      <c r="A102" s="17">
        <v>2</v>
      </c>
      <c r="B102" s="97" t="s">
        <v>105</v>
      </c>
      <c r="C102" s="97"/>
      <c r="D102" s="97"/>
      <c r="E102" s="97"/>
      <c r="F102" s="97"/>
      <c r="G102" s="97"/>
      <c r="H102" s="23">
        <f t="shared" si="4"/>
        <v>0</v>
      </c>
      <c r="I102" s="24">
        <v>0</v>
      </c>
    </row>
    <row r="103" spans="1:12" ht="15" customHeight="1" x14ac:dyDescent="0.25">
      <c r="A103" s="17">
        <v>3</v>
      </c>
      <c r="B103" s="99" t="s">
        <v>106</v>
      </c>
      <c r="C103" s="99"/>
      <c r="D103" s="99"/>
      <c r="E103" s="99"/>
      <c r="F103" s="99"/>
      <c r="G103" s="99"/>
      <c r="H103" s="23">
        <f t="shared" si="4"/>
        <v>0</v>
      </c>
      <c r="I103" s="24">
        <v>0</v>
      </c>
    </row>
    <row r="104" spans="1:12" ht="15" customHeight="1" x14ac:dyDescent="0.25">
      <c r="A104" s="17">
        <v>4</v>
      </c>
      <c r="B104" s="97" t="s">
        <v>107</v>
      </c>
      <c r="C104" s="97"/>
      <c r="D104" s="97"/>
      <c r="E104" s="97"/>
      <c r="F104" s="97"/>
      <c r="G104" s="97"/>
      <c r="H104" s="23">
        <f t="shared" si="4"/>
        <v>0</v>
      </c>
      <c r="I104" s="24">
        <f>IF(F110=20%,G110,0)</f>
        <v>0</v>
      </c>
    </row>
    <row r="105" spans="1:12" ht="15" customHeight="1" x14ac:dyDescent="0.25">
      <c r="A105" s="17">
        <v>5</v>
      </c>
      <c r="B105" s="99" t="s">
        <v>108</v>
      </c>
      <c r="C105" s="99"/>
      <c r="D105" s="99"/>
      <c r="E105" s="99"/>
      <c r="F105" s="99"/>
      <c r="G105" s="99"/>
      <c r="H105" s="23">
        <f t="shared" si="4"/>
        <v>0</v>
      </c>
      <c r="I105" s="24">
        <v>0</v>
      </c>
    </row>
    <row r="106" spans="1:12" ht="15" customHeight="1" x14ac:dyDescent="0.25">
      <c r="A106" s="17">
        <v>6</v>
      </c>
      <c r="B106" s="99" t="s">
        <v>86</v>
      </c>
      <c r="C106" s="99"/>
      <c r="D106" s="99"/>
      <c r="E106" s="99"/>
      <c r="F106" s="99"/>
      <c r="G106" s="99"/>
      <c r="H106" s="23">
        <f t="shared" si="4"/>
        <v>0</v>
      </c>
      <c r="I106" s="24">
        <v>0</v>
      </c>
    </row>
    <row r="107" spans="1:12" ht="15" customHeight="1" x14ac:dyDescent="0.25">
      <c r="A107" s="116" t="s">
        <v>109</v>
      </c>
      <c r="B107" s="116"/>
      <c r="C107" s="116"/>
      <c r="D107" s="116"/>
      <c r="E107" s="116"/>
      <c r="F107" s="116"/>
      <c r="G107" s="116"/>
      <c r="H107" s="25">
        <f>H101+H102+H103+H104+H105+H106</f>
        <v>0</v>
      </c>
      <c r="I107" s="54">
        <f>SUM(I101:I106)</f>
        <v>0</v>
      </c>
      <c r="J107" s="34"/>
    </row>
    <row r="108" spans="1:12" ht="30" customHeight="1" x14ac:dyDescent="0.25">
      <c r="B108" s="123" t="s">
        <v>110</v>
      </c>
      <c r="C108" s="123"/>
      <c r="D108" s="123"/>
      <c r="E108" s="123"/>
      <c r="F108" s="123"/>
      <c r="G108" s="123"/>
      <c r="H108" s="123"/>
      <c r="I108" s="123"/>
    </row>
    <row r="109" spans="1:12" ht="5.25" customHeight="1" x14ac:dyDescent="0.25"/>
    <row r="110" spans="1:12" ht="48.75" customHeight="1" x14ac:dyDescent="0.25">
      <c r="A110" s="135" t="s">
        <v>111</v>
      </c>
      <c r="B110" s="135"/>
      <c r="C110" s="135"/>
      <c r="D110" s="135"/>
      <c r="E110" s="135"/>
      <c r="F110" s="55">
        <f>I26</f>
        <v>0.1</v>
      </c>
      <c r="G110" s="56">
        <f>I112*F110</f>
        <v>146.41991997228911</v>
      </c>
      <c r="H110" s="57" t="s">
        <v>112</v>
      </c>
      <c r="I110" s="58">
        <f>I80</f>
        <v>164.51754545454543</v>
      </c>
    </row>
    <row r="111" spans="1:12" s="61" customFormat="1" ht="16.5" customHeight="1" x14ac:dyDescent="0.25">
      <c r="A111" s="136" t="s">
        <v>113</v>
      </c>
      <c r="B111" s="136"/>
      <c r="C111" s="57" t="s">
        <v>114</v>
      </c>
      <c r="D111" s="57" t="s">
        <v>115</v>
      </c>
      <c r="E111" s="57" t="s">
        <v>116</v>
      </c>
      <c r="F111" s="57" t="s">
        <v>117</v>
      </c>
      <c r="G111" s="57" t="s">
        <v>118</v>
      </c>
      <c r="H111" s="57" t="s">
        <v>119</v>
      </c>
      <c r="I111" s="59" t="s">
        <v>120</v>
      </c>
      <c r="J111" s="60"/>
    </row>
    <row r="112" spans="1:12" ht="16.5" customHeight="1" x14ac:dyDescent="0.25">
      <c r="A112" s="137">
        <f>I39</f>
        <v>778.04090909090917</v>
      </c>
      <c r="B112" s="137"/>
      <c r="C112" s="62">
        <f>I50</f>
        <v>239.63660000000002</v>
      </c>
      <c r="D112" s="62">
        <f>I62</f>
        <v>198.35608348636364</v>
      </c>
      <c r="E112" s="62">
        <f>I69</f>
        <v>27.071933431818181</v>
      </c>
      <c r="F112" s="62">
        <f>I73</f>
        <v>61.093673713800015</v>
      </c>
      <c r="G112" s="62">
        <f>I83</f>
        <v>324.51754545454543</v>
      </c>
      <c r="H112" s="62">
        <f>A112+C112+D112+E112+F112+G112</f>
        <v>1628.7167451774365</v>
      </c>
      <c r="I112" s="62">
        <f>H112-I110</f>
        <v>1464.1991997228911</v>
      </c>
      <c r="J112" s="34"/>
    </row>
    <row r="113" spans="1:12" ht="4.5" customHeight="1" x14ac:dyDescent="0.25">
      <c r="A113" s="29"/>
      <c r="B113" s="138"/>
      <c r="C113" s="138"/>
      <c r="D113" s="138"/>
      <c r="E113" s="138"/>
      <c r="F113" s="138"/>
      <c r="G113" s="138"/>
      <c r="H113" s="138"/>
      <c r="I113" s="138"/>
    </row>
    <row r="114" spans="1:12" ht="33.75" customHeight="1" x14ac:dyDescent="0.25">
      <c r="A114" s="22" t="s">
        <v>46</v>
      </c>
      <c r="B114" s="114" t="s">
        <v>121</v>
      </c>
      <c r="C114" s="114"/>
      <c r="D114" s="114"/>
      <c r="E114" s="114"/>
      <c r="F114" s="114"/>
      <c r="G114" s="114"/>
      <c r="H114" s="22" t="s">
        <v>36</v>
      </c>
      <c r="I114" s="22" t="s">
        <v>37</v>
      </c>
    </row>
    <row r="115" spans="1:12" ht="15" customHeight="1" x14ac:dyDescent="0.25">
      <c r="A115" s="17">
        <v>1</v>
      </c>
      <c r="B115" s="99" t="s">
        <v>122</v>
      </c>
      <c r="C115" s="99"/>
      <c r="D115" s="99"/>
      <c r="E115" s="99"/>
      <c r="F115" s="99"/>
      <c r="G115" s="99"/>
      <c r="H115" s="23">
        <f>I115/$I$125</f>
        <v>0</v>
      </c>
      <c r="I115" s="24">
        <v>0</v>
      </c>
    </row>
    <row r="116" spans="1:12" ht="15" customHeight="1" x14ac:dyDescent="0.25">
      <c r="A116" s="17">
        <v>2</v>
      </c>
      <c r="B116" s="99" t="s">
        <v>123</v>
      </c>
      <c r="C116" s="99"/>
      <c r="D116" s="99"/>
      <c r="E116" s="99"/>
      <c r="F116" s="99"/>
      <c r="G116" s="99"/>
      <c r="H116" s="23">
        <f>I116/$I$125</f>
        <v>0</v>
      </c>
      <c r="I116" s="24">
        <v>0</v>
      </c>
    </row>
    <row r="117" spans="1:12" ht="35.450000000000003" customHeight="1" x14ac:dyDescent="0.25">
      <c r="A117" s="116" t="s">
        <v>178</v>
      </c>
      <c r="B117" s="116"/>
      <c r="C117" s="116"/>
      <c r="D117" s="116"/>
      <c r="E117" s="116"/>
      <c r="F117" s="116"/>
      <c r="G117" s="116"/>
      <c r="H117" s="25">
        <f>H115+H116</f>
        <v>0</v>
      </c>
      <c r="I117" s="26">
        <f>SUM(I115:I116)</f>
        <v>0</v>
      </c>
    </row>
    <row r="118" spans="1:12" ht="4.5" customHeight="1" x14ac:dyDescent="0.25"/>
    <row r="119" spans="1:12" ht="33.75" customHeight="1" x14ac:dyDescent="0.25">
      <c r="A119" s="22" t="s">
        <v>56</v>
      </c>
      <c r="B119" s="114" t="s">
        <v>124</v>
      </c>
      <c r="C119" s="114"/>
      <c r="D119" s="114"/>
      <c r="E119" s="114"/>
      <c r="F119" s="114"/>
      <c r="G119" s="114"/>
      <c r="H119" s="22" t="s">
        <v>36</v>
      </c>
      <c r="I119" s="22" t="s">
        <v>37</v>
      </c>
    </row>
    <row r="120" spans="1:12" ht="15" customHeight="1" x14ac:dyDescent="0.25">
      <c r="A120" s="17">
        <v>1</v>
      </c>
      <c r="B120" s="99" t="s">
        <v>124</v>
      </c>
      <c r="C120" s="99"/>
      <c r="D120" s="99"/>
      <c r="E120" s="99"/>
      <c r="F120" s="99"/>
      <c r="G120" s="99"/>
      <c r="H120" s="23">
        <f>I120/I125</f>
        <v>0</v>
      </c>
      <c r="I120" s="24">
        <v>0</v>
      </c>
    </row>
    <row r="121" spans="1:12" ht="36.6" customHeight="1" x14ac:dyDescent="0.25">
      <c r="A121" s="116" t="s">
        <v>179</v>
      </c>
      <c r="B121" s="116"/>
      <c r="C121" s="116"/>
      <c r="D121" s="116"/>
      <c r="E121" s="116"/>
      <c r="F121" s="116"/>
      <c r="G121" s="116"/>
      <c r="H121" s="25">
        <f>H120</f>
        <v>0</v>
      </c>
      <c r="I121" s="26">
        <f>I120</f>
        <v>0</v>
      </c>
      <c r="J121" s="34"/>
      <c r="K121" s="34"/>
      <c r="L121" s="2"/>
    </row>
    <row r="122" spans="1:12" ht="4.5" customHeight="1" x14ac:dyDescent="0.25">
      <c r="A122" s="28"/>
      <c r="B122" s="28"/>
      <c r="C122" s="28"/>
      <c r="D122" s="28"/>
      <c r="E122" s="28"/>
      <c r="F122" s="28"/>
      <c r="G122" s="28"/>
      <c r="H122" s="35"/>
      <c r="I122" s="36"/>
    </row>
    <row r="123" spans="1:12" ht="39" customHeight="1" x14ac:dyDescent="0.25">
      <c r="A123" s="139" t="s">
        <v>125</v>
      </c>
      <c r="B123" s="139"/>
      <c r="C123" s="139"/>
      <c r="D123" s="139"/>
      <c r="E123" s="139"/>
      <c r="F123" s="55">
        <v>0.18</v>
      </c>
      <c r="G123" s="56">
        <f>I125*F123</f>
        <v>263.55585595012036</v>
      </c>
      <c r="H123" s="57" t="s">
        <v>112</v>
      </c>
      <c r="I123" s="58">
        <f>I80</f>
        <v>164.51754545454543</v>
      </c>
      <c r="L123" s="2"/>
    </row>
    <row r="124" spans="1:12" s="61" customFormat="1" ht="16.5" customHeight="1" x14ac:dyDescent="0.25">
      <c r="A124" s="136" t="s">
        <v>113</v>
      </c>
      <c r="B124" s="136"/>
      <c r="C124" s="57" t="s">
        <v>114</v>
      </c>
      <c r="D124" s="57" t="s">
        <v>115</v>
      </c>
      <c r="E124" s="57" t="s">
        <v>116</v>
      </c>
      <c r="F124" s="57" t="s">
        <v>117</v>
      </c>
      <c r="G124" s="57" t="s">
        <v>118</v>
      </c>
      <c r="H124" s="57" t="s">
        <v>119</v>
      </c>
      <c r="I124" s="59" t="s">
        <v>120</v>
      </c>
      <c r="J124" s="60"/>
      <c r="L124" s="60"/>
    </row>
    <row r="125" spans="1:12" ht="16.5" customHeight="1" x14ac:dyDescent="0.25">
      <c r="A125" s="137">
        <f>I39</f>
        <v>778.04090909090917</v>
      </c>
      <c r="B125" s="137"/>
      <c r="C125" s="62">
        <f>I50</f>
        <v>239.63660000000002</v>
      </c>
      <c r="D125" s="62">
        <f>I62</f>
        <v>198.35608348636364</v>
      </c>
      <c r="E125" s="62">
        <f>I69</f>
        <v>27.071933431818181</v>
      </c>
      <c r="F125" s="62">
        <f>I73</f>
        <v>61.093673713800015</v>
      </c>
      <c r="G125" s="62">
        <f>I83</f>
        <v>324.51754545454543</v>
      </c>
      <c r="H125" s="62">
        <f>A125+C125+D125+E125+F125+G125</f>
        <v>1628.7167451774365</v>
      </c>
      <c r="I125" s="62">
        <f>H125-I123</f>
        <v>1464.1991997228911</v>
      </c>
      <c r="J125" s="34"/>
      <c r="L125" s="2"/>
    </row>
    <row r="126" spans="1:12" ht="4.5" customHeight="1" x14ac:dyDescent="0.25"/>
    <row r="127" spans="1:12" ht="12" customHeight="1" x14ac:dyDescent="0.25">
      <c r="A127" s="129" t="s">
        <v>126</v>
      </c>
      <c r="B127" s="129"/>
      <c r="C127" s="129"/>
      <c r="D127" s="129"/>
      <c r="E127" s="129"/>
      <c r="F127" s="129"/>
      <c r="G127" s="129"/>
      <c r="H127" s="47">
        <f>H107+H117+H121</f>
        <v>0</v>
      </c>
      <c r="I127" s="48">
        <f>I107+I117+I121</f>
        <v>0</v>
      </c>
    </row>
    <row r="128" spans="1:12" ht="4.5" customHeight="1" x14ac:dyDescent="0.25"/>
    <row r="129" spans="1:10" ht="11.25" customHeight="1" x14ac:dyDescent="0.25">
      <c r="A129" s="113" t="s">
        <v>127</v>
      </c>
      <c r="B129" s="113"/>
      <c r="C129" s="113"/>
      <c r="D129" s="113"/>
      <c r="E129" s="113"/>
      <c r="F129" s="113"/>
      <c r="G129" s="113"/>
      <c r="H129" s="113"/>
      <c r="I129" s="113"/>
    </row>
    <row r="130" spans="1:10" ht="33.75" customHeight="1" x14ac:dyDescent="0.25">
      <c r="A130" s="22" t="s">
        <v>34</v>
      </c>
      <c r="B130" s="114" t="s">
        <v>128</v>
      </c>
      <c r="C130" s="114"/>
      <c r="D130" s="114"/>
      <c r="E130" s="114"/>
      <c r="F130" s="114"/>
      <c r="G130" s="114"/>
      <c r="H130" s="22" t="s">
        <v>36</v>
      </c>
      <c r="I130" s="22" t="s">
        <v>37</v>
      </c>
    </row>
    <row r="131" spans="1:10" ht="15" customHeight="1" x14ac:dyDescent="0.25">
      <c r="A131" s="17">
        <v>1</v>
      </c>
      <c r="B131" s="99" t="s">
        <v>129</v>
      </c>
      <c r="C131" s="99"/>
      <c r="D131" s="99"/>
      <c r="E131" s="99"/>
      <c r="F131" s="99"/>
      <c r="G131" s="99"/>
      <c r="H131" s="23">
        <f>I131/$I$97</f>
        <v>6.7462376751427086E-3</v>
      </c>
      <c r="I131" s="24">
        <f>($D$141/$E$143)*H141</f>
        <v>10.987710268451828</v>
      </c>
    </row>
    <row r="132" spans="1:10" ht="15" customHeight="1" x14ac:dyDescent="0.25">
      <c r="A132" s="17">
        <v>2</v>
      </c>
      <c r="B132" s="99" t="s">
        <v>130</v>
      </c>
      <c r="C132" s="99"/>
      <c r="D132" s="99"/>
      <c r="E132" s="99"/>
      <c r="F132" s="99"/>
      <c r="G132" s="99"/>
      <c r="H132" s="23">
        <f>I132/$I$97</f>
        <v>3.1136481577581733E-2</v>
      </c>
      <c r="I132" s="24">
        <f t="shared" ref="I132:I135" si="5">($D$141/$E$143)*H142</f>
        <v>50.71250893131613</v>
      </c>
    </row>
    <row r="133" spans="1:10" ht="15" customHeight="1" x14ac:dyDescent="0.25">
      <c r="A133" s="17">
        <v>3</v>
      </c>
      <c r="B133" s="99" t="s">
        <v>14</v>
      </c>
      <c r="C133" s="99"/>
      <c r="D133" s="99"/>
      <c r="E133" s="99"/>
      <c r="F133" s="99"/>
      <c r="G133" s="99"/>
      <c r="H133" s="23">
        <f>I133/$I$97</f>
        <v>0</v>
      </c>
      <c r="I133" s="24">
        <f t="shared" si="5"/>
        <v>0</v>
      </c>
    </row>
    <row r="134" spans="1:10" ht="15" customHeight="1" x14ac:dyDescent="0.25">
      <c r="A134" s="17">
        <v>4</v>
      </c>
      <c r="B134" s="99" t="s">
        <v>131</v>
      </c>
      <c r="C134" s="99"/>
      <c r="D134" s="99"/>
      <c r="E134" s="99"/>
      <c r="F134" s="99"/>
      <c r="G134" s="99"/>
      <c r="H134" s="23">
        <f>I134/$I$97</f>
        <v>0</v>
      </c>
      <c r="I134" s="24">
        <f t="shared" si="5"/>
        <v>0</v>
      </c>
    </row>
    <row r="135" spans="1:10" ht="15" customHeight="1" x14ac:dyDescent="0.25">
      <c r="A135" s="17">
        <v>5</v>
      </c>
      <c r="B135" s="99" t="s">
        <v>132</v>
      </c>
      <c r="C135" s="99"/>
      <c r="D135" s="99"/>
      <c r="E135" s="99"/>
      <c r="F135" s="99"/>
      <c r="G135" s="99"/>
      <c r="H135" s="23">
        <f>I135/$I$97</f>
        <v>0</v>
      </c>
      <c r="I135" s="24">
        <f t="shared" si="5"/>
        <v>0</v>
      </c>
    </row>
    <row r="136" spans="1:10" ht="15" customHeight="1" x14ac:dyDescent="0.25">
      <c r="A136" s="116" t="s">
        <v>133</v>
      </c>
      <c r="B136" s="116"/>
      <c r="C136" s="116"/>
      <c r="D136" s="116"/>
      <c r="E136" s="116"/>
      <c r="F136" s="116"/>
      <c r="G136" s="116"/>
      <c r="H136" s="25">
        <f>H131+H132+H133+H134+H135</f>
        <v>3.7882719252724441E-2</v>
      </c>
      <c r="I136" s="26">
        <f>SUM(I131:I135)</f>
        <v>61.700219199767957</v>
      </c>
    </row>
    <row r="137" spans="1:10" ht="11.25" customHeight="1" x14ac:dyDescent="0.25">
      <c r="A137" s="29" t="s">
        <v>134</v>
      </c>
      <c r="B137" s="123" t="s">
        <v>135</v>
      </c>
      <c r="C137" s="123"/>
      <c r="D137" s="123"/>
      <c r="E137" s="123"/>
      <c r="F137" s="123"/>
      <c r="G137" s="123"/>
      <c r="H137" s="123"/>
      <c r="I137" s="123"/>
    </row>
    <row r="138" spans="1:10" ht="18.75" customHeight="1" x14ac:dyDescent="0.25">
      <c r="A138" s="29" t="s">
        <v>136</v>
      </c>
      <c r="B138" s="140" t="s">
        <v>137</v>
      </c>
      <c r="C138" s="140"/>
      <c r="D138" s="140"/>
      <c r="E138" s="140"/>
      <c r="F138" s="140"/>
      <c r="G138" s="140"/>
      <c r="H138" s="140"/>
      <c r="I138" s="140"/>
    </row>
    <row r="139" spans="1:10" ht="13.5" customHeight="1" x14ac:dyDescent="0.25">
      <c r="A139" s="125" t="s">
        <v>138</v>
      </c>
      <c r="B139" s="125"/>
      <c r="C139" s="125"/>
      <c r="D139" s="125"/>
      <c r="E139" s="125"/>
      <c r="F139" s="125"/>
      <c r="G139" s="125"/>
      <c r="H139" s="125"/>
      <c r="I139" s="125"/>
    </row>
    <row r="140" spans="1:10" ht="13.5" customHeight="1" x14ac:dyDescent="0.25">
      <c r="A140" s="111" t="s">
        <v>139</v>
      </c>
      <c r="B140" s="111"/>
      <c r="C140" s="17" t="s">
        <v>140</v>
      </c>
      <c r="D140" s="108" t="s">
        <v>141</v>
      </c>
      <c r="E140" s="108"/>
      <c r="F140" s="17" t="s">
        <v>142</v>
      </c>
      <c r="G140" s="182" t="s">
        <v>143</v>
      </c>
      <c r="H140" s="185" t="s">
        <v>144</v>
      </c>
      <c r="I140" s="185"/>
    </row>
    <row r="141" spans="1:10" ht="13.5" customHeight="1" x14ac:dyDescent="0.25">
      <c r="A141" s="141">
        <f>I97</f>
        <v>1628.7167451774365</v>
      </c>
      <c r="B141" s="141"/>
      <c r="C141" s="24">
        <f>I127</f>
        <v>0</v>
      </c>
      <c r="D141" s="142">
        <f>A141+C141</f>
        <v>1628.7167451774365</v>
      </c>
      <c r="E141" s="142"/>
      <c r="F141" s="17" t="str">
        <f>B131</f>
        <v>PIS</v>
      </c>
      <c r="G141" s="188">
        <v>1.6500000000000001E-2</v>
      </c>
      <c r="H141" s="186">
        <v>6.4999999999999997E-3</v>
      </c>
      <c r="I141" s="186"/>
      <c r="J141" s="34"/>
    </row>
    <row r="142" spans="1:10" ht="13.5" customHeight="1" x14ac:dyDescent="0.25">
      <c r="A142" s="181" t="s">
        <v>145</v>
      </c>
      <c r="B142" s="181"/>
      <c r="C142" s="182">
        <v>1</v>
      </c>
      <c r="D142" s="183">
        <f>G146/1</f>
        <v>9.2499999999999999E-2</v>
      </c>
      <c r="E142" s="184">
        <f>C142-D142</f>
        <v>0.90749999999999997</v>
      </c>
      <c r="F142" s="17" t="str">
        <f>B132</f>
        <v>COFINS</v>
      </c>
      <c r="G142" s="188">
        <v>7.5999999999999998E-2</v>
      </c>
      <c r="H142" s="186">
        <v>0.03</v>
      </c>
      <c r="I142" s="186"/>
    </row>
    <row r="143" spans="1:10" ht="13.5" customHeight="1" x14ac:dyDescent="0.25">
      <c r="A143" s="173" t="s">
        <v>146</v>
      </c>
      <c r="B143" s="173"/>
      <c r="C143" s="174">
        <v>1</v>
      </c>
      <c r="D143" s="175">
        <f>H146</f>
        <v>3.6499999999999998E-2</v>
      </c>
      <c r="E143" s="176">
        <f>C143-D143</f>
        <v>0.96350000000000002</v>
      </c>
      <c r="F143" s="17" t="str">
        <f>B133</f>
        <v>ISS</v>
      </c>
      <c r="G143" s="188">
        <f>I10</f>
        <v>0</v>
      </c>
      <c r="H143" s="186">
        <f>I10</f>
        <v>0</v>
      </c>
      <c r="I143" s="186"/>
    </row>
    <row r="144" spans="1:10" ht="13.5" customHeight="1" x14ac:dyDescent="0.25">
      <c r="A144" s="149" t="s">
        <v>147</v>
      </c>
      <c r="B144" s="149"/>
      <c r="C144" s="17">
        <v>1</v>
      </c>
      <c r="D144" s="69">
        <v>0.09</v>
      </c>
      <c r="E144" s="70">
        <f>C144-D144</f>
        <v>0.91</v>
      </c>
      <c r="F144" s="17" t="s">
        <v>148</v>
      </c>
      <c r="G144" s="188">
        <v>0</v>
      </c>
      <c r="H144" s="186">
        <v>0</v>
      </c>
      <c r="I144" s="186"/>
    </row>
    <row r="145" spans="1:10" ht="13.5" customHeight="1" x14ac:dyDescent="0.25">
      <c r="A145" s="144" t="s">
        <v>149</v>
      </c>
      <c r="B145" s="144" t="s">
        <v>150</v>
      </c>
      <c r="C145" s="144"/>
      <c r="D145" s="144"/>
      <c r="E145" s="144"/>
      <c r="F145" s="12" t="s">
        <v>151</v>
      </c>
      <c r="G145" s="188">
        <v>0</v>
      </c>
      <c r="H145" s="186">
        <v>0</v>
      </c>
      <c r="I145" s="186"/>
    </row>
    <row r="146" spans="1:10" ht="18" customHeight="1" x14ac:dyDescent="0.25">
      <c r="A146" s="144"/>
      <c r="B146" s="144"/>
      <c r="C146" s="144"/>
      <c r="D146" s="144"/>
      <c r="E146" s="144"/>
      <c r="F146" s="3" t="s">
        <v>152</v>
      </c>
      <c r="G146" s="189">
        <f>SUM(G141:G145)</f>
        <v>9.2499999999999999E-2</v>
      </c>
      <c r="H146" s="187">
        <f>SUM(H141:I145)</f>
        <v>3.6499999999999998E-2</v>
      </c>
      <c r="I146" s="187"/>
    </row>
    <row r="147" spans="1:10" ht="18" customHeight="1" x14ac:dyDescent="0.25">
      <c r="A147" s="29" t="s">
        <v>153</v>
      </c>
      <c r="B147" s="140" t="s">
        <v>154</v>
      </c>
      <c r="C147" s="140"/>
      <c r="D147" s="140"/>
      <c r="E147" s="140"/>
      <c r="F147" s="140"/>
      <c r="G147" s="140"/>
      <c r="H147" s="140"/>
      <c r="I147" s="140"/>
    </row>
    <row r="148" spans="1:10" ht="4.5" customHeight="1" x14ac:dyDescent="0.25">
      <c r="A148" s="72"/>
      <c r="B148" s="146"/>
      <c r="C148" s="146"/>
      <c r="D148" s="146"/>
      <c r="E148" s="146"/>
      <c r="F148" s="146"/>
      <c r="G148" s="146"/>
      <c r="H148" s="146"/>
      <c r="I148" s="146"/>
    </row>
    <row r="149" spans="1:10" ht="12" customHeight="1" x14ac:dyDescent="0.25">
      <c r="A149" s="129" t="s">
        <v>155</v>
      </c>
      <c r="B149" s="129"/>
      <c r="C149" s="129"/>
      <c r="D149" s="129"/>
      <c r="E149" s="129"/>
      <c r="F149" s="129"/>
      <c r="G149" s="129"/>
      <c r="H149" s="47">
        <f>H136</f>
        <v>3.7882719252724441E-2</v>
      </c>
      <c r="I149" s="48">
        <f>I136</f>
        <v>61.700219199767957</v>
      </c>
    </row>
    <row r="150" spans="1:10" ht="4.5" customHeight="1" x14ac:dyDescent="0.25"/>
    <row r="151" spans="1:10" ht="11.25" customHeight="1" x14ac:dyDescent="0.25">
      <c r="A151" s="150" t="s">
        <v>156</v>
      </c>
      <c r="B151" s="150"/>
      <c r="C151" s="150"/>
      <c r="D151" s="150"/>
      <c r="E151" s="150"/>
      <c r="F151" s="150"/>
      <c r="G151" s="150"/>
      <c r="H151" s="150"/>
      <c r="I151" s="150"/>
    </row>
    <row r="152" spans="1:10" ht="11.25" customHeight="1" x14ac:dyDescent="0.25">
      <c r="A152" s="113" t="s">
        <v>33</v>
      </c>
      <c r="B152" s="113"/>
      <c r="C152" s="113"/>
      <c r="D152" s="113"/>
      <c r="E152" s="113"/>
      <c r="F152" s="113"/>
      <c r="G152" s="113"/>
      <c r="H152" s="113"/>
      <c r="I152" s="113"/>
    </row>
    <row r="153" spans="1:10" ht="15" customHeight="1" x14ac:dyDescent="0.25">
      <c r="A153" s="17">
        <v>1</v>
      </c>
      <c r="B153" s="99" t="s">
        <v>157</v>
      </c>
      <c r="C153" s="99"/>
      <c r="D153" s="99"/>
      <c r="E153" s="99"/>
      <c r="F153" s="99"/>
      <c r="G153" s="99"/>
      <c r="H153" s="23">
        <f>I153/$G$172</f>
        <v>0.36725734189229658</v>
      </c>
      <c r="I153" s="73">
        <f>I39</f>
        <v>778.04090909090917</v>
      </c>
    </row>
    <row r="154" spans="1:10" ht="15" customHeight="1" x14ac:dyDescent="0.25">
      <c r="A154" s="17">
        <v>2</v>
      </c>
      <c r="B154" s="99" t="s">
        <v>158</v>
      </c>
      <c r="C154" s="99"/>
      <c r="D154" s="99"/>
      <c r="E154" s="99"/>
      <c r="F154" s="99"/>
      <c r="G154" s="99"/>
      <c r="H154" s="23">
        <f>I154/$G$172</f>
        <v>0.2483616130903443</v>
      </c>
      <c r="I154" s="73">
        <f>I50+I62+I69+I73</f>
        <v>526.15829063198191</v>
      </c>
    </row>
    <row r="155" spans="1:10" ht="15" customHeight="1" x14ac:dyDescent="0.25">
      <c r="A155" s="17">
        <v>3</v>
      </c>
      <c r="B155" s="99" t="s">
        <v>159</v>
      </c>
      <c r="C155" s="99"/>
      <c r="D155" s="99"/>
      <c r="E155" s="99"/>
      <c r="F155" s="99"/>
      <c r="G155" s="99"/>
      <c r="H155" s="23">
        <f>I155/$G$172</f>
        <v>0.15318147124205173</v>
      </c>
      <c r="I155" s="73">
        <f>I83</f>
        <v>324.51754545454543</v>
      </c>
    </row>
    <row r="156" spans="1:10" s="28" customFormat="1" ht="15" customHeight="1" x14ac:dyDescent="0.25">
      <c r="A156" s="129" t="s">
        <v>160</v>
      </c>
      <c r="B156" s="129"/>
      <c r="C156" s="129"/>
      <c r="D156" s="129"/>
      <c r="E156" s="129"/>
      <c r="F156" s="129"/>
      <c r="G156" s="129"/>
      <c r="H156" s="47">
        <f>H153+H154+H155</f>
        <v>0.76880042622469258</v>
      </c>
      <c r="I156" s="48">
        <f>SUM(I153:I155)</f>
        <v>1628.7167451774365</v>
      </c>
      <c r="J156" s="35"/>
    </row>
    <row r="157" spans="1:10" ht="4.5" customHeight="1" x14ac:dyDescent="0.25"/>
    <row r="158" spans="1:10" ht="11.25" customHeight="1" x14ac:dyDescent="0.25">
      <c r="A158" s="113" t="s">
        <v>102</v>
      </c>
      <c r="B158" s="113"/>
      <c r="C158" s="113"/>
      <c r="D158" s="113"/>
      <c r="E158" s="113"/>
      <c r="F158" s="113"/>
      <c r="G158" s="113"/>
      <c r="H158" s="113"/>
      <c r="I158" s="113"/>
    </row>
    <row r="159" spans="1:10" ht="15" customHeight="1" x14ac:dyDescent="0.25">
      <c r="A159" s="17">
        <v>1</v>
      </c>
      <c r="B159" s="99" t="s">
        <v>161</v>
      </c>
      <c r="C159" s="99"/>
      <c r="D159" s="99"/>
      <c r="E159" s="99"/>
      <c r="F159" s="99"/>
      <c r="G159" s="99"/>
      <c r="H159" s="23">
        <f>I159/$G$172</f>
        <v>0</v>
      </c>
      <c r="I159" s="24">
        <f>I107</f>
        <v>0</v>
      </c>
    </row>
    <row r="160" spans="1:10" ht="15" customHeight="1" x14ac:dyDescent="0.25">
      <c r="A160" s="17">
        <v>2</v>
      </c>
      <c r="B160" s="99" t="s">
        <v>162</v>
      </c>
      <c r="C160" s="99"/>
      <c r="D160" s="99"/>
      <c r="E160" s="99"/>
      <c r="F160" s="99"/>
      <c r="G160" s="99"/>
      <c r="H160" s="23">
        <f>I160/$G$172</f>
        <v>0</v>
      </c>
      <c r="I160" s="24">
        <f>I117</f>
        <v>0</v>
      </c>
    </row>
    <row r="161" spans="1:11" ht="15" customHeight="1" x14ac:dyDescent="0.25">
      <c r="A161" s="17">
        <v>3</v>
      </c>
      <c r="B161" s="99" t="s">
        <v>163</v>
      </c>
      <c r="C161" s="99"/>
      <c r="D161" s="99"/>
      <c r="E161" s="99"/>
      <c r="F161" s="99"/>
      <c r="G161" s="99"/>
      <c r="H161" s="23">
        <f>I161/$G$172</f>
        <v>0</v>
      </c>
      <c r="I161" s="24">
        <f>I121</f>
        <v>0</v>
      </c>
    </row>
    <row r="162" spans="1:11" ht="15" customHeight="1" x14ac:dyDescent="0.25">
      <c r="A162" s="129" t="s">
        <v>164</v>
      </c>
      <c r="B162" s="129"/>
      <c r="C162" s="129"/>
      <c r="D162" s="129"/>
      <c r="E162" s="129"/>
      <c r="F162" s="129"/>
      <c r="G162" s="129"/>
      <c r="H162" s="47">
        <f>H159+H160+H161</f>
        <v>0</v>
      </c>
      <c r="I162" s="48">
        <f>I159+I160+I161</f>
        <v>0</v>
      </c>
    </row>
    <row r="163" spans="1:11" ht="4.5" customHeight="1" x14ac:dyDescent="0.25"/>
    <row r="164" spans="1:11" ht="11.25" customHeight="1" x14ac:dyDescent="0.25">
      <c r="A164" s="113" t="s">
        <v>127</v>
      </c>
      <c r="B164" s="113"/>
      <c r="C164" s="113"/>
      <c r="D164" s="113"/>
      <c r="E164" s="113"/>
      <c r="F164" s="113"/>
      <c r="G164" s="113"/>
      <c r="H164" s="113"/>
      <c r="I164" s="113"/>
    </row>
    <row r="165" spans="1:11" ht="15" customHeight="1" x14ac:dyDescent="0.25">
      <c r="A165" s="17">
        <v>1</v>
      </c>
      <c r="B165" s="99" t="s">
        <v>165</v>
      </c>
      <c r="C165" s="99"/>
      <c r="D165" s="99"/>
      <c r="E165" s="99"/>
      <c r="F165" s="99"/>
      <c r="G165" s="99"/>
      <c r="H165" s="23">
        <f>I165/$G$172</f>
        <v>2.9124250708044915E-2</v>
      </c>
      <c r="I165" s="24">
        <f>I136</f>
        <v>61.700219199767957</v>
      </c>
    </row>
    <row r="166" spans="1:11" ht="15" customHeight="1" x14ac:dyDescent="0.25">
      <c r="A166" s="129" t="s">
        <v>166</v>
      </c>
      <c r="B166" s="129"/>
      <c r="C166" s="129"/>
      <c r="D166" s="129"/>
      <c r="E166" s="129"/>
      <c r="F166" s="129"/>
      <c r="G166" s="129"/>
      <c r="H166" s="47">
        <f>H165</f>
        <v>2.9124250708044915E-2</v>
      </c>
      <c r="I166" s="48">
        <f>I136</f>
        <v>61.700219199767957</v>
      </c>
      <c r="K166" s="41"/>
    </row>
    <row r="167" spans="1:11" ht="4.5" customHeight="1" x14ac:dyDescent="0.25"/>
    <row r="168" spans="1:11" ht="13.5" customHeight="1" x14ac:dyDescent="0.25">
      <c r="A168" s="129" t="s">
        <v>189</v>
      </c>
      <c r="B168" s="129"/>
      <c r="C168" s="129"/>
      <c r="D168" s="129"/>
      <c r="E168" s="129"/>
      <c r="F168" s="129"/>
      <c r="G168" s="129"/>
      <c r="H168" s="88">
        <f>I168/$G$172</f>
        <v>0.20207532306726261</v>
      </c>
      <c r="I168" s="48">
        <f>I20</f>
        <v>428.1</v>
      </c>
    </row>
    <row r="169" spans="1:11" ht="4.5" customHeight="1" x14ac:dyDescent="0.25">
      <c r="A169" s="153"/>
      <c r="B169" s="154"/>
      <c r="C169" s="154"/>
      <c r="D169" s="154"/>
      <c r="E169" s="154"/>
      <c r="F169" s="154"/>
      <c r="G169" s="154"/>
      <c r="H169" s="154"/>
      <c r="I169" s="155"/>
    </row>
    <row r="170" spans="1:11" ht="11.25" customHeight="1" x14ac:dyDescent="0.25">
      <c r="A170" s="156" t="s">
        <v>156</v>
      </c>
      <c r="B170" s="156"/>
      <c r="C170" s="156"/>
      <c r="D170" s="156"/>
      <c r="E170" s="156"/>
      <c r="F170" s="156"/>
      <c r="G170" s="156"/>
      <c r="H170" s="156"/>
      <c r="I170" s="156"/>
    </row>
    <row r="171" spans="1:11" ht="45" customHeight="1" x14ac:dyDescent="0.25">
      <c r="A171" s="157" t="s">
        <v>167</v>
      </c>
      <c r="B171" s="157"/>
      <c r="C171" s="157"/>
      <c r="D171" s="157"/>
      <c r="E171" s="157"/>
      <c r="F171" s="157"/>
      <c r="G171" s="74" t="s">
        <v>168</v>
      </c>
      <c r="H171" s="74" t="s">
        <v>169</v>
      </c>
      <c r="I171" s="74" t="s">
        <v>170</v>
      </c>
    </row>
    <row r="172" spans="1:11" ht="11.25" customHeight="1" x14ac:dyDescent="0.25">
      <c r="A172" s="151" t="str">
        <f>D4</f>
        <v>Jovem Aprendiz</v>
      </c>
      <c r="B172" s="151"/>
      <c r="C172" s="151"/>
      <c r="D172" s="151"/>
      <c r="E172" s="151"/>
      <c r="F172" s="151"/>
      <c r="G172" s="75">
        <f>I156+I162+I166+I168</f>
        <v>2118.5169643772042</v>
      </c>
      <c r="H172" s="74">
        <f>IF(D5="12x36",2,1)</f>
        <v>1</v>
      </c>
      <c r="I172" s="75">
        <f>G172*H172</f>
        <v>2118.5169643772042</v>
      </c>
    </row>
    <row r="173" spans="1:11" x14ac:dyDescent="0.25">
      <c r="A173" s="151"/>
      <c r="B173" s="151"/>
      <c r="C173" s="151"/>
      <c r="D173" s="151"/>
      <c r="E173" s="151"/>
      <c r="F173" s="151"/>
      <c r="G173" s="74"/>
      <c r="H173" s="74"/>
      <c r="I173" s="75"/>
    </row>
    <row r="174" spans="1:11" s="28" customFormat="1" ht="12" customHeight="1" x14ac:dyDescent="0.25">
      <c r="A174" s="152" t="s">
        <v>171</v>
      </c>
      <c r="B174" s="152"/>
      <c r="C174" s="152"/>
      <c r="D174" s="152"/>
      <c r="E174" s="152"/>
      <c r="F174" s="152"/>
      <c r="G174" s="152"/>
      <c r="H174" s="152"/>
      <c r="I174" s="76">
        <f>I172</f>
        <v>2118.5169643772042</v>
      </c>
      <c r="J174" s="35"/>
    </row>
  </sheetData>
  <mergeCells count="174">
    <mergeCell ref="A172:F172"/>
    <mergeCell ref="A173:F173"/>
    <mergeCell ref="A174:H174"/>
    <mergeCell ref="A169:I169"/>
    <mergeCell ref="A164:I164"/>
    <mergeCell ref="B165:G165"/>
    <mergeCell ref="A166:G166"/>
    <mergeCell ref="A168:G168"/>
    <mergeCell ref="A170:I170"/>
    <mergeCell ref="A171:F171"/>
    <mergeCell ref="A156:G156"/>
    <mergeCell ref="A158:I158"/>
    <mergeCell ref="B159:G159"/>
    <mergeCell ref="B160:G160"/>
    <mergeCell ref="B161:G161"/>
    <mergeCell ref="A162:G162"/>
    <mergeCell ref="A149:G149"/>
    <mergeCell ref="A151:I151"/>
    <mergeCell ref="A152:I152"/>
    <mergeCell ref="B153:G153"/>
    <mergeCell ref="B154:G154"/>
    <mergeCell ref="B155:G155"/>
    <mergeCell ref="A145:A146"/>
    <mergeCell ref="B145:E146"/>
    <mergeCell ref="H145:I145"/>
    <mergeCell ref="H146:I146"/>
    <mergeCell ref="B147:I147"/>
    <mergeCell ref="B148:I148"/>
    <mergeCell ref="A142:B142"/>
    <mergeCell ref="H142:I142"/>
    <mergeCell ref="A143:B143"/>
    <mergeCell ref="H143:I143"/>
    <mergeCell ref="A144:B144"/>
    <mergeCell ref="H144:I144"/>
    <mergeCell ref="B138:I138"/>
    <mergeCell ref="A139:I139"/>
    <mergeCell ref="A140:B140"/>
    <mergeCell ref="D140:E140"/>
    <mergeCell ref="H140:I140"/>
    <mergeCell ref="A141:B141"/>
    <mergeCell ref="D141:E141"/>
    <mergeCell ref="H141:I141"/>
    <mergeCell ref="B132:G132"/>
    <mergeCell ref="B133:G133"/>
    <mergeCell ref="B134:G134"/>
    <mergeCell ref="B135:G135"/>
    <mergeCell ref="A136:G136"/>
    <mergeCell ref="B137:I137"/>
    <mergeCell ref="A124:B124"/>
    <mergeCell ref="A125:B125"/>
    <mergeCell ref="A127:G127"/>
    <mergeCell ref="A129:I129"/>
    <mergeCell ref="B130:G130"/>
    <mergeCell ref="B131:G131"/>
    <mergeCell ref="B116:G116"/>
    <mergeCell ref="A117:G117"/>
    <mergeCell ref="B119:G119"/>
    <mergeCell ref="B120:G120"/>
    <mergeCell ref="A121:G121"/>
    <mergeCell ref="A123:E123"/>
    <mergeCell ref="A110:E110"/>
    <mergeCell ref="A111:B111"/>
    <mergeCell ref="A112:B112"/>
    <mergeCell ref="B113:I113"/>
    <mergeCell ref="B114:G114"/>
    <mergeCell ref="B115:G115"/>
    <mergeCell ref="B103:G103"/>
    <mergeCell ref="B104:G104"/>
    <mergeCell ref="B105:G105"/>
    <mergeCell ref="B106:G106"/>
    <mergeCell ref="A107:G107"/>
    <mergeCell ref="B108:I108"/>
    <mergeCell ref="A95:B95"/>
    <mergeCell ref="A97:G97"/>
    <mergeCell ref="A99:I99"/>
    <mergeCell ref="B100:G100"/>
    <mergeCell ref="B101:G101"/>
    <mergeCell ref="B102:G102"/>
    <mergeCell ref="A89:I89"/>
    <mergeCell ref="A90:B90"/>
    <mergeCell ref="A91:B91"/>
    <mergeCell ref="A93:E93"/>
    <mergeCell ref="F93:I93"/>
    <mergeCell ref="A94:B94"/>
    <mergeCell ref="B82:G82"/>
    <mergeCell ref="A83:G83"/>
    <mergeCell ref="B84:G84"/>
    <mergeCell ref="A85:I85"/>
    <mergeCell ref="A86:B86"/>
    <mergeCell ref="A87:B87"/>
    <mergeCell ref="A75:G75"/>
    <mergeCell ref="B77:G77"/>
    <mergeCell ref="B78:G78"/>
    <mergeCell ref="B79:G79"/>
    <mergeCell ref="B80:G80"/>
    <mergeCell ref="B81:G81"/>
    <mergeCell ref="B67:G67"/>
    <mergeCell ref="B68:G68"/>
    <mergeCell ref="A69:G69"/>
    <mergeCell ref="B71:G71"/>
    <mergeCell ref="B72:G72"/>
    <mergeCell ref="A73:G73"/>
    <mergeCell ref="B61:G61"/>
    <mergeCell ref="A62:G62"/>
    <mergeCell ref="B63:I63"/>
    <mergeCell ref="B64:I64"/>
    <mergeCell ref="B65:G65"/>
    <mergeCell ref="B66:G66"/>
    <mergeCell ref="B55:G55"/>
    <mergeCell ref="B56:G56"/>
    <mergeCell ref="B57:G57"/>
    <mergeCell ref="B58:G58"/>
    <mergeCell ref="B59:G59"/>
    <mergeCell ref="B60:G60"/>
    <mergeCell ref="B49:G49"/>
    <mergeCell ref="A50:G50"/>
    <mergeCell ref="A51:I51"/>
    <mergeCell ref="A52:I52"/>
    <mergeCell ref="B53:G53"/>
    <mergeCell ref="B54:G54"/>
    <mergeCell ref="B43:G43"/>
    <mergeCell ref="B44:G44"/>
    <mergeCell ref="B45:G45"/>
    <mergeCell ref="B46:G46"/>
    <mergeCell ref="B47:G47"/>
    <mergeCell ref="B48:G48"/>
    <mergeCell ref="B36:G36"/>
    <mergeCell ref="B37:G37"/>
    <mergeCell ref="B38:G38"/>
    <mergeCell ref="A39:G39"/>
    <mergeCell ref="B41:G41"/>
    <mergeCell ref="B42:G42"/>
    <mergeCell ref="B30:G30"/>
    <mergeCell ref="B31:G31"/>
    <mergeCell ref="B32:G32"/>
    <mergeCell ref="B33:G33"/>
    <mergeCell ref="B34:G34"/>
    <mergeCell ref="B35:G35"/>
    <mergeCell ref="A22:F22"/>
    <mergeCell ref="A23:F24"/>
    <mergeCell ref="A25:F25"/>
    <mergeCell ref="A26:F26"/>
    <mergeCell ref="A28:I28"/>
    <mergeCell ref="B29:G29"/>
    <mergeCell ref="A14:F16"/>
    <mergeCell ref="G14:G16"/>
    <mergeCell ref="A17:F19"/>
    <mergeCell ref="G17:G19"/>
    <mergeCell ref="A20:F20"/>
    <mergeCell ref="A21:F21"/>
    <mergeCell ref="A8:C8"/>
    <mergeCell ref="D8:F8"/>
    <mergeCell ref="G8:H8"/>
    <mergeCell ref="A9:F9"/>
    <mergeCell ref="A10:F10"/>
    <mergeCell ref="A11:F13"/>
    <mergeCell ref="G11:G13"/>
    <mergeCell ref="D5:F5"/>
    <mergeCell ref="A6:C6"/>
    <mergeCell ref="D6:F6"/>
    <mergeCell ref="G6:H7"/>
    <mergeCell ref="I6:I7"/>
    <mergeCell ref="A7:C7"/>
    <mergeCell ref="D7:F7"/>
    <mergeCell ref="A1:I1"/>
    <mergeCell ref="A2:B2"/>
    <mergeCell ref="C2:D2"/>
    <mergeCell ref="E2:I2"/>
    <mergeCell ref="A3:B3"/>
    <mergeCell ref="A4:C4"/>
    <mergeCell ref="D4:F4"/>
    <mergeCell ref="G4:H5"/>
    <mergeCell ref="I4:I5"/>
    <mergeCell ref="A5:C5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74"/>
  <sheetViews>
    <sheetView tabSelected="1" view="pageBreakPreview" topLeftCell="A101" zoomScale="130" zoomScaleNormal="130" zoomScaleSheetLayoutView="130" zoomScalePageLayoutView="130" workbookViewId="0">
      <selection activeCell="B131" sqref="B131:G131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02" t="s">
        <v>0</v>
      </c>
      <c r="B1" s="102"/>
      <c r="C1" s="102"/>
      <c r="D1" s="102"/>
      <c r="E1" s="102"/>
      <c r="F1" s="102"/>
      <c r="G1" s="102"/>
      <c r="H1" s="102"/>
      <c r="I1" s="102"/>
      <c r="K1" s="4"/>
    </row>
    <row r="2" spans="1:11" ht="22.5" customHeight="1" x14ac:dyDescent="0.25">
      <c r="A2" s="102" t="s">
        <v>1</v>
      </c>
      <c r="B2" s="102"/>
      <c r="C2" s="103" t="s">
        <v>180</v>
      </c>
      <c r="D2" s="103"/>
      <c r="E2" s="172" t="s">
        <v>206</v>
      </c>
      <c r="F2" s="104"/>
      <c r="G2" s="104"/>
      <c r="H2" s="104"/>
      <c r="I2" s="104"/>
    </row>
    <row r="3" spans="1:11" ht="11.25" customHeight="1" x14ac:dyDescent="0.25">
      <c r="A3" s="102" t="s">
        <v>3</v>
      </c>
      <c r="B3" s="102"/>
      <c r="C3" s="5"/>
      <c r="D3" s="6"/>
      <c r="E3" s="7" t="s">
        <v>4</v>
      </c>
      <c r="F3" s="5"/>
      <c r="G3" s="6"/>
      <c r="H3" s="6"/>
      <c r="I3" s="6"/>
    </row>
    <row r="4" spans="1:11" ht="18.75" customHeight="1" x14ac:dyDescent="0.25">
      <c r="A4" s="97" t="s">
        <v>5</v>
      </c>
      <c r="B4" s="97"/>
      <c r="C4" s="97"/>
      <c r="D4" s="105" t="s">
        <v>181</v>
      </c>
      <c r="E4" s="105"/>
      <c r="F4" s="105"/>
      <c r="G4" s="106" t="str">
        <f>IF(D5="12x36","Regime de trabalho:","Quantidade de HORAS/MÊS")</f>
        <v>Quantidade de HORAS/MÊS</v>
      </c>
      <c r="H4" s="106"/>
      <c r="I4" s="107">
        <f>IF(D5="12x36",D5,5*D5)</f>
        <v>100</v>
      </c>
    </row>
    <row r="5" spans="1:11" ht="18.75" customHeight="1" x14ac:dyDescent="0.25">
      <c r="A5" s="97" t="str">
        <f>IF(D5="12x36","Regime de trabalho:","Regime de trabalho (horas semanais):")</f>
        <v>Regime de trabalho (horas semanais):</v>
      </c>
      <c r="B5" s="97"/>
      <c r="C5" s="97"/>
      <c r="D5" s="97">
        <v>20</v>
      </c>
      <c r="E5" s="97"/>
      <c r="F5" s="97"/>
      <c r="G5" s="106"/>
      <c r="H5" s="106"/>
      <c r="I5" s="107"/>
    </row>
    <row r="6" spans="1:11" ht="22.5" customHeight="1" x14ac:dyDescent="0.25">
      <c r="A6" s="97" t="s">
        <v>6</v>
      </c>
      <c r="B6" s="97"/>
      <c r="C6" s="97"/>
      <c r="D6" s="98" t="s">
        <v>182</v>
      </c>
      <c r="E6" s="99"/>
      <c r="F6" s="99"/>
      <c r="G6" s="100" t="s">
        <v>7</v>
      </c>
      <c r="H6" s="100"/>
      <c r="I6" s="101" t="s">
        <v>11</v>
      </c>
    </row>
    <row r="7" spans="1:11" ht="22.5" customHeight="1" x14ac:dyDescent="0.25">
      <c r="A7" s="97" t="s">
        <v>8</v>
      </c>
      <c r="B7" s="97"/>
      <c r="C7" s="97"/>
      <c r="D7" s="99" t="s">
        <v>183</v>
      </c>
      <c r="E7" s="99"/>
      <c r="F7" s="99"/>
      <c r="G7" s="100"/>
      <c r="H7" s="100"/>
      <c r="I7" s="101"/>
    </row>
    <row r="8" spans="1:11" ht="24.75" customHeight="1" x14ac:dyDescent="0.25">
      <c r="A8" s="97" t="s">
        <v>9</v>
      </c>
      <c r="B8" s="97"/>
      <c r="C8" s="97"/>
      <c r="D8" s="97" t="s">
        <v>195</v>
      </c>
      <c r="E8" s="97"/>
      <c r="F8" s="97"/>
      <c r="G8" s="100" t="s">
        <v>10</v>
      </c>
      <c r="H8" s="100"/>
      <c r="I8" s="9" t="s">
        <v>11</v>
      </c>
    </row>
    <row r="9" spans="1:11" ht="32.25" customHeight="1" x14ac:dyDescent="0.25">
      <c r="A9" s="112" t="s">
        <v>12</v>
      </c>
      <c r="B9" s="112"/>
      <c r="C9" s="112"/>
      <c r="D9" s="112"/>
      <c r="E9" s="112"/>
      <c r="F9" s="112"/>
      <c r="G9" s="8" t="s">
        <v>13</v>
      </c>
      <c r="H9" s="10">
        <v>220</v>
      </c>
      <c r="I9" s="11">
        <v>1711.69</v>
      </c>
    </row>
    <row r="10" spans="1:11" ht="11.25" customHeight="1" x14ac:dyDescent="0.25">
      <c r="A10" s="108" t="s">
        <v>14</v>
      </c>
      <c r="B10" s="108"/>
      <c r="C10" s="108"/>
      <c r="D10" s="108"/>
      <c r="E10" s="108"/>
      <c r="F10" s="108"/>
      <c r="G10" s="10" t="str">
        <f>D8</f>
        <v>Novo Hamburgo</v>
      </c>
      <c r="H10" s="10" t="s">
        <v>15</v>
      </c>
      <c r="I10" s="13">
        <v>0</v>
      </c>
    </row>
    <row r="11" spans="1:11" ht="15" customHeight="1" x14ac:dyDescent="0.25">
      <c r="A11" s="108" t="s">
        <v>16</v>
      </c>
      <c r="B11" s="108"/>
      <c r="C11" s="108"/>
      <c r="D11" s="108"/>
      <c r="E11" s="108"/>
      <c r="F11" s="108"/>
      <c r="G11" s="109" t="s">
        <v>17</v>
      </c>
      <c r="H11" s="10" t="s">
        <v>18</v>
      </c>
      <c r="I11" s="11">
        <v>5</v>
      </c>
    </row>
    <row r="12" spans="1:11" x14ac:dyDescent="0.25">
      <c r="A12" s="108"/>
      <c r="B12" s="108"/>
      <c r="C12" s="108"/>
      <c r="D12" s="108"/>
      <c r="E12" s="108"/>
      <c r="F12" s="108"/>
      <c r="G12" s="109"/>
      <c r="H12" s="10" t="s">
        <v>19</v>
      </c>
      <c r="I12" s="14">
        <v>22</v>
      </c>
    </row>
    <row r="13" spans="1:11" x14ac:dyDescent="0.25">
      <c r="A13" s="108"/>
      <c r="B13" s="108"/>
      <c r="C13" s="108"/>
      <c r="D13" s="108"/>
      <c r="E13" s="108"/>
      <c r="F13" s="108"/>
      <c r="G13" s="109"/>
      <c r="H13" s="10" t="s">
        <v>20</v>
      </c>
      <c r="I13" s="9">
        <v>0.06</v>
      </c>
    </row>
    <row r="14" spans="1:11" ht="11.25" customHeight="1" x14ac:dyDescent="0.25">
      <c r="A14" s="108" t="s">
        <v>21</v>
      </c>
      <c r="B14" s="108"/>
      <c r="C14" s="108"/>
      <c r="D14" s="108"/>
      <c r="E14" s="108"/>
      <c r="F14" s="108"/>
      <c r="G14" s="109" t="s">
        <v>17</v>
      </c>
      <c r="H14" s="10" t="s">
        <v>18</v>
      </c>
      <c r="I14" s="11">
        <v>200</v>
      </c>
    </row>
    <row r="15" spans="1:11" ht="11.25" customHeight="1" x14ac:dyDescent="0.25">
      <c r="A15" s="108"/>
      <c r="B15" s="108"/>
      <c r="C15" s="108"/>
      <c r="D15" s="108"/>
      <c r="E15" s="108"/>
      <c r="F15" s="108"/>
      <c r="G15" s="109"/>
      <c r="H15" s="10" t="s">
        <v>185</v>
      </c>
      <c r="I15" s="14">
        <v>1</v>
      </c>
    </row>
    <row r="16" spans="1:11" x14ac:dyDescent="0.25">
      <c r="A16" s="108"/>
      <c r="B16" s="108"/>
      <c r="C16" s="108"/>
      <c r="D16" s="108"/>
      <c r="E16" s="108"/>
      <c r="F16" s="108"/>
      <c r="G16" s="109"/>
      <c r="H16" s="10" t="s">
        <v>20</v>
      </c>
      <c r="I16" s="9">
        <v>0.2</v>
      </c>
    </row>
    <row r="17" spans="1:9" ht="11.25" customHeight="1" x14ac:dyDescent="0.25">
      <c r="A17" s="108" t="s">
        <v>22</v>
      </c>
      <c r="B17" s="108"/>
      <c r="C17" s="108"/>
      <c r="D17" s="108"/>
      <c r="E17" s="108"/>
      <c r="F17" s="108"/>
      <c r="G17" s="109" t="s">
        <v>17</v>
      </c>
      <c r="H17" s="10" t="s">
        <v>18</v>
      </c>
      <c r="I17" s="11">
        <v>0</v>
      </c>
    </row>
    <row r="18" spans="1:9" x14ac:dyDescent="0.25">
      <c r="A18" s="108"/>
      <c r="B18" s="108"/>
      <c r="C18" s="108"/>
      <c r="D18" s="108"/>
      <c r="E18" s="108"/>
      <c r="F18" s="108"/>
      <c r="G18" s="109"/>
      <c r="H18" s="10" t="s">
        <v>19</v>
      </c>
      <c r="I18" s="14">
        <v>0</v>
      </c>
    </row>
    <row r="19" spans="1:9" x14ac:dyDescent="0.25">
      <c r="A19" s="108"/>
      <c r="B19" s="108"/>
      <c r="C19" s="108"/>
      <c r="D19" s="108"/>
      <c r="E19" s="108"/>
      <c r="F19" s="108"/>
      <c r="G19" s="109"/>
      <c r="H19" s="10" t="s">
        <v>20</v>
      </c>
      <c r="I19" s="9">
        <v>0</v>
      </c>
    </row>
    <row r="20" spans="1:9" ht="36" customHeight="1" x14ac:dyDescent="0.25">
      <c r="A20" s="110" t="s">
        <v>190</v>
      </c>
      <c r="B20" s="110"/>
      <c r="C20" s="110"/>
      <c r="D20" s="110"/>
      <c r="E20" s="110"/>
      <c r="F20" s="110"/>
      <c r="G20" s="15" t="s">
        <v>17</v>
      </c>
      <c r="H20" s="15" t="s">
        <v>23</v>
      </c>
      <c r="I20" s="16">
        <v>428.1</v>
      </c>
    </row>
    <row r="21" spans="1:9" ht="22.5" customHeight="1" x14ac:dyDescent="0.25">
      <c r="A21" s="111" t="s">
        <v>24</v>
      </c>
      <c r="B21" s="111"/>
      <c r="C21" s="111"/>
      <c r="D21" s="111"/>
      <c r="E21" s="111"/>
      <c r="F21" s="111"/>
      <c r="G21" s="15"/>
      <c r="H21" s="15" t="s">
        <v>25</v>
      </c>
      <c r="I21" s="18" t="s">
        <v>11</v>
      </c>
    </row>
    <row r="22" spans="1:9" ht="34.5" customHeight="1" x14ac:dyDescent="0.25">
      <c r="A22" s="111" t="s">
        <v>26</v>
      </c>
      <c r="B22" s="111"/>
      <c r="C22" s="111"/>
      <c r="D22" s="111"/>
      <c r="E22" s="111"/>
      <c r="F22" s="111"/>
      <c r="G22" s="10"/>
      <c r="H22" s="10" t="s">
        <v>27</v>
      </c>
      <c r="I22" s="11" t="s">
        <v>11</v>
      </c>
    </row>
    <row r="23" spans="1:9" ht="15" customHeight="1" x14ac:dyDescent="0.25">
      <c r="A23" s="111" t="s">
        <v>28</v>
      </c>
      <c r="B23" s="111"/>
      <c r="C23" s="111"/>
      <c r="D23" s="111"/>
      <c r="E23" s="111"/>
      <c r="F23" s="111"/>
      <c r="G23" s="15"/>
      <c r="H23" s="19" t="s">
        <v>29</v>
      </c>
      <c r="I23" s="20" t="s">
        <v>11</v>
      </c>
    </row>
    <row r="24" spans="1:9" ht="15" customHeight="1" x14ac:dyDescent="0.25">
      <c r="A24" s="111"/>
      <c r="B24" s="111"/>
      <c r="C24" s="111"/>
      <c r="D24" s="111"/>
      <c r="E24" s="111"/>
      <c r="F24" s="111"/>
      <c r="G24" s="15"/>
      <c r="H24" s="21" t="s">
        <v>30</v>
      </c>
      <c r="I24" s="9" t="s">
        <v>11</v>
      </c>
    </row>
    <row r="25" spans="1:9" ht="26.25" customHeight="1" x14ac:dyDescent="0.25">
      <c r="A25" s="111" t="s">
        <v>31</v>
      </c>
      <c r="B25" s="111"/>
      <c r="C25" s="111"/>
      <c r="D25" s="111"/>
      <c r="E25" s="111"/>
      <c r="F25" s="111"/>
      <c r="G25" s="15"/>
      <c r="H25" s="10" t="s">
        <v>29</v>
      </c>
      <c r="I25" s="20" t="s">
        <v>11</v>
      </c>
    </row>
    <row r="26" spans="1:9" ht="35.25" customHeight="1" x14ac:dyDescent="0.25">
      <c r="A26" s="111" t="s">
        <v>32</v>
      </c>
      <c r="B26" s="111"/>
      <c r="C26" s="111"/>
      <c r="D26" s="111"/>
      <c r="E26" s="111"/>
      <c r="F26" s="111"/>
      <c r="G26" s="10"/>
      <c r="H26" s="8" t="s">
        <v>25</v>
      </c>
      <c r="I26" s="9">
        <v>0.1</v>
      </c>
    </row>
    <row r="27" spans="1:9" ht="4.5" customHeight="1" x14ac:dyDescent="0.25"/>
    <row r="28" spans="1:9" ht="17.25" customHeight="1" x14ac:dyDescent="0.25">
      <c r="A28" s="113" t="s">
        <v>33</v>
      </c>
      <c r="B28" s="113"/>
      <c r="C28" s="113"/>
      <c r="D28" s="113"/>
      <c r="E28" s="113"/>
      <c r="F28" s="113"/>
      <c r="G28" s="113"/>
      <c r="H28" s="113"/>
      <c r="I28" s="113"/>
    </row>
    <row r="29" spans="1:9" ht="33.75" customHeight="1" x14ac:dyDescent="0.25">
      <c r="A29" s="22" t="s">
        <v>34</v>
      </c>
      <c r="B29" s="114" t="s">
        <v>35</v>
      </c>
      <c r="C29" s="114"/>
      <c r="D29" s="114"/>
      <c r="E29" s="114"/>
      <c r="F29" s="114"/>
      <c r="G29" s="114"/>
      <c r="H29" s="22" t="s">
        <v>36</v>
      </c>
      <c r="I29" s="22" t="s">
        <v>37</v>
      </c>
    </row>
    <row r="30" spans="1:9" ht="15" customHeight="1" x14ac:dyDescent="0.25">
      <c r="A30" s="17">
        <v>1</v>
      </c>
      <c r="B30" s="99" t="s">
        <v>38</v>
      </c>
      <c r="C30" s="99"/>
      <c r="D30" s="99"/>
      <c r="E30" s="99"/>
      <c r="F30" s="99"/>
      <c r="G30" s="99"/>
      <c r="H30" s="23">
        <f t="shared" ref="H30:H38" si="0">I30/$I$39</f>
        <v>1</v>
      </c>
      <c r="I30" s="24">
        <f>IF(D5="12x36",I9,I9/H9*I4)</f>
        <v>778.04090909090917</v>
      </c>
    </row>
    <row r="31" spans="1:9" ht="15" customHeight="1" x14ac:dyDescent="0.25">
      <c r="A31" s="17">
        <f t="shared" ref="A31:A38" si="1">A30+1</f>
        <v>2</v>
      </c>
      <c r="B31" s="99" t="s">
        <v>39</v>
      </c>
      <c r="C31" s="99"/>
      <c r="D31" s="99"/>
      <c r="E31" s="99"/>
      <c r="F31" s="99"/>
      <c r="G31" s="99"/>
      <c r="H31" s="23">
        <f t="shared" si="0"/>
        <v>0</v>
      </c>
      <c r="I31" s="24">
        <f>IF(I8=30%,I30*I8,0)</f>
        <v>0</v>
      </c>
    </row>
    <row r="32" spans="1:9" ht="15" customHeight="1" x14ac:dyDescent="0.25">
      <c r="A32" s="17">
        <f t="shared" si="1"/>
        <v>3</v>
      </c>
      <c r="B32" s="99" t="s">
        <v>40</v>
      </c>
      <c r="C32" s="99"/>
      <c r="D32" s="99"/>
      <c r="E32" s="99"/>
      <c r="F32" s="99"/>
      <c r="G32" s="99"/>
      <c r="H32" s="23">
        <f t="shared" si="0"/>
        <v>0</v>
      </c>
      <c r="I32" s="24">
        <f>IF(I6=10%,I22*I6,0)</f>
        <v>0</v>
      </c>
    </row>
    <row r="33" spans="1:10" ht="15" customHeight="1" x14ac:dyDescent="0.25">
      <c r="A33" s="17">
        <f t="shared" si="1"/>
        <v>4</v>
      </c>
      <c r="B33" s="99" t="s">
        <v>41</v>
      </c>
      <c r="C33" s="99"/>
      <c r="D33" s="99"/>
      <c r="E33" s="99"/>
      <c r="F33" s="99"/>
      <c r="G33" s="99"/>
      <c r="H33" s="23">
        <f t="shared" si="0"/>
        <v>0</v>
      </c>
      <c r="I33" s="24">
        <f>IF(I6=20%,I22*I6,0)</f>
        <v>0</v>
      </c>
    </row>
    <row r="34" spans="1:10" ht="15" customHeight="1" x14ac:dyDescent="0.25">
      <c r="A34" s="17">
        <f t="shared" si="1"/>
        <v>5</v>
      </c>
      <c r="B34" s="99" t="s">
        <v>42</v>
      </c>
      <c r="C34" s="99"/>
      <c r="D34" s="99"/>
      <c r="E34" s="99"/>
      <c r="F34" s="99"/>
      <c r="G34" s="99"/>
      <c r="H34" s="23">
        <f t="shared" si="0"/>
        <v>0</v>
      </c>
      <c r="I34" s="24">
        <f>IF(I6=40%,I22*I6,0)</f>
        <v>0</v>
      </c>
    </row>
    <row r="35" spans="1:10" ht="15" customHeight="1" x14ac:dyDescent="0.25">
      <c r="A35" s="17">
        <f t="shared" si="1"/>
        <v>6</v>
      </c>
      <c r="B35" s="99" t="s">
        <v>176</v>
      </c>
      <c r="C35" s="99"/>
      <c r="D35" s="99"/>
      <c r="E35" s="99"/>
      <c r="F35" s="99"/>
      <c r="G35" s="99"/>
      <c r="H35" s="23">
        <f t="shared" si="0"/>
        <v>0</v>
      </c>
      <c r="I35" s="24">
        <f>IF(I21="Não aplicável",0,I30*I21)</f>
        <v>0</v>
      </c>
    </row>
    <row r="36" spans="1:10" ht="15" customHeight="1" x14ac:dyDescent="0.25">
      <c r="A36" s="17">
        <f t="shared" si="1"/>
        <v>7</v>
      </c>
      <c r="B36" s="99" t="s">
        <v>43</v>
      </c>
      <c r="C36" s="99"/>
      <c r="D36" s="99"/>
      <c r="E36" s="99"/>
      <c r="F36" s="99"/>
      <c r="G36" s="99"/>
      <c r="H36" s="23">
        <f t="shared" si="0"/>
        <v>0</v>
      </c>
      <c r="I36" s="24">
        <f>IF(I23="Não aplicável",0,(I30+I31+I32+I33+I34+I35+I38)/I4*I23*(1+I24))</f>
        <v>0</v>
      </c>
    </row>
    <row r="37" spans="1:10" ht="23.25" customHeight="1" x14ac:dyDescent="0.25">
      <c r="A37" s="17">
        <f t="shared" si="1"/>
        <v>8</v>
      </c>
      <c r="B37" s="99" t="s">
        <v>44</v>
      </c>
      <c r="C37" s="99"/>
      <c r="D37" s="99"/>
      <c r="E37" s="99"/>
      <c r="F37" s="99"/>
      <c r="G37" s="99"/>
      <c r="H37" s="23">
        <f t="shared" si="0"/>
        <v>0</v>
      </c>
      <c r="I37" s="24">
        <f>IF(I23="Não aplicável",0,I23/I12*5*(I9/H9*(1+I24)))</f>
        <v>0</v>
      </c>
    </row>
    <row r="38" spans="1:10" ht="15" customHeight="1" x14ac:dyDescent="0.25">
      <c r="A38" s="17">
        <f t="shared" si="1"/>
        <v>9</v>
      </c>
      <c r="B38" s="115" t="str">
        <f>IF(D5="12x36","Para postos 12x36 os feriados são considerados compensados, conforme parágrafo único, Art. 59-A da CLT","Outros")</f>
        <v>Outros</v>
      </c>
      <c r="C38" s="115"/>
      <c r="D38" s="115"/>
      <c r="E38" s="115"/>
      <c r="F38" s="115"/>
      <c r="G38" s="115"/>
      <c r="H38" s="23">
        <f t="shared" si="0"/>
        <v>0</v>
      </c>
      <c r="I38" s="24">
        <v>0</v>
      </c>
    </row>
    <row r="39" spans="1:10" s="28" customFormat="1" ht="15" customHeight="1" x14ac:dyDescent="0.25">
      <c r="A39" s="116" t="s">
        <v>45</v>
      </c>
      <c r="B39" s="116"/>
      <c r="C39" s="116"/>
      <c r="D39" s="116"/>
      <c r="E39" s="116"/>
      <c r="F39" s="116"/>
      <c r="G39" s="116"/>
      <c r="H39" s="25">
        <f>SUM(H30:H38)</f>
        <v>1</v>
      </c>
      <c r="I39" s="26">
        <f>SUM(I30:I38)</f>
        <v>778.04090909090917</v>
      </c>
      <c r="J39" s="27"/>
    </row>
    <row r="40" spans="1:10" ht="4.5" customHeight="1" x14ac:dyDescent="0.25"/>
    <row r="41" spans="1:10" ht="33.75" customHeight="1" x14ac:dyDescent="0.25">
      <c r="A41" s="3" t="s">
        <v>46</v>
      </c>
      <c r="B41" s="117" t="s">
        <v>47</v>
      </c>
      <c r="C41" s="117"/>
      <c r="D41" s="117"/>
      <c r="E41" s="117"/>
      <c r="F41" s="117"/>
      <c r="G41" s="117"/>
      <c r="H41" s="3" t="s">
        <v>36</v>
      </c>
      <c r="I41" s="3" t="s">
        <v>37</v>
      </c>
    </row>
    <row r="42" spans="1:10" ht="15" customHeight="1" x14ac:dyDescent="0.25">
      <c r="A42" s="17">
        <v>1</v>
      </c>
      <c r="B42" s="99" t="s">
        <v>188</v>
      </c>
      <c r="C42" s="99"/>
      <c r="D42" s="99"/>
      <c r="E42" s="99"/>
      <c r="F42" s="99"/>
      <c r="G42" s="99"/>
      <c r="H42" s="23">
        <v>0.2</v>
      </c>
      <c r="I42" s="24">
        <f t="shared" ref="I42:I49" si="2">$I$39*H42</f>
        <v>155.60818181818183</v>
      </c>
    </row>
    <row r="43" spans="1:10" ht="15" customHeight="1" x14ac:dyDescent="0.25">
      <c r="A43" s="17">
        <v>2</v>
      </c>
      <c r="B43" s="99" t="s">
        <v>186</v>
      </c>
      <c r="C43" s="99"/>
      <c r="D43" s="99"/>
      <c r="E43" s="99"/>
      <c r="F43" s="99"/>
      <c r="G43" s="99"/>
      <c r="H43" s="23">
        <v>1.4999999999999999E-2</v>
      </c>
      <c r="I43" s="24">
        <f t="shared" si="2"/>
        <v>11.670613636363637</v>
      </c>
    </row>
    <row r="44" spans="1:10" ht="15" customHeight="1" x14ac:dyDescent="0.25">
      <c r="A44" s="17">
        <v>3</v>
      </c>
      <c r="B44" s="99" t="s">
        <v>48</v>
      </c>
      <c r="C44" s="99"/>
      <c r="D44" s="99"/>
      <c r="E44" s="99"/>
      <c r="F44" s="99"/>
      <c r="G44" s="99"/>
      <c r="H44" s="23">
        <v>0.01</v>
      </c>
      <c r="I44" s="24">
        <f t="shared" si="2"/>
        <v>7.7804090909090915</v>
      </c>
    </row>
    <row r="45" spans="1:10" ht="15" customHeight="1" x14ac:dyDescent="0.25">
      <c r="A45" s="17">
        <v>4</v>
      </c>
      <c r="B45" s="99" t="s">
        <v>49</v>
      </c>
      <c r="C45" s="99"/>
      <c r="D45" s="99"/>
      <c r="E45" s="99"/>
      <c r="F45" s="99"/>
      <c r="G45" s="99"/>
      <c r="H45" s="23">
        <v>2E-3</v>
      </c>
      <c r="I45" s="24">
        <f t="shared" si="2"/>
        <v>1.5560818181818183</v>
      </c>
    </row>
    <row r="46" spans="1:10" ht="15" customHeight="1" x14ac:dyDescent="0.25">
      <c r="A46" s="17">
        <v>5</v>
      </c>
      <c r="B46" s="99" t="s">
        <v>50</v>
      </c>
      <c r="C46" s="99"/>
      <c r="D46" s="99"/>
      <c r="E46" s="99"/>
      <c r="F46" s="99"/>
      <c r="G46" s="99"/>
      <c r="H46" s="23">
        <v>2.5000000000000001E-2</v>
      </c>
      <c r="I46" s="24">
        <f t="shared" si="2"/>
        <v>19.451022727272729</v>
      </c>
    </row>
    <row r="47" spans="1:10" ht="15" customHeight="1" x14ac:dyDescent="0.25">
      <c r="A47" s="17">
        <v>6</v>
      </c>
      <c r="B47" s="99" t="s">
        <v>187</v>
      </c>
      <c r="C47" s="99"/>
      <c r="D47" s="99"/>
      <c r="E47" s="99"/>
      <c r="F47" s="99"/>
      <c r="G47" s="99"/>
      <c r="H47" s="23">
        <v>0.02</v>
      </c>
      <c r="I47" s="24">
        <f t="shared" si="2"/>
        <v>15.560818181818183</v>
      </c>
    </row>
    <row r="48" spans="1:10" ht="15" customHeight="1" x14ac:dyDescent="0.25">
      <c r="A48" s="17">
        <v>7</v>
      </c>
      <c r="B48" s="99" t="s">
        <v>51</v>
      </c>
      <c r="C48" s="99"/>
      <c r="D48" s="99"/>
      <c r="E48" s="99"/>
      <c r="F48" s="99"/>
      <c r="G48" s="99"/>
      <c r="H48" s="23">
        <v>0.03</v>
      </c>
      <c r="I48" s="24">
        <f t="shared" si="2"/>
        <v>23.341227272727274</v>
      </c>
    </row>
    <row r="49" spans="1:10" ht="15" customHeight="1" x14ac:dyDescent="0.25">
      <c r="A49" s="17">
        <v>8</v>
      </c>
      <c r="B49" s="99" t="s">
        <v>52</v>
      </c>
      <c r="C49" s="99"/>
      <c r="D49" s="99"/>
      <c r="E49" s="99"/>
      <c r="F49" s="99"/>
      <c r="G49" s="99"/>
      <c r="H49" s="23">
        <v>6.0000000000000001E-3</v>
      </c>
      <c r="I49" s="24">
        <f t="shared" si="2"/>
        <v>4.6682454545454553</v>
      </c>
    </row>
    <row r="50" spans="1:10" s="28" customFormat="1" ht="15" customHeight="1" x14ac:dyDescent="0.25">
      <c r="A50" s="116" t="s">
        <v>53</v>
      </c>
      <c r="B50" s="116"/>
      <c r="C50" s="116"/>
      <c r="D50" s="116"/>
      <c r="E50" s="116"/>
      <c r="F50" s="116"/>
      <c r="G50" s="116"/>
      <c r="H50" s="25">
        <f>SUM(H42:H49)</f>
        <v>0.30800000000000005</v>
      </c>
      <c r="I50" s="26">
        <f>SUM(I42:I49)</f>
        <v>239.63660000000002</v>
      </c>
      <c r="J50" s="27"/>
    </row>
    <row r="51" spans="1:10" ht="15" customHeight="1" x14ac:dyDescent="0.25">
      <c r="A51" s="118" t="s">
        <v>54</v>
      </c>
      <c r="B51" s="118"/>
      <c r="C51" s="118"/>
      <c r="D51" s="118"/>
      <c r="E51" s="118"/>
      <c r="F51" s="118"/>
      <c r="G51" s="118"/>
      <c r="H51" s="118"/>
      <c r="I51" s="118"/>
    </row>
    <row r="52" spans="1:10" ht="30.75" customHeight="1" x14ac:dyDescent="0.25">
      <c r="A52" s="119" t="s">
        <v>55</v>
      </c>
      <c r="B52" s="119"/>
      <c r="C52" s="119"/>
      <c r="D52" s="119"/>
      <c r="E52" s="119"/>
      <c r="F52" s="119"/>
      <c r="G52" s="119"/>
      <c r="H52" s="119"/>
      <c r="I52" s="119"/>
    </row>
    <row r="53" spans="1:10" ht="33.75" customHeight="1" x14ac:dyDescent="0.25">
      <c r="A53" s="3" t="s">
        <v>56</v>
      </c>
      <c r="B53" s="117" t="s">
        <v>57</v>
      </c>
      <c r="C53" s="117"/>
      <c r="D53" s="117"/>
      <c r="E53" s="117"/>
      <c r="F53" s="117"/>
      <c r="G53" s="117"/>
      <c r="H53" s="3" t="s">
        <v>36</v>
      </c>
      <c r="I53" s="3" t="s">
        <v>37</v>
      </c>
    </row>
    <row r="54" spans="1:10" ht="15" customHeight="1" x14ac:dyDescent="0.25">
      <c r="A54" s="17">
        <v>1</v>
      </c>
      <c r="B54" s="120" t="s">
        <v>58</v>
      </c>
      <c r="C54" s="121"/>
      <c r="D54" s="121"/>
      <c r="E54" s="121"/>
      <c r="F54" s="121"/>
      <c r="G54" s="122"/>
      <c r="H54" s="23">
        <v>0.119314</v>
      </c>
      <c r="I54" s="24">
        <f t="shared" ref="I54:I61" si="3">$I$39*H54</f>
        <v>92.83117302727274</v>
      </c>
    </row>
    <row r="55" spans="1:10" ht="15" customHeight="1" x14ac:dyDescent="0.25">
      <c r="A55" s="17">
        <v>2</v>
      </c>
      <c r="B55" s="99" t="s">
        <v>59</v>
      </c>
      <c r="C55" s="99"/>
      <c r="D55" s="99"/>
      <c r="E55" s="99"/>
      <c r="F55" s="99"/>
      <c r="G55" s="99"/>
      <c r="H55" s="23">
        <v>2.0479000000000001E-2</v>
      </c>
      <c r="I55" s="24">
        <f t="shared" si="3"/>
        <v>15.933499777272729</v>
      </c>
    </row>
    <row r="56" spans="1:10" ht="15" customHeight="1" x14ac:dyDescent="0.25">
      <c r="A56" s="17">
        <v>3</v>
      </c>
      <c r="B56" s="99" t="s">
        <v>60</v>
      </c>
      <c r="C56" s="99"/>
      <c r="D56" s="99"/>
      <c r="E56" s="99"/>
      <c r="F56" s="99"/>
      <c r="G56" s="99"/>
      <c r="H56" s="23">
        <v>1.2123E-2</v>
      </c>
      <c r="I56" s="24">
        <f t="shared" si="3"/>
        <v>9.4321899409090921</v>
      </c>
    </row>
    <row r="57" spans="1:10" ht="15" customHeight="1" x14ac:dyDescent="0.25">
      <c r="A57" s="17">
        <v>4</v>
      </c>
      <c r="B57" s="99" t="s">
        <v>61</v>
      </c>
      <c r="C57" s="99"/>
      <c r="D57" s="99"/>
      <c r="E57" s="99"/>
      <c r="F57" s="99"/>
      <c r="G57" s="99"/>
      <c r="H57" s="23">
        <v>1.1436E-2</v>
      </c>
      <c r="I57" s="24">
        <f t="shared" si="3"/>
        <v>8.8976758363636375</v>
      </c>
    </row>
    <row r="58" spans="1:10" ht="15" customHeight="1" x14ac:dyDescent="0.25">
      <c r="A58" s="17">
        <v>5</v>
      </c>
      <c r="B58" s="99" t="s">
        <v>62</v>
      </c>
      <c r="C58" s="99"/>
      <c r="D58" s="99"/>
      <c r="E58" s="99"/>
      <c r="F58" s="99"/>
      <c r="G58" s="99"/>
      <c r="H58" s="23">
        <v>1.74E-4</v>
      </c>
      <c r="I58" s="24">
        <f t="shared" si="3"/>
        <v>0.13537911818181819</v>
      </c>
    </row>
    <row r="59" spans="1:10" ht="15" customHeight="1" x14ac:dyDescent="0.25">
      <c r="A59" s="17">
        <v>6</v>
      </c>
      <c r="B59" s="99" t="s">
        <v>63</v>
      </c>
      <c r="C59" s="99"/>
      <c r="D59" s="99"/>
      <c r="E59" s="99"/>
      <c r="F59" s="99"/>
      <c r="G59" s="99"/>
      <c r="H59" s="23">
        <v>4.4200000000000001E-4</v>
      </c>
      <c r="I59" s="24">
        <f t="shared" si="3"/>
        <v>0.34389408181818187</v>
      </c>
    </row>
    <row r="60" spans="1:10" ht="15" customHeight="1" x14ac:dyDescent="0.25">
      <c r="A60" s="17">
        <v>7</v>
      </c>
      <c r="B60" s="99" t="s">
        <v>64</v>
      </c>
      <c r="C60" s="99"/>
      <c r="D60" s="99"/>
      <c r="E60" s="99"/>
      <c r="F60" s="99"/>
      <c r="G60" s="99"/>
      <c r="H60" s="23">
        <v>1.85E-4</v>
      </c>
      <c r="I60" s="24">
        <f t="shared" si="3"/>
        <v>0.14393756818181819</v>
      </c>
    </row>
    <row r="61" spans="1:10" ht="15" customHeight="1" x14ac:dyDescent="0.25">
      <c r="A61" s="17">
        <v>8</v>
      </c>
      <c r="B61" s="99" t="s">
        <v>65</v>
      </c>
      <c r="C61" s="99"/>
      <c r="D61" s="99"/>
      <c r="E61" s="99"/>
      <c r="F61" s="99"/>
      <c r="G61" s="99"/>
      <c r="H61" s="23">
        <v>9.0789999999999996E-2</v>
      </c>
      <c r="I61" s="24">
        <f t="shared" si="3"/>
        <v>70.638334136363639</v>
      </c>
    </row>
    <row r="62" spans="1:10" s="28" customFormat="1" ht="15" customHeight="1" x14ac:dyDescent="0.25">
      <c r="A62" s="116" t="s">
        <v>66</v>
      </c>
      <c r="B62" s="116"/>
      <c r="C62" s="116"/>
      <c r="D62" s="116"/>
      <c r="E62" s="116"/>
      <c r="F62" s="116"/>
      <c r="G62" s="116"/>
      <c r="H62" s="25">
        <f>SUM(H54:H61)</f>
        <v>0.25494299999999998</v>
      </c>
      <c r="I62" s="26">
        <f>SUM(I54:I61)</f>
        <v>198.35608348636364</v>
      </c>
      <c r="J62" s="27"/>
    </row>
    <row r="63" spans="1:10" ht="11.25" customHeight="1" x14ac:dyDescent="0.25">
      <c r="A63" s="29" t="s">
        <v>67</v>
      </c>
      <c r="B63" s="123" t="s">
        <v>68</v>
      </c>
      <c r="C63" s="123"/>
      <c r="D63" s="123"/>
      <c r="E63" s="123"/>
      <c r="F63" s="123"/>
      <c r="G63" s="123"/>
      <c r="H63" s="123"/>
      <c r="I63" s="123"/>
    </row>
    <row r="64" spans="1:10" ht="15" customHeight="1" x14ac:dyDescent="0.25">
      <c r="A64" s="29" t="s">
        <v>69</v>
      </c>
      <c r="B64" s="124" t="s">
        <v>70</v>
      </c>
      <c r="C64" s="124"/>
      <c r="D64" s="124"/>
      <c r="E64" s="124"/>
      <c r="F64" s="124"/>
      <c r="G64" s="124"/>
      <c r="H64" s="124"/>
      <c r="I64" s="124"/>
    </row>
    <row r="65" spans="1:11" ht="33.75" customHeight="1" x14ac:dyDescent="0.25">
      <c r="A65" s="22" t="s">
        <v>71</v>
      </c>
      <c r="B65" s="114" t="s">
        <v>72</v>
      </c>
      <c r="C65" s="114"/>
      <c r="D65" s="114"/>
      <c r="E65" s="114"/>
      <c r="F65" s="114"/>
      <c r="G65" s="114"/>
      <c r="H65" s="22" t="s">
        <v>36</v>
      </c>
      <c r="I65" s="22" t="s">
        <v>37</v>
      </c>
    </row>
    <row r="66" spans="1:11" ht="15" customHeight="1" x14ac:dyDescent="0.25">
      <c r="A66" s="17">
        <v>1</v>
      </c>
      <c r="B66" s="99" t="s">
        <v>73</v>
      </c>
      <c r="C66" s="99"/>
      <c r="D66" s="99"/>
      <c r="E66" s="99"/>
      <c r="F66" s="99"/>
      <c r="G66" s="99"/>
      <c r="H66" s="23">
        <v>2.3626999999999999E-2</v>
      </c>
      <c r="I66" s="24">
        <f>$I$39*H66</f>
        <v>18.38277255909091</v>
      </c>
    </row>
    <row r="67" spans="1:11" ht="15" customHeight="1" x14ac:dyDescent="0.25">
      <c r="A67" s="17">
        <v>2</v>
      </c>
      <c r="B67" s="99" t="s">
        <v>74</v>
      </c>
      <c r="C67" s="99"/>
      <c r="D67" s="99"/>
      <c r="E67" s="99"/>
      <c r="F67" s="99"/>
      <c r="G67" s="99"/>
      <c r="H67" s="23">
        <v>1.717E-3</v>
      </c>
      <c r="I67" s="24">
        <f>$I$39*H67</f>
        <v>1.3358962409090911</v>
      </c>
    </row>
    <row r="68" spans="1:11" ht="15" customHeight="1" x14ac:dyDescent="0.25">
      <c r="A68" s="17">
        <v>3</v>
      </c>
      <c r="B68" s="99" t="s">
        <v>75</v>
      </c>
      <c r="C68" s="99"/>
      <c r="D68" s="99"/>
      <c r="E68" s="99"/>
      <c r="F68" s="99"/>
      <c r="G68" s="99"/>
      <c r="H68" s="23">
        <v>9.4509999999999993E-3</v>
      </c>
      <c r="I68" s="24">
        <f>$I$39*H68</f>
        <v>7.353264631818182</v>
      </c>
    </row>
    <row r="69" spans="1:11" s="28" customFormat="1" ht="15" customHeight="1" x14ac:dyDescent="0.25">
      <c r="A69" s="116" t="s">
        <v>76</v>
      </c>
      <c r="B69" s="116"/>
      <c r="C69" s="116"/>
      <c r="D69" s="116"/>
      <c r="E69" s="116"/>
      <c r="F69" s="116"/>
      <c r="G69" s="116"/>
      <c r="H69" s="25">
        <f>SUM(H66:H68)</f>
        <v>3.4795E-2</v>
      </c>
      <c r="I69" s="26">
        <f>SUM(I66:I68)</f>
        <v>27.071933431818181</v>
      </c>
      <c r="J69" s="27"/>
    </row>
    <row r="70" spans="1:11" ht="4.5" customHeight="1" x14ac:dyDescent="0.25"/>
    <row r="71" spans="1:11" ht="33.75" customHeight="1" x14ac:dyDescent="0.25">
      <c r="A71" s="22" t="s">
        <v>77</v>
      </c>
      <c r="B71" s="114" t="s">
        <v>78</v>
      </c>
      <c r="C71" s="114"/>
      <c r="D71" s="114"/>
      <c r="E71" s="114"/>
      <c r="F71" s="114"/>
      <c r="G71" s="114"/>
      <c r="H71" s="22" t="s">
        <v>36</v>
      </c>
      <c r="I71" s="22" t="s">
        <v>37</v>
      </c>
    </row>
    <row r="72" spans="1:11" ht="15" customHeight="1" x14ac:dyDescent="0.25">
      <c r="A72" s="17">
        <v>1</v>
      </c>
      <c r="B72" s="99" t="s">
        <v>79</v>
      </c>
      <c r="C72" s="99"/>
      <c r="D72" s="99"/>
      <c r="E72" s="99"/>
      <c r="F72" s="99"/>
      <c r="G72" s="99"/>
      <c r="H72" s="23">
        <f>(H50*H62)</f>
        <v>7.8522444000000011E-2</v>
      </c>
      <c r="I72" s="24">
        <f>$I$39*H72</f>
        <v>61.093673713800015</v>
      </c>
    </row>
    <row r="73" spans="1:11" s="28" customFormat="1" ht="15" customHeight="1" x14ac:dyDescent="0.25">
      <c r="A73" s="116" t="s">
        <v>80</v>
      </c>
      <c r="B73" s="116"/>
      <c r="C73" s="116"/>
      <c r="D73" s="116"/>
      <c r="E73" s="116"/>
      <c r="F73" s="116"/>
      <c r="G73" s="116"/>
      <c r="H73" s="25">
        <f>SUM(H72:H72)</f>
        <v>7.8522444000000011E-2</v>
      </c>
      <c r="I73" s="26">
        <f>I72</f>
        <v>61.093673713800015</v>
      </c>
      <c r="J73" s="27"/>
      <c r="K73" s="30"/>
    </row>
    <row r="74" spans="1:11" ht="4.5" customHeight="1" x14ac:dyDescent="0.25">
      <c r="J74" s="31"/>
    </row>
    <row r="75" spans="1:11" s="28" customFormat="1" ht="12" customHeight="1" x14ac:dyDescent="0.25">
      <c r="A75" s="127" t="s">
        <v>81</v>
      </c>
      <c r="B75" s="127"/>
      <c r="C75" s="127"/>
      <c r="D75" s="127"/>
      <c r="E75" s="127"/>
      <c r="F75" s="127"/>
      <c r="G75" s="127"/>
      <c r="H75" s="32">
        <f>H50+H62+H69+H73</f>
        <v>0.67626044399999996</v>
      </c>
      <c r="I75" s="33">
        <f>I50+I62+I69+I73</f>
        <v>526.15829063198191</v>
      </c>
      <c r="J75" s="27"/>
    </row>
    <row r="76" spans="1:11" ht="4.5" customHeight="1" x14ac:dyDescent="0.25"/>
    <row r="77" spans="1:11" ht="33.75" customHeight="1" x14ac:dyDescent="0.25">
      <c r="A77" s="22" t="s">
        <v>82</v>
      </c>
      <c r="B77" s="114" t="s">
        <v>83</v>
      </c>
      <c r="C77" s="114"/>
      <c r="D77" s="114"/>
      <c r="E77" s="114"/>
      <c r="F77" s="114"/>
      <c r="G77" s="114"/>
      <c r="H77" s="22" t="s">
        <v>36</v>
      </c>
      <c r="I77" s="22" t="s">
        <v>37</v>
      </c>
    </row>
    <row r="78" spans="1:11" ht="15" customHeight="1" x14ac:dyDescent="0.25">
      <c r="A78" s="17">
        <v>1</v>
      </c>
      <c r="B78" s="99" t="s">
        <v>21</v>
      </c>
      <c r="C78" s="99"/>
      <c r="D78" s="99"/>
      <c r="E78" s="99"/>
      <c r="F78" s="99"/>
      <c r="G78" s="99"/>
      <c r="H78" s="23">
        <f>I78/$I$39</f>
        <v>0.20564471370400011</v>
      </c>
      <c r="I78" s="24">
        <f>I95</f>
        <v>160</v>
      </c>
    </row>
    <row r="79" spans="1:11" ht="15" customHeight="1" x14ac:dyDescent="0.25">
      <c r="A79" s="17">
        <v>2</v>
      </c>
      <c r="B79" s="99" t="s">
        <v>22</v>
      </c>
      <c r="C79" s="99"/>
      <c r="D79" s="99"/>
      <c r="E79" s="99"/>
      <c r="F79" s="99"/>
      <c r="G79" s="99"/>
      <c r="H79" s="23">
        <f>I79/$I$39</f>
        <v>0</v>
      </c>
      <c r="I79" s="24">
        <f>I91</f>
        <v>0</v>
      </c>
    </row>
    <row r="80" spans="1:11" ht="15" customHeight="1" x14ac:dyDescent="0.25">
      <c r="A80" s="17">
        <v>3</v>
      </c>
      <c r="B80" s="99" t="s">
        <v>84</v>
      </c>
      <c r="C80" s="99"/>
      <c r="D80" s="99"/>
      <c r="E80" s="99"/>
      <c r="F80" s="99"/>
      <c r="G80" s="99"/>
      <c r="H80" s="23">
        <f>I80/$I$39</f>
        <v>0.22276148134300014</v>
      </c>
      <c r="I80" s="24">
        <f>I87</f>
        <v>173.31754545454544</v>
      </c>
    </row>
    <row r="81" spans="1:10" ht="15" customHeight="1" x14ac:dyDescent="0.25">
      <c r="A81" s="17">
        <v>4</v>
      </c>
      <c r="B81" s="99" t="s">
        <v>85</v>
      </c>
      <c r="C81" s="99"/>
      <c r="D81" s="99"/>
      <c r="E81" s="99"/>
      <c r="F81" s="99"/>
      <c r="G81" s="99"/>
      <c r="H81" s="23">
        <f>I81/$I$39</f>
        <v>0</v>
      </c>
      <c r="I81" s="24">
        <f>IF(I25="Não aplicável",0,((I9/H9)*1.5*I25))</f>
        <v>0</v>
      </c>
    </row>
    <row r="82" spans="1:10" ht="15" customHeight="1" x14ac:dyDescent="0.25">
      <c r="A82" s="17">
        <v>5</v>
      </c>
      <c r="B82" s="99" t="s">
        <v>86</v>
      </c>
      <c r="C82" s="99"/>
      <c r="D82" s="99"/>
      <c r="E82" s="99"/>
      <c r="F82" s="99"/>
      <c r="G82" s="99"/>
      <c r="H82" s="23">
        <f>I82/$I$39</f>
        <v>0</v>
      </c>
      <c r="I82" s="24">
        <v>0</v>
      </c>
    </row>
    <row r="83" spans="1:10" ht="15" customHeight="1" x14ac:dyDescent="0.25">
      <c r="A83" s="116" t="s">
        <v>87</v>
      </c>
      <c r="B83" s="116"/>
      <c r="C83" s="116"/>
      <c r="D83" s="116"/>
      <c r="E83" s="116"/>
      <c r="F83" s="116"/>
      <c r="G83" s="116"/>
      <c r="H83" s="25">
        <f>SUM(H78:H82)</f>
        <v>0.42840619504700028</v>
      </c>
      <c r="I83" s="26">
        <f>SUM(I78:I82)</f>
        <v>333.31754545454544</v>
      </c>
      <c r="J83" s="34"/>
    </row>
    <row r="84" spans="1:10" ht="18" customHeight="1" x14ac:dyDescent="0.25">
      <c r="A84" s="29" t="s">
        <v>88</v>
      </c>
      <c r="B84" s="118" t="s">
        <v>89</v>
      </c>
      <c r="C84" s="118"/>
      <c r="D84" s="118"/>
      <c r="E84" s="118"/>
      <c r="F84" s="118"/>
      <c r="G84" s="118"/>
      <c r="H84" s="35"/>
      <c r="I84" s="36"/>
    </row>
    <row r="85" spans="1:10" ht="15" customHeight="1" x14ac:dyDescent="0.25">
      <c r="A85" s="125" t="s">
        <v>90</v>
      </c>
      <c r="B85" s="125"/>
      <c r="C85" s="125"/>
      <c r="D85" s="125"/>
      <c r="E85" s="125"/>
      <c r="F85" s="125"/>
      <c r="G85" s="125"/>
      <c r="H85" s="125"/>
      <c r="I85" s="125"/>
    </row>
    <row r="86" spans="1:10" ht="24" customHeight="1" x14ac:dyDescent="0.25">
      <c r="A86" s="111" t="s">
        <v>91</v>
      </c>
      <c r="B86" s="111"/>
      <c r="C86" s="17" t="s">
        <v>92</v>
      </c>
      <c r="D86" s="17" t="s">
        <v>93</v>
      </c>
      <c r="E86" s="17" t="s">
        <v>94</v>
      </c>
      <c r="F86" s="17" t="s">
        <v>95</v>
      </c>
      <c r="G86" s="17" t="s">
        <v>96</v>
      </c>
      <c r="H86" s="23" t="s">
        <v>97</v>
      </c>
      <c r="I86" s="24" t="s">
        <v>98</v>
      </c>
    </row>
    <row r="87" spans="1:10" ht="15" customHeight="1" x14ac:dyDescent="0.25">
      <c r="A87" s="126">
        <f>I11</f>
        <v>5</v>
      </c>
      <c r="B87" s="126"/>
      <c r="C87" s="17">
        <f>I12</f>
        <v>22</v>
      </c>
      <c r="D87" s="17">
        <v>2</v>
      </c>
      <c r="E87" s="37">
        <f>A87*C87*D87</f>
        <v>220</v>
      </c>
      <c r="F87" s="37">
        <f>I30</f>
        <v>778.04090909090917</v>
      </c>
      <c r="G87" s="38">
        <f>I13</f>
        <v>0.06</v>
      </c>
      <c r="H87" s="37">
        <f>F87*G87</f>
        <v>46.682454545454547</v>
      </c>
      <c r="I87" s="24">
        <f>IF((E87-H87)&gt;0,E87-H87,0)</f>
        <v>173.31754545454544</v>
      </c>
    </row>
    <row r="88" spans="1:10" ht="3.75" customHeight="1" x14ac:dyDescent="0.25">
      <c r="A88" s="39"/>
      <c r="E88" s="34"/>
      <c r="F88" s="34"/>
      <c r="G88" s="40"/>
      <c r="H88" s="34"/>
      <c r="I88" s="41"/>
    </row>
    <row r="89" spans="1:10" ht="15" customHeight="1" x14ac:dyDescent="0.25">
      <c r="A89" s="125" t="s">
        <v>99</v>
      </c>
      <c r="B89" s="125"/>
      <c r="C89" s="125"/>
      <c r="D89" s="125"/>
      <c r="E89" s="125"/>
      <c r="F89" s="125"/>
      <c r="G89" s="125"/>
      <c r="H89" s="125"/>
      <c r="I89" s="125"/>
    </row>
    <row r="90" spans="1:10" ht="23.25" customHeight="1" x14ac:dyDescent="0.25">
      <c r="A90" s="111" t="s">
        <v>91</v>
      </c>
      <c r="B90" s="111"/>
      <c r="C90" s="17" t="s">
        <v>100</v>
      </c>
      <c r="D90" s="17" t="s">
        <v>93</v>
      </c>
      <c r="E90" s="17" t="s">
        <v>94</v>
      </c>
      <c r="F90" s="17" t="s">
        <v>95</v>
      </c>
      <c r="G90" s="17" t="s">
        <v>96</v>
      </c>
      <c r="H90" s="23" t="s">
        <v>97</v>
      </c>
      <c r="I90" s="24" t="s">
        <v>98</v>
      </c>
    </row>
    <row r="91" spans="1:10" ht="15" customHeight="1" x14ac:dyDescent="0.25">
      <c r="A91" s="128">
        <f>I17</f>
        <v>0</v>
      </c>
      <c r="B91" s="128"/>
      <c r="C91" s="42">
        <f>I18</f>
        <v>0</v>
      </c>
      <c r="D91" s="17">
        <v>1</v>
      </c>
      <c r="E91" s="37">
        <f>A91*C91*D91</f>
        <v>0</v>
      </c>
      <c r="F91" s="37">
        <f>E91</f>
        <v>0</v>
      </c>
      <c r="G91" s="43">
        <f>I19</f>
        <v>0</v>
      </c>
      <c r="H91" s="37">
        <f>F91*G91</f>
        <v>0</v>
      </c>
      <c r="I91" s="24">
        <f>E91-H91</f>
        <v>0</v>
      </c>
    </row>
    <row r="92" spans="1:10" ht="4.5" customHeight="1" x14ac:dyDescent="0.25">
      <c r="A92" s="44"/>
      <c r="B92" s="44"/>
      <c r="C92" s="44"/>
      <c r="D92" s="44"/>
      <c r="E92" s="27"/>
      <c r="F92" s="27"/>
      <c r="G92" s="45"/>
      <c r="H92" s="27"/>
      <c r="I92" s="46"/>
    </row>
    <row r="93" spans="1:10" ht="15" customHeight="1" x14ac:dyDescent="0.25">
      <c r="A93" s="130" t="s">
        <v>177</v>
      </c>
      <c r="B93" s="131"/>
      <c r="C93" s="131"/>
      <c r="D93" s="131"/>
      <c r="E93" s="131"/>
      <c r="F93" s="132" t="str">
        <f>A14</f>
        <v>Auxílio Alimentação</v>
      </c>
      <c r="G93" s="132"/>
      <c r="H93" s="132"/>
      <c r="I93" s="133"/>
    </row>
    <row r="94" spans="1:10" ht="23.25" customHeight="1" x14ac:dyDescent="0.25">
      <c r="A94" s="134" t="s">
        <v>91</v>
      </c>
      <c r="B94" s="134"/>
      <c r="C94" s="85" t="s">
        <v>100</v>
      </c>
      <c r="D94" s="85" t="s">
        <v>93</v>
      </c>
      <c r="E94" s="85" t="s">
        <v>94</v>
      </c>
      <c r="F94" s="85" t="s">
        <v>95</v>
      </c>
      <c r="G94" s="85" t="s">
        <v>96</v>
      </c>
      <c r="H94" s="86" t="str">
        <f>H86</f>
        <v>Valor desconto</v>
      </c>
      <c r="I94" s="87" t="s">
        <v>98</v>
      </c>
    </row>
    <row r="95" spans="1:10" ht="15" customHeight="1" x14ac:dyDescent="0.25">
      <c r="A95" s="128">
        <f>I14</f>
        <v>200</v>
      </c>
      <c r="B95" s="128"/>
      <c r="C95" s="42">
        <f>I15</f>
        <v>1</v>
      </c>
      <c r="D95" s="17">
        <v>1</v>
      </c>
      <c r="E95" s="37">
        <f>A95*C95*D95</f>
        <v>200</v>
      </c>
      <c r="F95" s="37">
        <f>E95</f>
        <v>200</v>
      </c>
      <c r="G95" s="43">
        <f>I16</f>
        <v>0.2</v>
      </c>
      <c r="H95" s="37">
        <f>F95*G95</f>
        <v>40</v>
      </c>
      <c r="I95" s="24">
        <f>E95-H95</f>
        <v>160</v>
      </c>
    </row>
    <row r="96" spans="1:10" ht="4.5" customHeight="1" x14ac:dyDescent="0.25"/>
    <row r="97" spans="1:12" ht="12" customHeight="1" x14ac:dyDescent="0.25">
      <c r="A97" s="129" t="s">
        <v>101</v>
      </c>
      <c r="B97" s="129"/>
      <c r="C97" s="129"/>
      <c r="D97" s="129"/>
      <c r="E97" s="129"/>
      <c r="F97" s="129"/>
      <c r="G97" s="129"/>
      <c r="H97" s="47">
        <f>H39+H75+H83</f>
        <v>2.1046666390470001</v>
      </c>
      <c r="I97" s="48">
        <f>I39+I75+I83</f>
        <v>1637.5167451774364</v>
      </c>
      <c r="J97" s="34"/>
      <c r="L97" s="34"/>
    </row>
    <row r="98" spans="1:12" s="53" customFormat="1" ht="4.5" customHeight="1" x14ac:dyDescent="0.25">
      <c r="A98" s="49"/>
      <c r="B98" s="49"/>
      <c r="C98" s="49"/>
      <c r="D98" s="49"/>
      <c r="E98" s="49"/>
      <c r="F98" s="49"/>
      <c r="G98" s="49"/>
      <c r="H98" s="50"/>
      <c r="I98" s="51"/>
      <c r="J98" s="52"/>
      <c r="L98" s="52"/>
    </row>
    <row r="99" spans="1:12" ht="11.25" customHeight="1" x14ac:dyDescent="0.25">
      <c r="A99" s="113" t="s">
        <v>102</v>
      </c>
      <c r="B99" s="113"/>
      <c r="C99" s="113"/>
      <c r="D99" s="113"/>
      <c r="E99" s="113"/>
      <c r="F99" s="113"/>
      <c r="G99" s="113"/>
      <c r="H99" s="113"/>
      <c r="I99" s="113"/>
    </row>
    <row r="100" spans="1:12" ht="33.75" customHeight="1" x14ac:dyDescent="0.25">
      <c r="A100" s="22" t="s">
        <v>34</v>
      </c>
      <c r="B100" s="114" t="s">
        <v>103</v>
      </c>
      <c r="C100" s="114"/>
      <c r="D100" s="114"/>
      <c r="E100" s="114"/>
      <c r="F100" s="114"/>
      <c r="G100" s="114"/>
      <c r="H100" s="22" t="s">
        <v>36</v>
      </c>
      <c r="I100" s="22" t="s">
        <v>37</v>
      </c>
    </row>
    <row r="101" spans="1:12" ht="15" customHeight="1" x14ac:dyDescent="0.25">
      <c r="A101" s="17">
        <v>1</v>
      </c>
      <c r="B101" s="99" t="s">
        <v>104</v>
      </c>
      <c r="C101" s="99"/>
      <c r="D101" s="99"/>
      <c r="E101" s="99"/>
      <c r="F101" s="99"/>
      <c r="G101" s="99"/>
      <c r="H101" s="23">
        <f t="shared" ref="H101:H106" si="4">I101/$I$112</f>
        <v>0</v>
      </c>
      <c r="I101" s="24">
        <v>0</v>
      </c>
    </row>
    <row r="102" spans="1:12" ht="15" customHeight="1" x14ac:dyDescent="0.25">
      <c r="A102" s="17">
        <v>2</v>
      </c>
      <c r="B102" s="97" t="s">
        <v>105</v>
      </c>
      <c r="C102" s="97"/>
      <c r="D102" s="97"/>
      <c r="E102" s="97"/>
      <c r="F102" s="97"/>
      <c r="G102" s="97"/>
      <c r="H102" s="23">
        <f t="shared" si="4"/>
        <v>0</v>
      </c>
      <c r="I102" s="24">
        <v>0</v>
      </c>
    </row>
    <row r="103" spans="1:12" ht="15" customHeight="1" x14ac:dyDescent="0.25">
      <c r="A103" s="17">
        <v>3</v>
      </c>
      <c r="B103" s="99" t="s">
        <v>106</v>
      </c>
      <c r="C103" s="99"/>
      <c r="D103" s="99"/>
      <c r="E103" s="99"/>
      <c r="F103" s="99"/>
      <c r="G103" s="99"/>
      <c r="H103" s="23">
        <f t="shared" si="4"/>
        <v>0</v>
      </c>
      <c r="I103" s="24">
        <v>0</v>
      </c>
    </row>
    <row r="104" spans="1:12" ht="15" customHeight="1" x14ac:dyDescent="0.25">
      <c r="A104" s="17">
        <v>4</v>
      </c>
      <c r="B104" s="97" t="s">
        <v>107</v>
      </c>
      <c r="C104" s="97"/>
      <c r="D104" s="97"/>
      <c r="E104" s="97"/>
      <c r="F104" s="97"/>
      <c r="G104" s="97"/>
      <c r="H104" s="23">
        <f t="shared" si="4"/>
        <v>0</v>
      </c>
      <c r="I104" s="24">
        <f>IF(F110=20%,G110,0)</f>
        <v>0</v>
      </c>
    </row>
    <row r="105" spans="1:12" ht="15" customHeight="1" x14ac:dyDescent="0.25">
      <c r="A105" s="17">
        <v>5</v>
      </c>
      <c r="B105" s="99" t="s">
        <v>108</v>
      </c>
      <c r="C105" s="99"/>
      <c r="D105" s="99"/>
      <c r="E105" s="99"/>
      <c r="F105" s="99"/>
      <c r="G105" s="99"/>
      <c r="H105" s="23">
        <f t="shared" si="4"/>
        <v>0</v>
      </c>
      <c r="I105" s="24">
        <v>0</v>
      </c>
    </row>
    <row r="106" spans="1:12" ht="15" customHeight="1" x14ac:dyDescent="0.25">
      <c r="A106" s="17">
        <v>6</v>
      </c>
      <c r="B106" s="99" t="s">
        <v>86</v>
      </c>
      <c r="C106" s="99"/>
      <c r="D106" s="99"/>
      <c r="E106" s="99"/>
      <c r="F106" s="99"/>
      <c r="G106" s="99"/>
      <c r="H106" s="23">
        <f t="shared" si="4"/>
        <v>0</v>
      </c>
      <c r="I106" s="24">
        <v>0</v>
      </c>
    </row>
    <row r="107" spans="1:12" ht="15" customHeight="1" x14ac:dyDescent="0.25">
      <c r="A107" s="116" t="s">
        <v>109</v>
      </c>
      <c r="B107" s="116"/>
      <c r="C107" s="116"/>
      <c r="D107" s="116"/>
      <c r="E107" s="116"/>
      <c r="F107" s="116"/>
      <c r="G107" s="116"/>
      <c r="H107" s="25">
        <f>H101+H102+H103+H104+H105+H106</f>
        <v>0</v>
      </c>
      <c r="I107" s="54">
        <f>SUM(I101:I106)</f>
        <v>0</v>
      </c>
      <c r="J107" s="34"/>
    </row>
    <row r="108" spans="1:12" ht="30" customHeight="1" x14ac:dyDescent="0.25">
      <c r="B108" s="123" t="s">
        <v>110</v>
      </c>
      <c r="C108" s="123"/>
      <c r="D108" s="123"/>
      <c r="E108" s="123"/>
      <c r="F108" s="123"/>
      <c r="G108" s="123"/>
      <c r="H108" s="123"/>
      <c r="I108" s="123"/>
    </row>
    <row r="109" spans="1:12" ht="5.25" customHeight="1" x14ac:dyDescent="0.25"/>
    <row r="110" spans="1:12" ht="48.75" customHeight="1" x14ac:dyDescent="0.25">
      <c r="A110" s="135" t="s">
        <v>111</v>
      </c>
      <c r="B110" s="135"/>
      <c r="C110" s="135"/>
      <c r="D110" s="135"/>
      <c r="E110" s="135"/>
      <c r="F110" s="55">
        <f>I26</f>
        <v>0.1</v>
      </c>
      <c r="G110" s="56">
        <f>I112*F110</f>
        <v>146.41991997228911</v>
      </c>
      <c r="H110" s="57" t="s">
        <v>112</v>
      </c>
      <c r="I110" s="58">
        <f>I80</f>
        <v>173.31754545454544</v>
      </c>
    </row>
    <row r="111" spans="1:12" s="61" customFormat="1" ht="16.5" customHeight="1" x14ac:dyDescent="0.25">
      <c r="A111" s="136" t="s">
        <v>113</v>
      </c>
      <c r="B111" s="136"/>
      <c r="C111" s="57" t="s">
        <v>114</v>
      </c>
      <c r="D111" s="57" t="s">
        <v>115</v>
      </c>
      <c r="E111" s="57" t="s">
        <v>116</v>
      </c>
      <c r="F111" s="57" t="s">
        <v>117</v>
      </c>
      <c r="G111" s="57" t="s">
        <v>118</v>
      </c>
      <c r="H111" s="57" t="s">
        <v>119</v>
      </c>
      <c r="I111" s="59" t="s">
        <v>120</v>
      </c>
      <c r="J111" s="60"/>
    </row>
    <row r="112" spans="1:12" ht="16.5" customHeight="1" x14ac:dyDescent="0.25">
      <c r="A112" s="137">
        <f>I39</f>
        <v>778.04090909090917</v>
      </c>
      <c r="B112" s="137"/>
      <c r="C112" s="62">
        <f>I50</f>
        <v>239.63660000000002</v>
      </c>
      <c r="D112" s="62">
        <f>I62</f>
        <v>198.35608348636364</v>
      </c>
      <c r="E112" s="62">
        <f>I69</f>
        <v>27.071933431818181</v>
      </c>
      <c r="F112" s="62">
        <f>I73</f>
        <v>61.093673713800015</v>
      </c>
      <c r="G112" s="62">
        <f>I83</f>
        <v>333.31754545454544</v>
      </c>
      <c r="H112" s="62">
        <f>A112+C112+D112+E112+F112+G112</f>
        <v>1637.5167451774364</v>
      </c>
      <c r="I112" s="62">
        <f>H112-I110</f>
        <v>1464.1991997228911</v>
      </c>
      <c r="J112" s="34"/>
    </row>
    <row r="113" spans="1:12" ht="4.5" customHeight="1" x14ac:dyDescent="0.25">
      <c r="A113" s="29"/>
      <c r="B113" s="138"/>
      <c r="C113" s="138"/>
      <c r="D113" s="138"/>
      <c r="E113" s="138"/>
      <c r="F113" s="138"/>
      <c r="G113" s="138"/>
      <c r="H113" s="138"/>
      <c r="I113" s="138"/>
    </row>
    <row r="114" spans="1:12" ht="33.75" customHeight="1" x14ac:dyDescent="0.25">
      <c r="A114" s="22" t="s">
        <v>46</v>
      </c>
      <c r="B114" s="114" t="s">
        <v>121</v>
      </c>
      <c r="C114" s="114"/>
      <c r="D114" s="114"/>
      <c r="E114" s="114"/>
      <c r="F114" s="114"/>
      <c r="G114" s="114"/>
      <c r="H114" s="22" t="s">
        <v>36</v>
      </c>
      <c r="I114" s="22" t="s">
        <v>37</v>
      </c>
    </row>
    <row r="115" spans="1:12" ht="15" customHeight="1" x14ac:dyDescent="0.25">
      <c r="A115" s="17">
        <v>1</v>
      </c>
      <c r="B115" s="99" t="s">
        <v>122</v>
      </c>
      <c r="C115" s="99"/>
      <c r="D115" s="99"/>
      <c r="E115" s="99"/>
      <c r="F115" s="99"/>
      <c r="G115" s="99"/>
      <c r="H115" s="23">
        <f>I115/$I$125</f>
        <v>0</v>
      </c>
      <c r="I115" s="24">
        <v>0</v>
      </c>
    </row>
    <row r="116" spans="1:12" ht="15" customHeight="1" x14ac:dyDescent="0.25">
      <c r="A116" s="17">
        <v>2</v>
      </c>
      <c r="B116" s="99" t="s">
        <v>123</v>
      </c>
      <c r="C116" s="99"/>
      <c r="D116" s="99"/>
      <c r="E116" s="99"/>
      <c r="F116" s="99"/>
      <c r="G116" s="99"/>
      <c r="H116" s="23">
        <f>I116/$I$125</f>
        <v>0</v>
      </c>
      <c r="I116" s="24">
        <v>0</v>
      </c>
    </row>
    <row r="117" spans="1:12" ht="35.450000000000003" customHeight="1" x14ac:dyDescent="0.25">
      <c r="A117" s="116" t="s">
        <v>178</v>
      </c>
      <c r="B117" s="116"/>
      <c r="C117" s="116"/>
      <c r="D117" s="116"/>
      <c r="E117" s="116"/>
      <c r="F117" s="116"/>
      <c r="G117" s="116"/>
      <c r="H117" s="25">
        <f>H115+H116</f>
        <v>0</v>
      </c>
      <c r="I117" s="26">
        <f>SUM(I115:I116)</f>
        <v>0</v>
      </c>
    </row>
    <row r="118" spans="1:12" ht="4.5" customHeight="1" x14ac:dyDescent="0.25"/>
    <row r="119" spans="1:12" ht="33.75" customHeight="1" x14ac:dyDescent="0.25">
      <c r="A119" s="22" t="s">
        <v>56</v>
      </c>
      <c r="B119" s="114" t="s">
        <v>124</v>
      </c>
      <c r="C119" s="114"/>
      <c r="D119" s="114"/>
      <c r="E119" s="114"/>
      <c r="F119" s="114"/>
      <c r="G119" s="114"/>
      <c r="H119" s="22" t="s">
        <v>36</v>
      </c>
      <c r="I119" s="22" t="s">
        <v>37</v>
      </c>
    </row>
    <row r="120" spans="1:12" ht="15" customHeight="1" x14ac:dyDescent="0.25">
      <c r="A120" s="17">
        <v>1</v>
      </c>
      <c r="B120" s="99" t="s">
        <v>124</v>
      </c>
      <c r="C120" s="99"/>
      <c r="D120" s="99"/>
      <c r="E120" s="99"/>
      <c r="F120" s="99"/>
      <c r="G120" s="99"/>
      <c r="H120" s="23">
        <f>I120/I125</f>
        <v>0</v>
      </c>
      <c r="I120" s="24">
        <v>0</v>
      </c>
    </row>
    <row r="121" spans="1:12" ht="36.6" customHeight="1" x14ac:dyDescent="0.25">
      <c r="A121" s="116" t="s">
        <v>179</v>
      </c>
      <c r="B121" s="116"/>
      <c r="C121" s="116"/>
      <c r="D121" s="116"/>
      <c r="E121" s="116"/>
      <c r="F121" s="116"/>
      <c r="G121" s="116"/>
      <c r="H121" s="25">
        <f>H120</f>
        <v>0</v>
      </c>
      <c r="I121" s="26">
        <f>I120</f>
        <v>0</v>
      </c>
      <c r="J121" s="34"/>
      <c r="K121" s="34"/>
      <c r="L121" s="2"/>
    </row>
    <row r="122" spans="1:12" ht="4.5" customHeight="1" x14ac:dyDescent="0.25">
      <c r="A122" s="28"/>
      <c r="B122" s="28"/>
      <c r="C122" s="28"/>
      <c r="D122" s="28"/>
      <c r="E122" s="28"/>
      <c r="F122" s="28"/>
      <c r="G122" s="28"/>
      <c r="H122" s="35"/>
      <c r="I122" s="36"/>
    </row>
    <row r="123" spans="1:12" ht="39" customHeight="1" x14ac:dyDescent="0.25">
      <c r="A123" s="139" t="s">
        <v>125</v>
      </c>
      <c r="B123" s="139"/>
      <c r="C123" s="139"/>
      <c r="D123" s="139"/>
      <c r="E123" s="139"/>
      <c r="F123" s="55">
        <v>0.18</v>
      </c>
      <c r="G123" s="56">
        <f>I125*F123</f>
        <v>263.55585595012036</v>
      </c>
      <c r="H123" s="57" t="s">
        <v>112</v>
      </c>
      <c r="I123" s="58">
        <f>I80</f>
        <v>173.31754545454544</v>
      </c>
      <c r="L123" s="2"/>
    </row>
    <row r="124" spans="1:12" s="61" customFormat="1" ht="16.5" customHeight="1" x14ac:dyDescent="0.25">
      <c r="A124" s="136" t="s">
        <v>113</v>
      </c>
      <c r="B124" s="136"/>
      <c r="C124" s="57" t="s">
        <v>114</v>
      </c>
      <c r="D124" s="57" t="s">
        <v>115</v>
      </c>
      <c r="E124" s="57" t="s">
        <v>116</v>
      </c>
      <c r="F124" s="57" t="s">
        <v>117</v>
      </c>
      <c r="G124" s="57" t="s">
        <v>118</v>
      </c>
      <c r="H124" s="57" t="s">
        <v>119</v>
      </c>
      <c r="I124" s="59" t="s">
        <v>120</v>
      </c>
      <c r="J124" s="60"/>
      <c r="L124" s="60"/>
    </row>
    <row r="125" spans="1:12" ht="16.5" customHeight="1" x14ac:dyDescent="0.25">
      <c r="A125" s="137">
        <f>I39</f>
        <v>778.04090909090917</v>
      </c>
      <c r="B125" s="137"/>
      <c r="C125" s="62">
        <f>I50</f>
        <v>239.63660000000002</v>
      </c>
      <c r="D125" s="62">
        <f>I62</f>
        <v>198.35608348636364</v>
      </c>
      <c r="E125" s="62">
        <f>I69</f>
        <v>27.071933431818181</v>
      </c>
      <c r="F125" s="62">
        <f>I73</f>
        <v>61.093673713800015</v>
      </c>
      <c r="G125" s="62">
        <f>I83</f>
        <v>333.31754545454544</v>
      </c>
      <c r="H125" s="62">
        <f>A125+C125+D125+E125+F125+G125</f>
        <v>1637.5167451774364</v>
      </c>
      <c r="I125" s="62">
        <f>H125-I123</f>
        <v>1464.1991997228911</v>
      </c>
      <c r="J125" s="34"/>
      <c r="L125" s="2"/>
    </row>
    <row r="126" spans="1:12" ht="4.5" customHeight="1" x14ac:dyDescent="0.25"/>
    <row r="127" spans="1:12" ht="12" customHeight="1" x14ac:dyDescent="0.25">
      <c r="A127" s="129" t="s">
        <v>126</v>
      </c>
      <c r="B127" s="129"/>
      <c r="C127" s="129"/>
      <c r="D127" s="129"/>
      <c r="E127" s="129"/>
      <c r="F127" s="129"/>
      <c r="G127" s="129"/>
      <c r="H127" s="47">
        <f>H107+H117+H121</f>
        <v>0</v>
      </c>
      <c r="I127" s="48">
        <f>I107+I117+I121</f>
        <v>0</v>
      </c>
    </row>
    <row r="128" spans="1:12" ht="4.5" customHeight="1" x14ac:dyDescent="0.25"/>
    <row r="129" spans="1:10" ht="11.25" customHeight="1" x14ac:dyDescent="0.25">
      <c r="A129" s="113" t="s">
        <v>127</v>
      </c>
      <c r="B129" s="113"/>
      <c r="C129" s="113"/>
      <c r="D129" s="113"/>
      <c r="E129" s="113"/>
      <c r="F129" s="113"/>
      <c r="G129" s="113"/>
      <c r="H129" s="113"/>
      <c r="I129" s="113"/>
    </row>
    <row r="130" spans="1:10" ht="33.75" customHeight="1" x14ac:dyDescent="0.25">
      <c r="A130" s="22" t="s">
        <v>34</v>
      </c>
      <c r="B130" s="114" t="s">
        <v>128</v>
      </c>
      <c r="C130" s="114"/>
      <c r="D130" s="114"/>
      <c r="E130" s="114"/>
      <c r="F130" s="114"/>
      <c r="G130" s="114"/>
      <c r="H130" s="22" t="s">
        <v>36</v>
      </c>
      <c r="I130" s="22" t="s">
        <v>37</v>
      </c>
    </row>
    <row r="131" spans="1:10" ht="15" customHeight="1" x14ac:dyDescent="0.25">
      <c r="A131" s="17">
        <v>1</v>
      </c>
      <c r="B131" s="99" t="s">
        <v>129</v>
      </c>
      <c r="C131" s="99"/>
      <c r="D131" s="99"/>
      <c r="E131" s="99"/>
      <c r="F131" s="99"/>
      <c r="G131" s="99"/>
      <c r="H131" s="23">
        <f>I131/$I$97</f>
        <v>6.7462376751427086E-3</v>
      </c>
      <c r="I131" s="24">
        <f>($D$141/$E$143)*H141</f>
        <v>11.047077159993083</v>
      </c>
    </row>
    <row r="132" spans="1:10" ht="15" customHeight="1" x14ac:dyDescent="0.25">
      <c r="A132" s="17">
        <v>2</v>
      </c>
      <c r="B132" s="99" t="s">
        <v>130</v>
      </c>
      <c r="C132" s="99"/>
      <c r="D132" s="99"/>
      <c r="E132" s="99"/>
      <c r="F132" s="99"/>
      <c r="G132" s="99"/>
      <c r="H132" s="23">
        <f>I132/$I$97</f>
        <v>3.113648157758173E-2</v>
      </c>
      <c r="I132" s="24">
        <f t="shared" ref="I132:I135" si="5">($D$141/$E$143)*H142</f>
        <v>50.986509969198842</v>
      </c>
    </row>
    <row r="133" spans="1:10" ht="15" customHeight="1" x14ac:dyDescent="0.25">
      <c r="A133" s="17">
        <v>3</v>
      </c>
      <c r="B133" s="99" t="s">
        <v>14</v>
      </c>
      <c r="C133" s="99"/>
      <c r="D133" s="99"/>
      <c r="E133" s="99"/>
      <c r="F133" s="99"/>
      <c r="G133" s="99"/>
      <c r="H133" s="23">
        <f>I133/$I$97</f>
        <v>0</v>
      </c>
      <c r="I133" s="24">
        <f t="shared" si="5"/>
        <v>0</v>
      </c>
    </row>
    <row r="134" spans="1:10" ht="15" customHeight="1" x14ac:dyDescent="0.25">
      <c r="A134" s="17">
        <v>4</v>
      </c>
      <c r="B134" s="99" t="s">
        <v>131</v>
      </c>
      <c r="C134" s="99"/>
      <c r="D134" s="99"/>
      <c r="E134" s="99"/>
      <c r="F134" s="99"/>
      <c r="G134" s="99"/>
      <c r="H134" s="23">
        <f>I134/$I$97</f>
        <v>0</v>
      </c>
      <c r="I134" s="24">
        <f t="shared" si="5"/>
        <v>0</v>
      </c>
    </row>
    <row r="135" spans="1:10" ht="15" customHeight="1" x14ac:dyDescent="0.25">
      <c r="A135" s="17">
        <v>5</v>
      </c>
      <c r="B135" s="99" t="s">
        <v>132</v>
      </c>
      <c r="C135" s="99"/>
      <c r="D135" s="99"/>
      <c r="E135" s="99"/>
      <c r="F135" s="99"/>
      <c r="G135" s="99"/>
      <c r="H135" s="23">
        <f>I135/$I$97</f>
        <v>0</v>
      </c>
      <c r="I135" s="24">
        <f t="shared" si="5"/>
        <v>0</v>
      </c>
    </row>
    <row r="136" spans="1:10" ht="15" customHeight="1" x14ac:dyDescent="0.25">
      <c r="A136" s="116" t="s">
        <v>133</v>
      </c>
      <c r="B136" s="116"/>
      <c r="C136" s="116"/>
      <c r="D136" s="116"/>
      <c r="E136" s="116"/>
      <c r="F136" s="116"/>
      <c r="G136" s="116"/>
      <c r="H136" s="25">
        <f>H131+H132+H133+H134+H135</f>
        <v>3.7882719252724441E-2</v>
      </c>
      <c r="I136" s="26">
        <f>SUM(I131:I135)</f>
        <v>62.033587129191929</v>
      </c>
    </row>
    <row r="137" spans="1:10" ht="11.25" customHeight="1" x14ac:dyDescent="0.25">
      <c r="A137" s="29" t="s">
        <v>134</v>
      </c>
      <c r="B137" s="123" t="s">
        <v>135</v>
      </c>
      <c r="C137" s="123"/>
      <c r="D137" s="123"/>
      <c r="E137" s="123"/>
      <c r="F137" s="123"/>
      <c r="G137" s="123"/>
      <c r="H137" s="123"/>
      <c r="I137" s="123"/>
    </row>
    <row r="138" spans="1:10" ht="18.75" customHeight="1" x14ac:dyDescent="0.25">
      <c r="A138" s="29" t="s">
        <v>136</v>
      </c>
      <c r="B138" s="140" t="s">
        <v>137</v>
      </c>
      <c r="C138" s="140"/>
      <c r="D138" s="140"/>
      <c r="E138" s="140"/>
      <c r="F138" s="140"/>
      <c r="G138" s="140"/>
      <c r="H138" s="140"/>
      <c r="I138" s="140"/>
    </row>
    <row r="139" spans="1:10" ht="13.5" customHeight="1" x14ac:dyDescent="0.25">
      <c r="A139" s="125" t="s">
        <v>138</v>
      </c>
      <c r="B139" s="125"/>
      <c r="C139" s="125"/>
      <c r="D139" s="125"/>
      <c r="E139" s="125"/>
      <c r="F139" s="125"/>
      <c r="G139" s="125"/>
      <c r="H139" s="125"/>
      <c r="I139" s="125"/>
    </row>
    <row r="140" spans="1:10" ht="13.5" customHeight="1" x14ac:dyDescent="0.25">
      <c r="A140" s="111" t="s">
        <v>139</v>
      </c>
      <c r="B140" s="111"/>
      <c r="C140" s="17" t="s">
        <v>140</v>
      </c>
      <c r="D140" s="108" t="s">
        <v>141</v>
      </c>
      <c r="E140" s="108"/>
      <c r="F140" s="17" t="s">
        <v>142</v>
      </c>
      <c r="G140" s="182" t="s">
        <v>143</v>
      </c>
      <c r="H140" s="185" t="s">
        <v>144</v>
      </c>
      <c r="I140" s="185"/>
    </row>
    <row r="141" spans="1:10" ht="13.5" customHeight="1" x14ac:dyDescent="0.25">
      <c r="A141" s="141">
        <f>I97</f>
        <v>1637.5167451774364</v>
      </c>
      <c r="B141" s="141"/>
      <c r="C141" s="24">
        <f>I127</f>
        <v>0</v>
      </c>
      <c r="D141" s="142">
        <f>A141+C141</f>
        <v>1637.5167451774364</v>
      </c>
      <c r="E141" s="142"/>
      <c r="F141" s="17" t="str">
        <f>B131</f>
        <v>PIS</v>
      </c>
      <c r="G141" s="188">
        <v>1.6500000000000001E-2</v>
      </c>
      <c r="H141" s="186">
        <v>6.4999999999999997E-3</v>
      </c>
      <c r="I141" s="186"/>
      <c r="J141" s="34"/>
    </row>
    <row r="142" spans="1:10" ht="13.5" customHeight="1" x14ac:dyDescent="0.25">
      <c r="A142" s="181" t="s">
        <v>145</v>
      </c>
      <c r="B142" s="181"/>
      <c r="C142" s="182">
        <v>1</v>
      </c>
      <c r="D142" s="183">
        <f>G146/1</f>
        <v>9.2499999999999999E-2</v>
      </c>
      <c r="E142" s="184">
        <f>C142-D142</f>
        <v>0.90749999999999997</v>
      </c>
      <c r="F142" s="17" t="str">
        <f>B132</f>
        <v>COFINS</v>
      </c>
      <c r="G142" s="188">
        <v>7.5999999999999998E-2</v>
      </c>
      <c r="H142" s="186">
        <v>0.03</v>
      </c>
      <c r="I142" s="186"/>
    </row>
    <row r="143" spans="1:10" ht="13.5" customHeight="1" x14ac:dyDescent="0.25">
      <c r="A143" s="177" t="s">
        <v>146</v>
      </c>
      <c r="B143" s="177"/>
      <c r="C143" s="178">
        <v>1</v>
      </c>
      <c r="D143" s="179">
        <f>H146</f>
        <v>3.6499999999999998E-2</v>
      </c>
      <c r="E143" s="180">
        <f>C143-D143</f>
        <v>0.96350000000000002</v>
      </c>
      <c r="F143" s="17" t="str">
        <f>B133</f>
        <v>ISS</v>
      </c>
      <c r="G143" s="188">
        <f>I10</f>
        <v>0</v>
      </c>
      <c r="H143" s="186">
        <f>I10</f>
        <v>0</v>
      </c>
      <c r="I143" s="186"/>
    </row>
    <row r="144" spans="1:10" ht="13.5" customHeight="1" x14ac:dyDescent="0.25">
      <c r="A144" s="149" t="s">
        <v>147</v>
      </c>
      <c r="B144" s="149"/>
      <c r="C144" s="17">
        <v>1</v>
      </c>
      <c r="D144" s="69">
        <v>0.09</v>
      </c>
      <c r="E144" s="70">
        <f>C144-D144</f>
        <v>0.91</v>
      </c>
      <c r="F144" s="17" t="s">
        <v>148</v>
      </c>
      <c r="G144" s="188">
        <v>0</v>
      </c>
      <c r="H144" s="186">
        <v>0</v>
      </c>
      <c r="I144" s="186"/>
    </row>
    <row r="145" spans="1:10" ht="13.5" customHeight="1" x14ac:dyDescent="0.25">
      <c r="A145" s="144" t="s">
        <v>149</v>
      </c>
      <c r="B145" s="144" t="s">
        <v>150</v>
      </c>
      <c r="C145" s="144"/>
      <c r="D145" s="144"/>
      <c r="E145" s="144"/>
      <c r="F145" s="12" t="s">
        <v>151</v>
      </c>
      <c r="G145" s="188">
        <v>0</v>
      </c>
      <c r="H145" s="186">
        <v>0</v>
      </c>
      <c r="I145" s="186"/>
    </row>
    <row r="146" spans="1:10" ht="18" customHeight="1" x14ac:dyDescent="0.25">
      <c r="A146" s="144"/>
      <c r="B146" s="144"/>
      <c r="C146" s="144"/>
      <c r="D146" s="144"/>
      <c r="E146" s="144"/>
      <c r="F146" s="3" t="s">
        <v>152</v>
      </c>
      <c r="G146" s="189">
        <f>SUM(G141:G145)</f>
        <v>9.2499999999999999E-2</v>
      </c>
      <c r="H146" s="187">
        <f>SUM(H141:I145)</f>
        <v>3.6499999999999998E-2</v>
      </c>
      <c r="I146" s="187"/>
    </row>
    <row r="147" spans="1:10" ht="18" customHeight="1" x14ac:dyDescent="0.25">
      <c r="A147" s="29" t="s">
        <v>153</v>
      </c>
      <c r="B147" s="140" t="s">
        <v>154</v>
      </c>
      <c r="C147" s="140"/>
      <c r="D147" s="140"/>
      <c r="E147" s="140"/>
      <c r="F147" s="140"/>
      <c r="G147" s="140"/>
      <c r="H147" s="140"/>
      <c r="I147" s="140"/>
    </row>
    <row r="148" spans="1:10" ht="4.5" customHeight="1" x14ac:dyDescent="0.25">
      <c r="A148" s="72"/>
      <c r="B148" s="146"/>
      <c r="C148" s="146"/>
      <c r="D148" s="146"/>
      <c r="E148" s="146"/>
      <c r="F148" s="146"/>
      <c r="G148" s="146"/>
      <c r="H148" s="146"/>
      <c r="I148" s="146"/>
    </row>
    <row r="149" spans="1:10" ht="12" customHeight="1" x14ac:dyDescent="0.25">
      <c r="A149" s="129" t="s">
        <v>155</v>
      </c>
      <c r="B149" s="129"/>
      <c r="C149" s="129"/>
      <c r="D149" s="129"/>
      <c r="E149" s="129"/>
      <c r="F149" s="129"/>
      <c r="G149" s="129"/>
      <c r="H149" s="47">
        <f>H136</f>
        <v>3.7882719252724441E-2</v>
      </c>
      <c r="I149" s="48">
        <f>I136</f>
        <v>62.033587129191929</v>
      </c>
    </row>
    <row r="150" spans="1:10" ht="4.5" customHeight="1" x14ac:dyDescent="0.25"/>
    <row r="151" spans="1:10" ht="11.25" customHeight="1" x14ac:dyDescent="0.25">
      <c r="A151" s="150" t="s">
        <v>156</v>
      </c>
      <c r="B151" s="150"/>
      <c r="C151" s="150"/>
      <c r="D151" s="150"/>
      <c r="E151" s="150"/>
      <c r="F151" s="150"/>
      <c r="G151" s="150"/>
      <c r="H151" s="150"/>
      <c r="I151" s="150"/>
    </row>
    <row r="152" spans="1:10" ht="11.25" customHeight="1" x14ac:dyDescent="0.25">
      <c r="A152" s="113" t="s">
        <v>33</v>
      </c>
      <c r="B152" s="113"/>
      <c r="C152" s="113"/>
      <c r="D152" s="113"/>
      <c r="E152" s="113"/>
      <c r="F152" s="113"/>
      <c r="G152" s="113"/>
      <c r="H152" s="113"/>
      <c r="I152" s="113"/>
    </row>
    <row r="153" spans="1:10" ht="15" customHeight="1" x14ac:dyDescent="0.25">
      <c r="A153" s="17">
        <v>1</v>
      </c>
      <c r="B153" s="99" t="s">
        <v>157</v>
      </c>
      <c r="C153" s="99"/>
      <c r="D153" s="99"/>
      <c r="E153" s="99"/>
      <c r="F153" s="99"/>
      <c r="G153" s="99"/>
      <c r="H153" s="23">
        <f>I153/$G$172</f>
        <v>0.36568081572286332</v>
      </c>
      <c r="I153" s="73">
        <f>I39</f>
        <v>778.04090909090917</v>
      </c>
    </row>
    <row r="154" spans="1:10" ht="15" customHeight="1" x14ac:dyDescent="0.25">
      <c r="A154" s="17">
        <v>2</v>
      </c>
      <c r="B154" s="99" t="s">
        <v>158</v>
      </c>
      <c r="C154" s="99"/>
      <c r="D154" s="99"/>
      <c r="E154" s="99"/>
      <c r="F154" s="99"/>
      <c r="G154" s="99"/>
      <c r="H154" s="23">
        <f>I154/$G$172</f>
        <v>0.24729547080302575</v>
      </c>
      <c r="I154" s="73">
        <f>I50+I62+I69+I73</f>
        <v>526.15829063198191</v>
      </c>
    </row>
    <row r="155" spans="1:10" ht="15" customHeight="1" x14ac:dyDescent="0.25">
      <c r="A155" s="17">
        <v>3</v>
      </c>
      <c r="B155" s="99" t="s">
        <v>159</v>
      </c>
      <c r="C155" s="99"/>
      <c r="D155" s="99"/>
      <c r="E155" s="99"/>
      <c r="F155" s="99"/>
      <c r="G155" s="99"/>
      <c r="H155" s="23">
        <f>I155/$G$172</f>
        <v>0.15665992686551514</v>
      </c>
      <c r="I155" s="73">
        <f>I83</f>
        <v>333.31754545454544</v>
      </c>
    </row>
    <row r="156" spans="1:10" s="28" customFormat="1" ht="15" customHeight="1" x14ac:dyDescent="0.25">
      <c r="A156" s="129" t="s">
        <v>160</v>
      </c>
      <c r="B156" s="129"/>
      <c r="C156" s="129"/>
      <c r="D156" s="129"/>
      <c r="E156" s="129"/>
      <c r="F156" s="129"/>
      <c r="G156" s="129"/>
      <c r="H156" s="47">
        <f>H153+H154+H155</f>
        <v>0.7696362133914042</v>
      </c>
      <c r="I156" s="48">
        <f>SUM(I153:I155)</f>
        <v>1637.5167451774364</v>
      </c>
      <c r="J156" s="35"/>
    </row>
    <row r="157" spans="1:10" ht="4.5" customHeight="1" x14ac:dyDescent="0.25"/>
    <row r="158" spans="1:10" ht="11.25" customHeight="1" x14ac:dyDescent="0.25">
      <c r="A158" s="113" t="s">
        <v>102</v>
      </c>
      <c r="B158" s="113"/>
      <c r="C158" s="113"/>
      <c r="D158" s="113"/>
      <c r="E158" s="113"/>
      <c r="F158" s="113"/>
      <c r="G158" s="113"/>
      <c r="H158" s="113"/>
      <c r="I158" s="113"/>
    </row>
    <row r="159" spans="1:10" ht="15" customHeight="1" x14ac:dyDescent="0.25">
      <c r="A159" s="17">
        <v>1</v>
      </c>
      <c r="B159" s="99" t="s">
        <v>161</v>
      </c>
      <c r="C159" s="99"/>
      <c r="D159" s="99"/>
      <c r="E159" s="99"/>
      <c r="F159" s="99"/>
      <c r="G159" s="99"/>
      <c r="H159" s="23">
        <f>I159/$G$172</f>
        <v>0</v>
      </c>
      <c r="I159" s="24">
        <f>I107</f>
        <v>0</v>
      </c>
    </row>
    <row r="160" spans="1:10" ht="15" customHeight="1" x14ac:dyDescent="0.25">
      <c r="A160" s="17">
        <v>2</v>
      </c>
      <c r="B160" s="99" t="s">
        <v>162</v>
      </c>
      <c r="C160" s="99"/>
      <c r="D160" s="99"/>
      <c r="E160" s="99"/>
      <c r="F160" s="99"/>
      <c r="G160" s="99"/>
      <c r="H160" s="23">
        <f>I160/$G$172</f>
        <v>0</v>
      </c>
      <c r="I160" s="24">
        <f>I117</f>
        <v>0</v>
      </c>
    </row>
    <row r="161" spans="1:11" ht="15" customHeight="1" x14ac:dyDescent="0.25">
      <c r="A161" s="17">
        <v>3</v>
      </c>
      <c r="B161" s="99" t="s">
        <v>163</v>
      </c>
      <c r="C161" s="99"/>
      <c r="D161" s="99"/>
      <c r="E161" s="99"/>
      <c r="F161" s="99"/>
      <c r="G161" s="99"/>
      <c r="H161" s="23">
        <f>I161/$G$172</f>
        <v>0</v>
      </c>
      <c r="I161" s="24">
        <f>I121</f>
        <v>0</v>
      </c>
    </row>
    <row r="162" spans="1:11" ht="15" customHeight="1" x14ac:dyDescent="0.25">
      <c r="A162" s="129" t="s">
        <v>164</v>
      </c>
      <c r="B162" s="129"/>
      <c r="C162" s="129"/>
      <c r="D162" s="129"/>
      <c r="E162" s="129"/>
      <c r="F162" s="129"/>
      <c r="G162" s="129"/>
      <c r="H162" s="47">
        <f>H159+H160+H161</f>
        <v>0</v>
      </c>
      <c r="I162" s="48">
        <f>I159+I160+I161</f>
        <v>0</v>
      </c>
    </row>
    <row r="163" spans="1:11" ht="4.5" customHeight="1" x14ac:dyDescent="0.25"/>
    <row r="164" spans="1:11" ht="11.25" customHeight="1" x14ac:dyDescent="0.25">
      <c r="A164" s="113" t="s">
        <v>127</v>
      </c>
      <c r="B164" s="113"/>
      <c r="C164" s="113"/>
      <c r="D164" s="113"/>
      <c r="E164" s="113"/>
      <c r="F164" s="113"/>
      <c r="G164" s="113"/>
      <c r="H164" s="113"/>
      <c r="I164" s="113"/>
    </row>
    <row r="165" spans="1:11" ht="15" customHeight="1" x14ac:dyDescent="0.25">
      <c r="A165" s="17">
        <v>1</v>
      </c>
      <c r="B165" s="99" t="s">
        <v>165</v>
      </c>
      <c r="C165" s="99"/>
      <c r="D165" s="99"/>
      <c r="E165" s="99"/>
      <c r="F165" s="99"/>
      <c r="G165" s="99"/>
      <c r="H165" s="23">
        <f>I165/$G$172</f>
        <v>2.9155912598636483E-2</v>
      </c>
      <c r="I165" s="24">
        <f>I136</f>
        <v>62.033587129191929</v>
      </c>
    </row>
    <row r="166" spans="1:11" ht="15" customHeight="1" x14ac:dyDescent="0.25">
      <c r="A166" s="129" t="s">
        <v>166</v>
      </c>
      <c r="B166" s="129"/>
      <c r="C166" s="129"/>
      <c r="D166" s="129"/>
      <c r="E166" s="129"/>
      <c r="F166" s="129"/>
      <c r="G166" s="129"/>
      <c r="H166" s="47">
        <f>H165</f>
        <v>2.9155912598636483E-2</v>
      </c>
      <c r="I166" s="48">
        <f>I136</f>
        <v>62.033587129191929</v>
      </c>
      <c r="K166" s="41"/>
    </row>
    <row r="167" spans="1:11" ht="4.5" customHeight="1" x14ac:dyDescent="0.25"/>
    <row r="168" spans="1:11" ht="13.5" customHeight="1" x14ac:dyDescent="0.25">
      <c r="A168" s="129" t="s">
        <v>189</v>
      </c>
      <c r="B168" s="129"/>
      <c r="C168" s="129"/>
      <c r="D168" s="129"/>
      <c r="E168" s="129"/>
      <c r="F168" s="129"/>
      <c r="G168" s="129"/>
      <c r="H168" s="88">
        <f>I168/$G$172</f>
        <v>0.20120787400995924</v>
      </c>
      <c r="I168" s="48">
        <f>I20</f>
        <v>428.1</v>
      </c>
    </row>
    <row r="169" spans="1:11" ht="4.5" customHeight="1" x14ac:dyDescent="0.25">
      <c r="A169" s="153"/>
      <c r="B169" s="154"/>
      <c r="C169" s="154"/>
      <c r="D169" s="154"/>
      <c r="E169" s="154"/>
      <c r="F169" s="154"/>
      <c r="G169" s="154"/>
      <c r="H169" s="154"/>
      <c r="I169" s="155"/>
    </row>
    <row r="170" spans="1:11" ht="11.25" customHeight="1" x14ac:dyDescent="0.25">
      <c r="A170" s="156" t="s">
        <v>156</v>
      </c>
      <c r="B170" s="156"/>
      <c r="C170" s="156"/>
      <c r="D170" s="156"/>
      <c r="E170" s="156"/>
      <c r="F170" s="156"/>
      <c r="G170" s="156"/>
      <c r="H170" s="156"/>
      <c r="I170" s="156"/>
    </row>
    <row r="171" spans="1:11" ht="45" customHeight="1" x14ac:dyDescent="0.25">
      <c r="A171" s="157" t="s">
        <v>167</v>
      </c>
      <c r="B171" s="157"/>
      <c r="C171" s="157"/>
      <c r="D171" s="157"/>
      <c r="E171" s="157"/>
      <c r="F171" s="157"/>
      <c r="G171" s="74" t="s">
        <v>168</v>
      </c>
      <c r="H171" s="74" t="s">
        <v>169</v>
      </c>
      <c r="I171" s="74" t="s">
        <v>170</v>
      </c>
    </row>
    <row r="172" spans="1:11" ht="11.25" customHeight="1" x14ac:dyDescent="0.25">
      <c r="A172" s="151" t="str">
        <f>D4</f>
        <v>Jovem Aprendiz</v>
      </c>
      <c r="B172" s="151"/>
      <c r="C172" s="151"/>
      <c r="D172" s="151"/>
      <c r="E172" s="151"/>
      <c r="F172" s="151"/>
      <c r="G172" s="75">
        <f>I156+I162+I166+I168</f>
        <v>2127.6503323066286</v>
      </c>
      <c r="H172" s="74">
        <f>IF(D5="12x36",2,1)</f>
        <v>1</v>
      </c>
      <c r="I172" s="75">
        <f>G172*H172</f>
        <v>2127.6503323066286</v>
      </c>
    </row>
    <row r="173" spans="1:11" x14ac:dyDescent="0.25">
      <c r="A173" s="151"/>
      <c r="B173" s="151"/>
      <c r="C173" s="151"/>
      <c r="D173" s="151"/>
      <c r="E173" s="151"/>
      <c r="F173" s="151"/>
      <c r="G173" s="74"/>
      <c r="H173" s="74"/>
      <c r="I173" s="75"/>
    </row>
    <row r="174" spans="1:11" s="28" customFormat="1" ht="12" customHeight="1" x14ac:dyDescent="0.25">
      <c r="A174" s="152" t="s">
        <v>171</v>
      </c>
      <c r="B174" s="152"/>
      <c r="C174" s="152"/>
      <c r="D174" s="152"/>
      <c r="E174" s="152"/>
      <c r="F174" s="152"/>
      <c r="G174" s="152"/>
      <c r="H174" s="152"/>
      <c r="I174" s="76">
        <f>I172</f>
        <v>2127.6503323066286</v>
      </c>
      <c r="J174" s="35"/>
    </row>
  </sheetData>
  <mergeCells count="174">
    <mergeCell ref="A172:F172"/>
    <mergeCell ref="A173:F173"/>
    <mergeCell ref="A174:H174"/>
    <mergeCell ref="A169:I169"/>
    <mergeCell ref="A164:I164"/>
    <mergeCell ref="B165:G165"/>
    <mergeCell ref="A166:G166"/>
    <mergeCell ref="A168:G168"/>
    <mergeCell ref="A170:I170"/>
    <mergeCell ref="A171:F171"/>
    <mergeCell ref="A156:G156"/>
    <mergeCell ref="A158:I158"/>
    <mergeCell ref="B159:G159"/>
    <mergeCell ref="B160:G160"/>
    <mergeCell ref="B161:G161"/>
    <mergeCell ref="A162:G162"/>
    <mergeCell ref="A149:G149"/>
    <mergeCell ref="A151:I151"/>
    <mergeCell ref="A152:I152"/>
    <mergeCell ref="B153:G153"/>
    <mergeCell ref="B154:G154"/>
    <mergeCell ref="B155:G155"/>
    <mergeCell ref="A145:A146"/>
    <mergeCell ref="B145:E146"/>
    <mergeCell ref="H145:I145"/>
    <mergeCell ref="H146:I146"/>
    <mergeCell ref="B147:I147"/>
    <mergeCell ref="B148:I148"/>
    <mergeCell ref="A142:B142"/>
    <mergeCell ref="H142:I142"/>
    <mergeCell ref="A143:B143"/>
    <mergeCell ref="H143:I143"/>
    <mergeCell ref="A144:B144"/>
    <mergeCell ref="H144:I144"/>
    <mergeCell ref="B138:I138"/>
    <mergeCell ref="A139:I139"/>
    <mergeCell ref="A140:B140"/>
    <mergeCell ref="D140:E140"/>
    <mergeCell ref="H140:I140"/>
    <mergeCell ref="A141:B141"/>
    <mergeCell ref="D141:E141"/>
    <mergeCell ref="H141:I141"/>
    <mergeCell ref="B132:G132"/>
    <mergeCell ref="B133:G133"/>
    <mergeCell ref="B134:G134"/>
    <mergeCell ref="B135:G135"/>
    <mergeCell ref="A136:G136"/>
    <mergeCell ref="B137:I137"/>
    <mergeCell ref="A124:B124"/>
    <mergeCell ref="A125:B125"/>
    <mergeCell ref="A127:G127"/>
    <mergeCell ref="A129:I129"/>
    <mergeCell ref="B130:G130"/>
    <mergeCell ref="B131:G131"/>
    <mergeCell ref="B116:G116"/>
    <mergeCell ref="A117:G117"/>
    <mergeCell ref="B119:G119"/>
    <mergeCell ref="B120:G120"/>
    <mergeCell ref="A121:G121"/>
    <mergeCell ref="A123:E123"/>
    <mergeCell ref="A110:E110"/>
    <mergeCell ref="A111:B111"/>
    <mergeCell ref="A112:B112"/>
    <mergeCell ref="B113:I113"/>
    <mergeCell ref="B114:G114"/>
    <mergeCell ref="B115:G115"/>
    <mergeCell ref="B103:G103"/>
    <mergeCell ref="B104:G104"/>
    <mergeCell ref="B105:G105"/>
    <mergeCell ref="B106:G106"/>
    <mergeCell ref="A107:G107"/>
    <mergeCell ref="B108:I108"/>
    <mergeCell ref="A95:B95"/>
    <mergeCell ref="A97:G97"/>
    <mergeCell ref="A99:I99"/>
    <mergeCell ref="B100:G100"/>
    <mergeCell ref="B101:G101"/>
    <mergeCell ref="B102:G102"/>
    <mergeCell ref="A89:I89"/>
    <mergeCell ref="A90:B90"/>
    <mergeCell ref="A91:B91"/>
    <mergeCell ref="A93:E93"/>
    <mergeCell ref="F93:I93"/>
    <mergeCell ref="A94:B94"/>
    <mergeCell ref="B82:G82"/>
    <mergeCell ref="A83:G83"/>
    <mergeCell ref="B84:G84"/>
    <mergeCell ref="A85:I85"/>
    <mergeCell ref="A86:B86"/>
    <mergeCell ref="A87:B87"/>
    <mergeCell ref="A75:G75"/>
    <mergeCell ref="B77:G77"/>
    <mergeCell ref="B78:G78"/>
    <mergeCell ref="B79:G79"/>
    <mergeCell ref="B80:G80"/>
    <mergeCell ref="B81:G81"/>
    <mergeCell ref="B67:G67"/>
    <mergeCell ref="B68:G68"/>
    <mergeCell ref="A69:G69"/>
    <mergeCell ref="B71:G71"/>
    <mergeCell ref="B72:G72"/>
    <mergeCell ref="A73:G73"/>
    <mergeCell ref="B61:G61"/>
    <mergeCell ref="A62:G62"/>
    <mergeCell ref="B63:I63"/>
    <mergeCell ref="B64:I64"/>
    <mergeCell ref="B65:G65"/>
    <mergeCell ref="B66:G66"/>
    <mergeCell ref="B55:G55"/>
    <mergeCell ref="B56:G56"/>
    <mergeCell ref="B57:G57"/>
    <mergeCell ref="B58:G58"/>
    <mergeCell ref="B59:G59"/>
    <mergeCell ref="B60:G60"/>
    <mergeCell ref="B49:G49"/>
    <mergeCell ref="A50:G50"/>
    <mergeCell ref="A51:I51"/>
    <mergeCell ref="A52:I52"/>
    <mergeCell ref="B53:G53"/>
    <mergeCell ref="B54:G54"/>
    <mergeCell ref="B43:G43"/>
    <mergeCell ref="B44:G44"/>
    <mergeCell ref="B45:G45"/>
    <mergeCell ref="B46:G46"/>
    <mergeCell ref="B47:G47"/>
    <mergeCell ref="B48:G48"/>
    <mergeCell ref="B36:G36"/>
    <mergeCell ref="B37:G37"/>
    <mergeCell ref="B38:G38"/>
    <mergeCell ref="A39:G39"/>
    <mergeCell ref="B41:G41"/>
    <mergeCell ref="B42:G42"/>
    <mergeCell ref="B30:G30"/>
    <mergeCell ref="B31:G31"/>
    <mergeCell ref="B32:G32"/>
    <mergeCell ref="B33:G33"/>
    <mergeCell ref="B34:G34"/>
    <mergeCell ref="B35:G35"/>
    <mergeCell ref="A22:F22"/>
    <mergeCell ref="A23:F24"/>
    <mergeCell ref="A25:F25"/>
    <mergeCell ref="A26:F26"/>
    <mergeCell ref="A28:I28"/>
    <mergeCell ref="B29:G29"/>
    <mergeCell ref="A14:F16"/>
    <mergeCell ref="G14:G16"/>
    <mergeCell ref="A17:F19"/>
    <mergeCell ref="G17:G19"/>
    <mergeCell ref="A20:F20"/>
    <mergeCell ref="A21:F21"/>
    <mergeCell ref="A8:C8"/>
    <mergeCell ref="D8:F8"/>
    <mergeCell ref="G8:H8"/>
    <mergeCell ref="A9:F9"/>
    <mergeCell ref="A10:F10"/>
    <mergeCell ref="A11:F13"/>
    <mergeCell ref="G11:G13"/>
    <mergeCell ref="D5:F5"/>
    <mergeCell ref="A6:C6"/>
    <mergeCell ref="D6:F6"/>
    <mergeCell ref="G6:H7"/>
    <mergeCell ref="I6:I7"/>
    <mergeCell ref="A7:C7"/>
    <mergeCell ref="D7:F7"/>
    <mergeCell ref="A1:I1"/>
    <mergeCell ref="A2:B2"/>
    <mergeCell ref="C2:D2"/>
    <mergeCell ref="E2:I2"/>
    <mergeCell ref="A3:B3"/>
    <mergeCell ref="A4:C4"/>
    <mergeCell ref="D4:F4"/>
    <mergeCell ref="G4:H5"/>
    <mergeCell ref="I4:I5"/>
    <mergeCell ref="A5:C5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74"/>
  <sheetViews>
    <sheetView tabSelected="1" view="pageBreakPreview" topLeftCell="A100" zoomScale="130" zoomScaleNormal="130" zoomScaleSheetLayoutView="130" zoomScalePageLayoutView="130" workbookViewId="0">
      <selection activeCell="B131" sqref="B131:G131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02" t="s">
        <v>0</v>
      </c>
      <c r="B1" s="102"/>
      <c r="C1" s="102"/>
      <c r="D1" s="102"/>
      <c r="E1" s="102"/>
      <c r="F1" s="102"/>
      <c r="G1" s="102"/>
      <c r="H1" s="102"/>
      <c r="I1" s="102"/>
      <c r="K1" s="4"/>
    </row>
    <row r="2" spans="1:11" ht="22.5" customHeight="1" x14ac:dyDescent="0.25">
      <c r="A2" s="102" t="s">
        <v>1</v>
      </c>
      <c r="B2" s="102"/>
      <c r="C2" s="103" t="s">
        <v>180</v>
      </c>
      <c r="D2" s="103"/>
      <c r="E2" s="172" t="s">
        <v>206</v>
      </c>
      <c r="F2" s="104"/>
      <c r="G2" s="104"/>
      <c r="H2" s="104"/>
      <c r="I2" s="104"/>
    </row>
    <row r="3" spans="1:11" ht="11.25" customHeight="1" x14ac:dyDescent="0.25">
      <c r="A3" s="102" t="s">
        <v>3</v>
      </c>
      <c r="B3" s="102"/>
      <c r="C3" s="5"/>
      <c r="D3" s="6"/>
      <c r="E3" s="7" t="s">
        <v>4</v>
      </c>
      <c r="F3" s="5"/>
      <c r="G3" s="6"/>
      <c r="H3" s="6"/>
      <c r="I3" s="6"/>
    </row>
    <row r="4" spans="1:11" ht="18.75" customHeight="1" x14ac:dyDescent="0.25">
      <c r="A4" s="97" t="s">
        <v>5</v>
      </c>
      <c r="B4" s="97"/>
      <c r="C4" s="97"/>
      <c r="D4" s="105" t="s">
        <v>181</v>
      </c>
      <c r="E4" s="105"/>
      <c r="F4" s="105"/>
      <c r="G4" s="106" t="str">
        <f>IF(D5="12x36","Regime de trabalho:","Quantidade de HORAS/MÊS")</f>
        <v>Quantidade de HORAS/MÊS</v>
      </c>
      <c r="H4" s="106"/>
      <c r="I4" s="107">
        <f>IF(D5="12x36",D5,5*D5)</f>
        <v>100</v>
      </c>
    </row>
    <row r="5" spans="1:11" ht="18.75" customHeight="1" x14ac:dyDescent="0.25">
      <c r="A5" s="97" t="str">
        <f>IF(D5="12x36","Regime de trabalho:","Regime de trabalho (horas semanais):")</f>
        <v>Regime de trabalho (horas semanais):</v>
      </c>
      <c r="B5" s="97"/>
      <c r="C5" s="97"/>
      <c r="D5" s="97">
        <v>20</v>
      </c>
      <c r="E5" s="97"/>
      <c r="F5" s="97"/>
      <c r="G5" s="106"/>
      <c r="H5" s="106"/>
      <c r="I5" s="107"/>
    </row>
    <row r="6" spans="1:11" ht="22.5" customHeight="1" x14ac:dyDescent="0.25">
      <c r="A6" s="97" t="s">
        <v>6</v>
      </c>
      <c r="B6" s="97"/>
      <c r="C6" s="97"/>
      <c r="D6" s="98" t="s">
        <v>182</v>
      </c>
      <c r="E6" s="99"/>
      <c r="F6" s="99"/>
      <c r="G6" s="100" t="s">
        <v>7</v>
      </c>
      <c r="H6" s="100"/>
      <c r="I6" s="101" t="s">
        <v>11</v>
      </c>
    </row>
    <row r="7" spans="1:11" ht="22.5" customHeight="1" x14ac:dyDescent="0.25">
      <c r="A7" s="97" t="s">
        <v>8</v>
      </c>
      <c r="B7" s="97"/>
      <c r="C7" s="97"/>
      <c r="D7" s="99" t="s">
        <v>183</v>
      </c>
      <c r="E7" s="99"/>
      <c r="F7" s="99"/>
      <c r="G7" s="100"/>
      <c r="H7" s="100"/>
      <c r="I7" s="101"/>
    </row>
    <row r="8" spans="1:11" ht="24.75" customHeight="1" x14ac:dyDescent="0.25">
      <c r="A8" s="97" t="s">
        <v>9</v>
      </c>
      <c r="B8" s="97"/>
      <c r="C8" s="97"/>
      <c r="D8" s="97" t="s">
        <v>194</v>
      </c>
      <c r="E8" s="97"/>
      <c r="F8" s="97"/>
      <c r="G8" s="100" t="s">
        <v>10</v>
      </c>
      <c r="H8" s="100"/>
      <c r="I8" s="9" t="s">
        <v>11</v>
      </c>
    </row>
    <row r="9" spans="1:11" ht="32.25" customHeight="1" x14ac:dyDescent="0.25">
      <c r="A9" s="112" t="s">
        <v>12</v>
      </c>
      <c r="B9" s="112"/>
      <c r="C9" s="112"/>
      <c r="D9" s="112"/>
      <c r="E9" s="112"/>
      <c r="F9" s="112"/>
      <c r="G9" s="8" t="s">
        <v>13</v>
      </c>
      <c r="H9" s="10">
        <v>220</v>
      </c>
      <c r="I9" s="11">
        <v>1711.69</v>
      </c>
    </row>
    <row r="10" spans="1:11" ht="11.25" customHeight="1" x14ac:dyDescent="0.25">
      <c r="A10" s="108" t="s">
        <v>14</v>
      </c>
      <c r="B10" s="108"/>
      <c r="C10" s="108"/>
      <c r="D10" s="108"/>
      <c r="E10" s="108"/>
      <c r="F10" s="108"/>
      <c r="G10" s="10" t="str">
        <f>D8</f>
        <v>Canoas</v>
      </c>
      <c r="H10" s="10" t="s">
        <v>15</v>
      </c>
      <c r="I10" s="13">
        <v>0</v>
      </c>
    </row>
    <row r="11" spans="1:11" ht="15" customHeight="1" x14ac:dyDescent="0.25">
      <c r="A11" s="108" t="s">
        <v>16</v>
      </c>
      <c r="B11" s="108"/>
      <c r="C11" s="108"/>
      <c r="D11" s="108"/>
      <c r="E11" s="108"/>
      <c r="F11" s="108"/>
      <c r="G11" s="109" t="s">
        <v>17</v>
      </c>
      <c r="H11" s="10" t="s">
        <v>18</v>
      </c>
      <c r="I11" s="11">
        <v>4.8</v>
      </c>
    </row>
    <row r="12" spans="1:11" x14ac:dyDescent="0.25">
      <c r="A12" s="108"/>
      <c r="B12" s="108"/>
      <c r="C12" s="108"/>
      <c r="D12" s="108"/>
      <c r="E12" s="108"/>
      <c r="F12" s="108"/>
      <c r="G12" s="109"/>
      <c r="H12" s="10" t="s">
        <v>19</v>
      </c>
      <c r="I12" s="14">
        <v>22</v>
      </c>
    </row>
    <row r="13" spans="1:11" x14ac:dyDescent="0.25">
      <c r="A13" s="108"/>
      <c r="B13" s="108"/>
      <c r="C13" s="108"/>
      <c r="D13" s="108"/>
      <c r="E13" s="108"/>
      <c r="F13" s="108"/>
      <c r="G13" s="109"/>
      <c r="H13" s="10" t="s">
        <v>20</v>
      </c>
      <c r="I13" s="9">
        <v>0.06</v>
      </c>
    </row>
    <row r="14" spans="1:11" ht="11.25" customHeight="1" x14ac:dyDescent="0.25">
      <c r="A14" s="108" t="s">
        <v>21</v>
      </c>
      <c r="B14" s="108"/>
      <c r="C14" s="108"/>
      <c r="D14" s="108"/>
      <c r="E14" s="108"/>
      <c r="F14" s="108"/>
      <c r="G14" s="109" t="s">
        <v>17</v>
      </c>
      <c r="H14" s="10" t="s">
        <v>18</v>
      </c>
      <c r="I14" s="11">
        <v>200</v>
      </c>
    </row>
    <row r="15" spans="1:11" ht="11.25" customHeight="1" x14ac:dyDescent="0.25">
      <c r="A15" s="108"/>
      <c r="B15" s="108"/>
      <c r="C15" s="108"/>
      <c r="D15" s="108"/>
      <c r="E15" s="108"/>
      <c r="F15" s="108"/>
      <c r="G15" s="109"/>
      <c r="H15" s="10" t="s">
        <v>185</v>
      </c>
      <c r="I15" s="14">
        <v>1</v>
      </c>
    </row>
    <row r="16" spans="1:11" x14ac:dyDescent="0.25">
      <c r="A16" s="108"/>
      <c r="B16" s="108"/>
      <c r="C16" s="108"/>
      <c r="D16" s="108"/>
      <c r="E16" s="108"/>
      <c r="F16" s="108"/>
      <c r="G16" s="109"/>
      <c r="H16" s="10" t="s">
        <v>20</v>
      </c>
      <c r="I16" s="9">
        <v>0.2</v>
      </c>
    </row>
    <row r="17" spans="1:9" ht="11.25" customHeight="1" x14ac:dyDescent="0.25">
      <c r="A17" s="108" t="s">
        <v>22</v>
      </c>
      <c r="B17" s="108"/>
      <c r="C17" s="108"/>
      <c r="D17" s="108"/>
      <c r="E17" s="108"/>
      <c r="F17" s="108"/>
      <c r="G17" s="109" t="s">
        <v>17</v>
      </c>
      <c r="H17" s="10" t="s">
        <v>18</v>
      </c>
      <c r="I17" s="11">
        <v>0</v>
      </c>
    </row>
    <row r="18" spans="1:9" x14ac:dyDescent="0.25">
      <c r="A18" s="108"/>
      <c r="B18" s="108"/>
      <c r="C18" s="108"/>
      <c r="D18" s="108"/>
      <c r="E18" s="108"/>
      <c r="F18" s="108"/>
      <c r="G18" s="109"/>
      <c r="H18" s="10" t="s">
        <v>19</v>
      </c>
      <c r="I18" s="14">
        <v>0</v>
      </c>
    </row>
    <row r="19" spans="1:9" x14ac:dyDescent="0.25">
      <c r="A19" s="108"/>
      <c r="B19" s="108"/>
      <c r="C19" s="108"/>
      <c r="D19" s="108"/>
      <c r="E19" s="108"/>
      <c r="F19" s="108"/>
      <c r="G19" s="109"/>
      <c r="H19" s="10" t="s">
        <v>20</v>
      </c>
      <c r="I19" s="9">
        <v>0</v>
      </c>
    </row>
    <row r="20" spans="1:9" ht="36" customHeight="1" x14ac:dyDescent="0.25">
      <c r="A20" s="110" t="s">
        <v>190</v>
      </c>
      <c r="B20" s="110"/>
      <c r="C20" s="110"/>
      <c r="D20" s="110"/>
      <c r="E20" s="110"/>
      <c r="F20" s="110"/>
      <c r="G20" s="15" t="s">
        <v>17</v>
      </c>
      <c r="H20" s="15" t="s">
        <v>23</v>
      </c>
      <c r="I20" s="16">
        <v>428.1</v>
      </c>
    </row>
    <row r="21" spans="1:9" ht="22.5" customHeight="1" x14ac:dyDescent="0.25">
      <c r="A21" s="111" t="s">
        <v>24</v>
      </c>
      <c r="B21" s="111"/>
      <c r="C21" s="111"/>
      <c r="D21" s="111"/>
      <c r="E21" s="111"/>
      <c r="F21" s="111"/>
      <c r="G21" s="15"/>
      <c r="H21" s="15" t="s">
        <v>25</v>
      </c>
      <c r="I21" s="18" t="s">
        <v>11</v>
      </c>
    </row>
    <row r="22" spans="1:9" ht="34.5" customHeight="1" x14ac:dyDescent="0.25">
      <c r="A22" s="111" t="s">
        <v>26</v>
      </c>
      <c r="B22" s="111"/>
      <c r="C22" s="111"/>
      <c r="D22" s="111"/>
      <c r="E22" s="111"/>
      <c r="F22" s="111"/>
      <c r="G22" s="10"/>
      <c r="H22" s="10" t="s">
        <v>27</v>
      </c>
      <c r="I22" s="11" t="s">
        <v>11</v>
      </c>
    </row>
    <row r="23" spans="1:9" ht="15" customHeight="1" x14ac:dyDescent="0.25">
      <c r="A23" s="111" t="s">
        <v>28</v>
      </c>
      <c r="B23" s="111"/>
      <c r="C23" s="111"/>
      <c r="D23" s="111"/>
      <c r="E23" s="111"/>
      <c r="F23" s="111"/>
      <c r="G23" s="15"/>
      <c r="H23" s="19" t="s">
        <v>29</v>
      </c>
      <c r="I23" s="20" t="s">
        <v>11</v>
      </c>
    </row>
    <row r="24" spans="1:9" ht="15" customHeight="1" x14ac:dyDescent="0.25">
      <c r="A24" s="111"/>
      <c r="B24" s="111"/>
      <c r="C24" s="111"/>
      <c r="D24" s="111"/>
      <c r="E24" s="111"/>
      <c r="F24" s="111"/>
      <c r="G24" s="15"/>
      <c r="H24" s="21" t="s">
        <v>30</v>
      </c>
      <c r="I24" s="9" t="s">
        <v>11</v>
      </c>
    </row>
    <row r="25" spans="1:9" ht="26.25" customHeight="1" x14ac:dyDescent="0.25">
      <c r="A25" s="111" t="s">
        <v>31</v>
      </c>
      <c r="B25" s="111"/>
      <c r="C25" s="111"/>
      <c r="D25" s="111"/>
      <c r="E25" s="111"/>
      <c r="F25" s="111"/>
      <c r="G25" s="15"/>
      <c r="H25" s="10" t="s">
        <v>29</v>
      </c>
      <c r="I25" s="20" t="s">
        <v>11</v>
      </c>
    </row>
    <row r="26" spans="1:9" ht="35.25" customHeight="1" x14ac:dyDescent="0.25">
      <c r="A26" s="111" t="s">
        <v>32</v>
      </c>
      <c r="B26" s="111"/>
      <c r="C26" s="111"/>
      <c r="D26" s="111"/>
      <c r="E26" s="111"/>
      <c r="F26" s="111"/>
      <c r="G26" s="10"/>
      <c r="H26" s="8" t="s">
        <v>25</v>
      </c>
      <c r="I26" s="9">
        <v>0.1</v>
      </c>
    </row>
    <row r="27" spans="1:9" ht="4.5" customHeight="1" x14ac:dyDescent="0.25"/>
    <row r="28" spans="1:9" ht="17.25" customHeight="1" x14ac:dyDescent="0.25">
      <c r="A28" s="113" t="s">
        <v>33</v>
      </c>
      <c r="B28" s="113"/>
      <c r="C28" s="113"/>
      <c r="D28" s="113"/>
      <c r="E28" s="113"/>
      <c r="F28" s="113"/>
      <c r="G28" s="113"/>
      <c r="H28" s="113"/>
      <c r="I28" s="113"/>
    </row>
    <row r="29" spans="1:9" ht="33.75" customHeight="1" x14ac:dyDescent="0.25">
      <c r="A29" s="22" t="s">
        <v>34</v>
      </c>
      <c r="B29" s="114" t="s">
        <v>35</v>
      </c>
      <c r="C29" s="114"/>
      <c r="D29" s="114"/>
      <c r="E29" s="114"/>
      <c r="F29" s="114"/>
      <c r="G29" s="114"/>
      <c r="H29" s="22" t="s">
        <v>36</v>
      </c>
      <c r="I29" s="22" t="s">
        <v>37</v>
      </c>
    </row>
    <row r="30" spans="1:9" ht="15" customHeight="1" x14ac:dyDescent="0.25">
      <c r="A30" s="17">
        <v>1</v>
      </c>
      <c r="B30" s="99" t="s">
        <v>38</v>
      </c>
      <c r="C30" s="99"/>
      <c r="D30" s="99"/>
      <c r="E30" s="99"/>
      <c r="F30" s="99"/>
      <c r="G30" s="99"/>
      <c r="H30" s="23">
        <f t="shared" ref="H30:H38" si="0">I30/$I$39</f>
        <v>1</v>
      </c>
      <c r="I30" s="24">
        <f>IF(D5="12x36",I9,I9/H9*I4)</f>
        <v>778.04090909090917</v>
      </c>
    </row>
    <row r="31" spans="1:9" ht="15" customHeight="1" x14ac:dyDescent="0.25">
      <c r="A31" s="17">
        <f t="shared" ref="A31:A38" si="1">A30+1</f>
        <v>2</v>
      </c>
      <c r="B31" s="99" t="s">
        <v>39</v>
      </c>
      <c r="C31" s="99"/>
      <c r="D31" s="99"/>
      <c r="E31" s="99"/>
      <c r="F31" s="99"/>
      <c r="G31" s="99"/>
      <c r="H31" s="23">
        <f t="shared" si="0"/>
        <v>0</v>
      </c>
      <c r="I31" s="24">
        <f>IF(I8=30%,I30*I8,0)</f>
        <v>0</v>
      </c>
    </row>
    <row r="32" spans="1:9" ht="15" customHeight="1" x14ac:dyDescent="0.25">
      <c r="A32" s="17">
        <f t="shared" si="1"/>
        <v>3</v>
      </c>
      <c r="B32" s="99" t="s">
        <v>40</v>
      </c>
      <c r="C32" s="99"/>
      <c r="D32" s="99"/>
      <c r="E32" s="99"/>
      <c r="F32" s="99"/>
      <c r="G32" s="99"/>
      <c r="H32" s="23">
        <f t="shared" si="0"/>
        <v>0</v>
      </c>
      <c r="I32" s="24">
        <f>IF(I6=10%,I22*I6,0)</f>
        <v>0</v>
      </c>
    </row>
    <row r="33" spans="1:10" ht="15" customHeight="1" x14ac:dyDescent="0.25">
      <c r="A33" s="17">
        <f t="shared" si="1"/>
        <v>4</v>
      </c>
      <c r="B33" s="99" t="s">
        <v>41</v>
      </c>
      <c r="C33" s="99"/>
      <c r="D33" s="99"/>
      <c r="E33" s="99"/>
      <c r="F33" s="99"/>
      <c r="G33" s="99"/>
      <c r="H33" s="23">
        <f t="shared" si="0"/>
        <v>0</v>
      </c>
      <c r="I33" s="24">
        <f>IF(I6=20%,I22*I6,0)</f>
        <v>0</v>
      </c>
    </row>
    <row r="34" spans="1:10" ht="15" customHeight="1" x14ac:dyDescent="0.25">
      <c r="A34" s="17">
        <f t="shared" si="1"/>
        <v>5</v>
      </c>
      <c r="B34" s="99" t="s">
        <v>42</v>
      </c>
      <c r="C34" s="99"/>
      <c r="D34" s="99"/>
      <c r="E34" s="99"/>
      <c r="F34" s="99"/>
      <c r="G34" s="99"/>
      <c r="H34" s="23">
        <f t="shared" si="0"/>
        <v>0</v>
      </c>
      <c r="I34" s="24">
        <f>IF(I6=40%,I22*I6,0)</f>
        <v>0</v>
      </c>
    </row>
    <row r="35" spans="1:10" ht="15" customHeight="1" x14ac:dyDescent="0.25">
      <c r="A35" s="17">
        <f t="shared" si="1"/>
        <v>6</v>
      </c>
      <c r="B35" s="99" t="s">
        <v>176</v>
      </c>
      <c r="C35" s="99"/>
      <c r="D35" s="99"/>
      <c r="E35" s="99"/>
      <c r="F35" s="99"/>
      <c r="G35" s="99"/>
      <c r="H35" s="23">
        <f t="shared" si="0"/>
        <v>0</v>
      </c>
      <c r="I35" s="24">
        <f>IF(I21="Não aplicável",0,I30*I21)</f>
        <v>0</v>
      </c>
    </row>
    <row r="36" spans="1:10" ht="15" customHeight="1" x14ac:dyDescent="0.25">
      <c r="A36" s="17">
        <f t="shared" si="1"/>
        <v>7</v>
      </c>
      <c r="B36" s="99" t="s">
        <v>43</v>
      </c>
      <c r="C36" s="99"/>
      <c r="D36" s="99"/>
      <c r="E36" s="99"/>
      <c r="F36" s="99"/>
      <c r="G36" s="99"/>
      <c r="H36" s="23">
        <f t="shared" si="0"/>
        <v>0</v>
      </c>
      <c r="I36" s="24">
        <f>IF(I23="Não aplicável",0,(I30+I31+I32+I33+I34+I35+I38)/I4*I23*(1+I24))</f>
        <v>0</v>
      </c>
    </row>
    <row r="37" spans="1:10" ht="23.25" customHeight="1" x14ac:dyDescent="0.25">
      <c r="A37" s="17">
        <f t="shared" si="1"/>
        <v>8</v>
      </c>
      <c r="B37" s="99" t="s">
        <v>44</v>
      </c>
      <c r="C37" s="99"/>
      <c r="D37" s="99"/>
      <c r="E37" s="99"/>
      <c r="F37" s="99"/>
      <c r="G37" s="99"/>
      <c r="H37" s="23">
        <f t="shared" si="0"/>
        <v>0</v>
      </c>
      <c r="I37" s="24">
        <f>IF(I23="Não aplicável",0,I23/I12*5*(I9/H9*(1+I24)))</f>
        <v>0</v>
      </c>
    </row>
    <row r="38" spans="1:10" ht="15" customHeight="1" x14ac:dyDescent="0.25">
      <c r="A38" s="17">
        <f t="shared" si="1"/>
        <v>9</v>
      </c>
      <c r="B38" s="115" t="str">
        <f>IF(D5="12x36","Para postos 12x36 os feriados são considerados compensados, conforme parágrafo único, Art. 59-A da CLT","Outros")</f>
        <v>Outros</v>
      </c>
      <c r="C38" s="115"/>
      <c r="D38" s="115"/>
      <c r="E38" s="115"/>
      <c r="F38" s="115"/>
      <c r="G38" s="115"/>
      <c r="H38" s="23">
        <f t="shared" si="0"/>
        <v>0</v>
      </c>
      <c r="I38" s="24">
        <v>0</v>
      </c>
    </row>
    <row r="39" spans="1:10" s="28" customFormat="1" ht="15" customHeight="1" x14ac:dyDescent="0.25">
      <c r="A39" s="116" t="s">
        <v>45</v>
      </c>
      <c r="B39" s="116"/>
      <c r="C39" s="116"/>
      <c r="D39" s="116"/>
      <c r="E39" s="116"/>
      <c r="F39" s="116"/>
      <c r="G39" s="116"/>
      <c r="H39" s="25">
        <f>SUM(H30:H38)</f>
        <v>1</v>
      </c>
      <c r="I39" s="26">
        <f>SUM(I30:I38)</f>
        <v>778.04090909090917</v>
      </c>
      <c r="J39" s="27"/>
    </row>
    <row r="40" spans="1:10" ht="4.5" customHeight="1" x14ac:dyDescent="0.25"/>
    <row r="41" spans="1:10" ht="33.75" customHeight="1" x14ac:dyDescent="0.25">
      <c r="A41" s="3" t="s">
        <v>46</v>
      </c>
      <c r="B41" s="117" t="s">
        <v>47</v>
      </c>
      <c r="C41" s="117"/>
      <c r="D41" s="117"/>
      <c r="E41" s="117"/>
      <c r="F41" s="117"/>
      <c r="G41" s="117"/>
      <c r="H41" s="3" t="s">
        <v>36</v>
      </c>
      <c r="I41" s="3" t="s">
        <v>37</v>
      </c>
    </row>
    <row r="42" spans="1:10" ht="15" customHeight="1" x14ac:dyDescent="0.25">
      <c r="A42" s="17">
        <v>1</v>
      </c>
      <c r="B42" s="99" t="s">
        <v>188</v>
      </c>
      <c r="C42" s="99"/>
      <c r="D42" s="99"/>
      <c r="E42" s="99"/>
      <c r="F42" s="99"/>
      <c r="G42" s="99"/>
      <c r="H42" s="23">
        <v>0.2</v>
      </c>
      <c r="I42" s="24">
        <f t="shared" ref="I42:I49" si="2">$I$39*H42</f>
        <v>155.60818181818183</v>
      </c>
    </row>
    <row r="43" spans="1:10" ht="15" customHeight="1" x14ac:dyDescent="0.25">
      <c r="A43" s="17">
        <v>2</v>
      </c>
      <c r="B43" s="99" t="s">
        <v>186</v>
      </c>
      <c r="C43" s="99"/>
      <c r="D43" s="99"/>
      <c r="E43" s="99"/>
      <c r="F43" s="99"/>
      <c r="G43" s="99"/>
      <c r="H43" s="23">
        <v>1.4999999999999999E-2</v>
      </c>
      <c r="I43" s="24">
        <f t="shared" si="2"/>
        <v>11.670613636363637</v>
      </c>
    </row>
    <row r="44" spans="1:10" ht="15" customHeight="1" x14ac:dyDescent="0.25">
      <c r="A44" s="17">
        <v>3</v>
      </c>
      <c r="B44" s="99" t="s">
        <v>48</v>
      </c>
      <c r="C44" s="99"/>
      <c r="D44" s="99"/>
      <c r="E44" s="99"/>
      <c r="F44" s="99"/>
      <c r="G44" s="99"/>
      <c r="H44" s="23">
        <v>0.01</v>
      </c>
      <c r="I44" s="24">
        <f t="shared" si="2"/>
        <v>7.7804090909090915</v>
      </c>
    </row>
    <row r="45" spans="1:10" ht="15" customHeight="1" x14ac:dyDescent="0.25">
      <c r="A45" s="17">
        <v>4</v>
      </c>
      <c r="B45" s="99" t="s">
        <v>49</v>
      </c>
      <c r="C45" s="99"/>
      <c r="D45" s="99"/>
      <c r="E45" s="99"/>
      <c r="F45" s="99"/>
      <c r="G45" s="99"/>
      <c r="H45" s="23">
        <v>2E-3</v>
      </c>
      <c r="I45" s="24">
        <f t="shared" si="2"/>
        <v>1.5560818181818183</v>
      </c>
    </row>
    <row r="46" spans="1:10" ht="15" customHeight="1" x14ac:dyDescent="0.25">
      <c r="A46" s="17">
        <v>5</v>
      </c>
      <c r="B46" s="99" t="s">
        <v>50</v>
      </c>
      <c r="C46" s="99"/>
      <c r="D46" s="99"/>
      <c r="E46" s="99"/>
      <c r="F46" s="99"/>
      <c r="G46" s="99"/>
      <c r="H46" s="23">
        <v>2.5000000000000001E-2</v>
      </c>
      <c r="I46" s="24">
        <f t="shared" si="2"/>
        <v>19.451022727272729</v>
      </c>
    </row>
    <row r="47" spans="1:10" ht="15" customHeight="1" x14ac:dyDescent="0.25">
      <c r="A47" s="17">
        <v>6</v>
      </c>
      <c r="B47" s="99" t="s">
        <v>187</v>
      </c>
      <c r="C47" s="99"/>
      <c r="D47" s="99"/>
      <c r="E47" s="99"/>
      <c r="F47" s="99"/>
      <c r="G47" s="99"/>
      <c r="H47" s="23">
        <v>0.02</v>
      </c>
      <c r="I47" s="24">
        <f t="shared" si="2"/>
        <v>15.560818181818183</v>
      </c>
    </row>
    <row r="48" spans="1:10" ht="15" customHeight="1" x14ac:dyDescent="0.25">
      <c r="A48" s="17">
        <v>7</v>
      </c>
      <c r="B48" s="99" t="s">
        <v>51</v>
      </c>
      <c r="C48" s="99"/>
      <c r="D48" s="99"/>
      <c r="E48" s="99"/>
      <c r="F48" s="99"/>
      <c r="G48" s="99"/>
      <c r="H48" s="23">
        <v>0.03</v>
      </c>
      <c r="I48" s="24">
        <f t="shared" si="2"/>
        <v>23.341227272727274</v>
      </c>
    </row>
    <row r="49" spans="1:10" ht="15" customHeight="1" x14ac:dyDescent="0.25">
      <c r="A49" s="17">
        <v>8</v>
      </c>
      <c r="B49" s="99" t="s">
        <v>52</v>
      </c>
      <c r="C49" s="99"/>
      <c r="D49" s="99"/>
      <c r="E49" s="99"/>
      <c r="F49" s="99"/>
      <c r="G49" s="99"/>
      <c r="H49" s="23">
        <v>6.0000000000000001E-3</v>
      </c>
      <c r="I49" s="24">
        <f t="shared" si="2"/>
        <v>4.6682454545454553</v>
      </c>
    </row>
    <row r="50" spans="1:10" s="28" customFormat="1" ht="15" customHeight="1" x14ac:dyDescent="0.25">
      <c r="A50" s="116" t="s">
        <v>53</v>
      </c>
      <c r="B50" s="116"/>
      <c r="C50" s="116"/>
      <c r="D50" s="116"/>
      <c r="E50" s="116"/>
      <c r="F50" s="116"/>
      <c r="G50" s="116"/>
      <c r="H50" s="25">
        <f>SUM(H42:H49)</f>
        <v>0.30800000000000005</v>
      </c>
      <c r="I50" s="26">
        <f>SUM(I42:I49)</f>
        <v>239.63660000000002</v>
      </c>
      <c r="J50" s="27"/>
    </row>
    <row r="51" spans="1:10" ht="15" customHeight="1" x14ac:dyDescent="0.25">
      <c r="A51" s="118" t="s">
        <v>54</v>
      </c>
      <c r="B51" s="118"/>
      <c r="C51" s="118"/>
      <c r="D51" s="118"/>
      <c r="E51" s="118"/>
      <c r="F51" s="118"/>
      <c r="G51" s="118"/>
      <c r="H51" s="118"/>
      <c r="I51" s="118"/>
    </row>
    <row r="52" spans="1:10" ht="30.75" customHeight="1" x14ac:dyDescent="0.25">
      <c r="A52" s="119" t="s">
        <v>55</v>
      </c>
      <c r="B52" s="119"/>
      <c r="C52" s="119"/>
      <c r="D52" s="119"/>
      <c r="E52" s="119"/>
      <c r="F52" s="119"/>
      <c r="G52" s="119"/>
      <c r="H52" s="119"/>
      <c r="I52" s="119"/>
    </row>
    <row r="53" spans="1:10" ht="33.75" customHeight="1" x14ac:dyDescent="0.25">
      <c r="A53" s="3" t="s">
        <v>56</v>
      </c>
      <c r="B53" s="117" t="s">
        <v>57</v>
      </c>
      <c r="C53" s="117"/>
      <c r="D53" s="117"/>
      <c r="E53" s="117"/>
      <c r="F53" s="117"/>
      <c r="G53" s="117"/>
      <c r="H53" s="3" t="s">
        <v>36</v>
      </c>
      <c r="I53" s="3" t="s">
        <v>37</v>
      </c>
    </row>
    <row r="54" spans="1:10" ht="15" customHeight="1" x14ac:dyDescent="0.25">
      <c r="A54" s="17">
        <v>1</v>
      </c>
      <c r="B54" s="120" t="s">
        <v>58</v>
      </c>
      <c r="C54" s="121"/>
      <c r="D54" s="121"/>
      <c r="E54" s="121"/>
      <c r="F54" s="121"/>
      <c r="G54" s="122"/>
      <c r="H54" s="23">
        <v>0.119314</v>
      </c>
      <c r="I54" s="24">
        <f t="shared" ref="I54:I61" si="3">$I$39*H54</f>
        <v>92.83117302727274</v>
      </c>
    </row>
    <row r="55" spans="1:10" ht="15" customHeight="1" x14ac:dyDescent="0.25">
      <c r="A55" s="17">
        <v>2</v>
      </c>
      <c r="B55" s="99" t="s">
        <v>59</v>
      </c>
      <c r="C55" s="99"/>
      <c r="D55" s="99"/>
      <c r="E55" s="99"/>
      <c r="F55" s="99"/>
      <c r="G55" s="99"/>
      <c r="H55" s="23">
        <v>2.0479000000000001E-2</v>
      </c>
      <c r="I55" s="24">
        <f t="shared" si="3"/>
        <v>15.933499777272729</v>
      </c>
    </row>
    <row r="56" spans="1:10" ht="15" customHeight="1" x14ac:dyDescent="0.25">
      <c r="A56" s="17">
        <v>3</v>
      </c>
      <c r="B56" s="99" t="s">
        <v>60</v>
      </c>
      <c r="C56" s="99"/>
      <c r="D56" s="99"/>
      <c r="E56" s="99"/>
      <c r="F56" s="99"/>
      <c r="G56" s="99"/>
      <c r="H56" s="23">
        <v>1.2123E-2</v>
      </c>
      <c r="I56" s="24">
        <f t="shared" si="3"/>
        <v>9.4321899409090921</v>
      </c>
    </row>
    <row r="57" spans="1:10" ht="15" customHeight="1" x14ac:dyDescent="0.25">
      <c r="A57" s="17">
        <v>4</v>
      </c>
      <c r="B57" s="99" t="s">
        <v>61</v>
      </c>
      <c r="C57" s="99"/>
      <c r="D57" s="99"/>
      <c r="E57" s="99"/>
      <c r="F57" s="99"/>
      <c r="G57" s="99"/>
      <c r="H57" s="23">
        <v>1.1436E-2</v>
      </c>
      <c r="I57" s="24">
        <f t="shared" si="3"/>
        <v>8.8976758363636375</v>
      </c>
    </row>
    <row r="58" spans="1:10" ht="15" customHeight="1" x14ac:dyDescent="0.25">
      <c r="A58" s="17">
        <v>5</v>
      </c>
      <c r="B58" s="99" t="s">
        <v>62</v>
      </c>
      <c r="C58" s="99"/>
      <c r="D58" s="99"/>
      <c r="E58" s="99"/>
      <c r="F58" s="99"/>
      <c r="G58" s="99"/>
      <c r="H58" s="23">
        <v>1.74E-4</v>
      </c>
      <c r="I58" s="24">
        <f t="shared" si="3"/>
        <v>0.13537911818181819</v>
      </c>
    </row>
    <row r="59" spans="1:10" ht="15" customHeight="1" x14ac:dyDescent="0.25">
      <c r="A59" s="17">
        <v>6</v>
      </c>
      <c r="B59" s="99" t="s">
        <v>63</v>
      </c>
      <c r="C59" s="99"/>
      <c r="D59" s="99"/>
      <c r="E59" s="99"/>
      <c r="F59" s="99"/>
      <c r="G59" s="99"/>
      <c r="H59" s="23">
        <v>4.4200000000000001E-4</v>
      </c>
      <c r="I59" s="24">
        <f t="shared" si="3"/>
        <v>0.34389408181818187</v>
      </c>
    </row>
    <row r="60" spans="1:10" ht="15" customHeight="1" x14ac:dyDescent="0.25">
      <c r="A60" s="17">
        <v>7</v>
      </c>
      <c r="B60" s="99" t="s">
        <v>64</v>
      </c>
      <c r="C60" s="99"/>
      <c r="D60" s="99"/>
      <c r="E60" s="99"/>
      <c r="F60" s="99"/>
      <c r="G60" s="99"/>
      <c r="H60" s="23">
        <v>1.85E-4</v>
      </c>
      <c r="I60" s="24">
        <f t="shared" si="3"/>
        <v>0.14393756818181819</v>
      </c>
    </row>
    <row r="61" spans="1:10" ht="15" customHeight="1" x14ac:dyDescent="0.25">
      <c r="A61" s="17">
        <v>8</v>
      </c>
      <c r="B61" s="99" t="s">
        <v>65</v>
      </c>
      <c r="C61" s="99"/>
      <c r="D61" s="99"/>
      <c r="E61" s="99"/>
      <c r="F61" s="99"/>
      <c r="G61" s="99"/>
      <c r="H61" s="23">
        <v>9.0789999999999996E-2</v>
      </c>
      <c r="I61" s="24">
        <f t="shared" si="3"/>
        <v>70.638334136363639</v>
      </c>
    </row>
    <row r="62" spans="1:10" s="28" customFormat="1" ht="15" customHeight="1" x14ac:dyDescent="0.25">
      <c r="A62" s="116" t="s">
        <v>66</v>
      </c>
      <c r="B62" s="116"/>
      <c r="C62" s="116"/>
      <c r="D62" s="116"/>
      <c r="E62" s="116"/>
      <c r="F62" s="116"/>
      <c r="G62" s="116"/>
      <c r="H62" s="25">
        <f>SUM(H54:H61)</f>
        <v>0.25494299999999998</v>
      </c>
      <c r="I62" s="26">
        <f>SUM(I54:I61)</f>
        <v>198.35608348636364</v>
      </c>
      <c r="J62" s="27"/>
    </row>
    <row r="63" spans="1:10" ht="11.25" customHeight="1" x14ac:dyDescent="0.25">
      <c r="A63" s="29" t="s">
        <v>67</v>
      </c>
      <c r="B63" s="123" t="s">
        <v>68</v>
      </c>
      <c r="C63" s="123"/>
      <c r="D63" s="123"/>
      <c r="E63" s="123"/>
      <c r="F63" s="123"/>
      <c r="G63" s="123"/>
      <c r="H63" s="123"/>
      <c r="I63" s="123"/>
    </row>
    <row r="64" spans="1:10" ht="15" customHeight="1" x14ac:dyDescent="0.25">
      <c r="A64" s="29" t="s">
        <v>69</v>
      </c>
      <c r="B64" s="124" t="s">
        <v>70</v>
      </c>
      <c r="C64" s="124"/>
      <c r="D64" s="124"/>
      <c r="E64" s="124"/>
      <c r="F64" s="124"/>
      <c r="G64" s="124"/>
      <c r="H64" s="124"/>
      <c r="I64" s="124"/>
    </row>
    <row r="65" spans="1:11" ht="33.75" customHeight="1" x14ac:dyDescent="0.25">
      <c r="A65" s="22" t="s">
        <v>71</v>
      </c>
      <c r="B65" s="114" t="s">
        <v>72</v>
      </c>
      <c r="C65" s="114"/>
      <c r="D65" s="114"/>
      <c r="E65" s="114"/>
      <c r="F65" s="114"/>
      <c r="G65" s="114"/>
      <c r="H65" s="22" t="s">
        <v>36</v>
      </c>
      <c r="I65" s="22" t="s">
        <v>37</v>
      </c>
    </row>
    <row r="66" spans="1:11" ht="15" customHeight="1" x14ac:dyDescent="0.25">
      <c r="A66" s="17">
        <v>1</v>
      </c>
      <c r="B66" s="99" t="s">
        <v>73</v>
      </c>
      <c r="C66" s="99"/>
      <c r="D66" s="99"/>
      <c r="E66" s="99"/>
      <c r="F66" s="99"/>
      <c r="G66" s="99"/>
      <c r="H66" s="23">
        <v>2.3626999999999999E-2</v>
      </c>
      <c r="I66" s="24">
        <f>$I$39*H66</f>
        <v>18.38277255909091</v>
      </c>
    </row>
    <row r="67" spans="1:11" ht="15" customHeight="1" x14ac:dyDescent="0.25">
      <c r="A67" s="17">
        <v>2</v>
      </c>
      <c r="B67" s="99" t="s">
        <v>74</v>
      </c>
      <c r="C67" s="99"/>
      <c r="D67" s="99"/>
      <c r="E67" s="99"/>
      <c r="F67" s="99"/>
      <c r="G67" s="99"/>
      <c r="H67" s="23">
        <v>1.717E-3</v>
      </c>
      <c r="I67" s="24">
        <f>$I$39*H67</f>
        <v>1.3358962409090911</v>
      </c>
    </row>
    <row r="68" spans="1:11" ht="15" customHeight="1" x14ac:dyDescent="0.25">
      <c r="A68" s="17">
        <v>3</v>
      </c>
      <c r="B68" s="99" t="s">
        <v>75</v>
      </c>
      <c r="C68" s="99"/>
      <c r="D68" s="99"/>
      <c r="E68" s="99"/>
      <c r="F68" s="99"/>
      <c r="G68" s="99"/>
      <c r="H68" s="23">
        <v>9.4509999999999993E-3</v>
      </c>
      <c r="I68" s="24">
        <f>$I$39*H68</f>
        <v>7.353264631818182</v>
      </c>
    </row>
    <row r="69" spans="1:11" s="28" customFormat="1" ht="15" customHeight="1" x14ac:dyDescent="0.25">
      <c r="A69" s="116" t="s">
        <v>76</v>
      </c>
      <c r="B69" s="116"/>
      <c r="C69" s="116"/>
      <c r="D69" s="116"/>
      <c r="E69" s="116"/>
      <c r="F69" s="116"/>
      <c r="G69" s="116"/>
      <c r="H69" s="25">
        <f>SUM(H66:H68)</f>
        <v>3.4795E-2</v>
      </c>
      <c r="I69" s="26">
        <f>SUM(I66:I68)</f>
        <v>27.071933431818181</v>
      </c>
      <c r="J69" s="27"/>
    </row>
    <row r="70" spans="1:11" ht="4.5" customHeight="1" x14ac:dyDescent="0.25"/>
    <row r="71" spans="1:11" ht="33.75" customHeight="1" x14ac:dyDescent="0.25">
      <c r="A71" s="22" t="s">
        <v>77</v>
      </c>
      <c r="B71" s="114" t="s">
        <v>78</v>
      </c>
      <c r="C71" s="114"/>
      <c r="D71" s="114"/>
      <c r="E71" s="114"/>
      <c r="F71" s="114"/>
      <c r="G71" s="114"/>
      <c r="H71" s="22" t="s">
        <v>36</v>
      </c>
      <c r="I71" s="22" t="s">
        <v>37</v>
      </c>
    </row>
    <row r="72" spans="1:11" ht="15" customHeight="1" x14ac:dyDescent="0.25">
      <c r="A72" s="17">
        <v>1</v>
      </c>
      <c r="B72" s="99" t="s">
        <v>79</v>
      </c>
      <c r="C72" s="99"/>
      <c r="D72" s="99"/>
      <c r="E72" s="99"/>
      <c r="F72" s="99"/>
      <c r="G72" s="99"/>
      <c r="H72" s="23">
        <f>(H50*H62)</f>
        <v>7.8522444000000011E-2</v>
      </c>
      <c r="I72" s="24">
        <f>$I$39*H72</f>
        <v>61.093673713800015</v>
      </c>
    </row>
    <row r="73" spans="1:11" s="28" customFormat="1" ht="15" customHeight="1" x14ac:dyDescent="0.25">
      <c r="A73" s="116" t="s">
        <v>80</v>
      </c>
      <c r="B73" s="116"/>
      <c r="C73" s="116"/>
      <c r="D73" s="116"/>
      <c r="E73" s="116"/>
      <c r="F73" s="116"/>
      <c r="G73" s="116"/>
      <c r="H73" s="25">
        <f>SUM(H72:H72)</f>
        <v>7.8522444000000011E-2</v>
      </c>
      <c r="I73" s="26">
        <f>I72</f>
        <v>61.093673713800015</v>
      </c>
      <c r="J73" s="27"/>
      <c r="K73" s="30"/>
    </row>
    <row r="74" spans="1:11" ht="4.5" customHeight="1" x14ac:dyDescent="0.25">
      <c r="J74" s="31"/>
    </row>
    <row r="75" spans="1:11" s="28" customFormat="1" ht="12" customHeight="1" x14ac:dyDescent="0.25">
      <c r="A75" s="127" t="s">
        <v>81</v>
      </c>
      <c r="B75" s="127"/>
      <c r="C75" s="127"/>
      <c r="D75" s="127"/>
      <c r="E75" s="127"/>
      <c r="F75" s="127"/>
      <c r="G75" s="127"/>
      <c r="H75" s="32">
        <f>H50+H62+H69+H73</f>
        <v>0.67626044399999996</v>
      </c>
      <c r="I75" s="33">
        <f>I50+I62+I69+I73</f>
        <v>526.15829063198191</v>
      </c>
      <c r="J75" s="27"/>
    </row>
    <row r="76" spans="1:11" ht="4.5" customHeight="1" x14ac:dyDescent="0.25"/>
    <row r="77" spans="1:11" ht="33.75" customHeight="1" x14ac:dyDescent="0.25">
      <c r="A77" s="22" t="s">
        <v>82</v>
      </c>
      <c r="B77" s="114" t="s">
        <v>83</v>
      </c>
      <c r="C77" s="114"/>
      <c r="D77" s="114"/>
      <c r="E77" s="114"/>
      <c r="F77" s="114"/>
      <c r="G77" s="114"/>
      <c r="H77" s="22" t="s">
        <v>36</v>
      </c>
      <c r="I77" s="22" t="s">
        <v>37</v>
      </c>
    </row>
    <row r="78" spans="1:11" ht="15" customHeight="1" x14ac:dyDescent="0.25">
      <c r="A78" s="17">
        <v>1</v>
      </c>
      <c r="B78" s="99" t="s">
        <v>21</v>
      </c>
      <c r="C78" s="99"/>
      <c r="D78" s="99"/>
      <c r="E78" s="99"/>
      <c r="F78" s="99"/>
      <c r="G78" s="99"/>
      <c r="H78" s="23">
        <f>I78/$I$39</f>
        <v>0.20564471370400011</v>
      </c>
      <c r="I78" s="24">
        <f>I95</f>
        <v>160</v>
      </c>
    </row>
    <row r="79" spans="1:11" ht="15" customHeight="1" x14ac:dyDescent="0.25">
      <c r="A79" s="17">
        <v>2</v>
      </c>
      <c r="B79" s="99" t="s">
        <v>22</v>
      </c>
      <c r="C79" s="99"/>
      <c r="D79" s="99"/>
      <c r="E79" s="99"/>
      <c r="F79" s="99"/>
      <c r="G79" s="99"/>
      <c r="H79" s="23">
        <f>I79/$I$39</f>
        <v>0</v>
      </c>
      <c r="I79" s="24">
        <f>I91</f>
        <v>0</v>
      </c>
    </row>
    <row r="80" spans="1:11" ht="15" customHeight="1" x14ac:dyDescent="0.25">
      <c r="A80" s="17">
        <v>3</v>
      </c>
      <c r="B80" s="99" t="s">
        <v>84</v>
      </c>
      <c r="C80" s="99"/>
      <c r="D80" s="99"/>
      <c r="E80" s="99"/>
      <c r="F80" s="99"/>
      <c r="G80" s="99"/>
      <c r="H80" s="23">
        <f>I80/$I$39</f>
        <v>0.21145102208928013</v>
      </c>
      <c r="I80" s="24">
        <f>I87</f>
        <v>164.51754545454543</v>
      </c>
    </row>
    <row r="81" spans="1:10" ht="15" customHeight="1" x14ac:dyDescent="0.25">
      <c r="A81" s="17">
        <v>4</v>
      </c>
      <c r="B81" s="99" t="s">
        <v>85</v>
      </c>
      <c r="C81" s="99"/>
      <c r="D81" s="99"/>
      <c r="E81" s="99"/>
      <c r="F81" s="99"/>
      <c r="G81" s="99"/>
      <c r="H81" s="23">
        <f>I81/$I$39</f>
        <v>0</v>
      </c>
      <c r="I81" s="24">
        <f>IF(I25="Não aplicável",0,((I9/H9)*1.5*I25))</f>
        <v>0</v>
      </c>
    </row>
    <row r="82" spans="1:10" ht="15" customHeight="1" x14ac:dyDescent="0.25">
      <c r="A82" s="17">
        <v>5</v>
      </c>
      <c r="B82" s="99" t="s">
        <v>86</v>
      </c>
      <c r="C82" s="99"/>
      <c r="D82" s="99"/>
      <c r="E82" s="99"/>
      <c r="F82" s="99"/>
      <c r="G82" s="99"/>
      <c r="H82" s="23">
        <f>I82/$I$39</f>
        <v>0</v>
      </c>
      <c r="I82" s="24">
        <v>0</v>
      </c>
    </row>
    <row r="83" spans="1:10" ht="15" customHeight="1" x14ac:dyDescent="0.25">
      <c r="A83" s="116" t="s">
        <v>87</v>
      </c>
      <c r="B83" s="116"/>
      <c r="C83" s="116"/>
      <c r="D83" s="116"/>
      <c r="E83" s="116"/>
      <c r="F83" s="116"/>
      <c r="G83" s="116"/>
      <c r="H83" s="25">
        <f>SUM(H78:H82)</f>
        <v>0.41709573579328024</v>
      </c>
      <c r="I83" s="26">
        <f>SUM(I78:I82)</f>
        <v>324.51754545454543</v>
      </c>
      <c r="J83" s="34"/>
    </row>
    <row r="84" spans="1:10" ht="18" customHeight="1" x14ac:dyDescent="0.25">
      <c r="A84" s="29" t="s">
        <v>88</v>
      </c>
      <c r="B84" s="118" t="s">
        <v>89</v>
      </c>
      <c r="C84" s="118"/>
      <c r="D84" s="118"/>
      <c r="E84" s="118"/>
      <c r="F84" s="118"/>
      <c r="G84" s="118"/>
      <c r="H84" s="35"/>
      <c r="I84" s="36"/>
    </row>
    <row r="85" spans="1:10" ht="15" customHeight="1" x14ac:dyDescent="0.25">
      <c r="A85" s="125" t="s">
        <v>90</v>
      </c>
      <c r="B85" s="125"/>
      <c r="C85" s="125"/>
      <c r="D85" s="125"/>
      <c r="E85" s="125"/>
      <c r="F85" s="125"/>
      <c r="G85" s="125"/>
      <c r="H85" s="125"/>
      <c r="I85" s="125"/>
    </row>
    <row r="86" spans="1:10" ht="24" customHeight="1" x14ac:dyDescent="0.25">
      <c r="A86" s="111" t="s">
        <v>91</v>
      </c>
      <c r="B86" s="111"/>
      <c r="C86" s="17" t="s">
        <v>92</v>
      </c>
      <c r="D86" s="17" t="s">
        <v>93</v>
      </c>
      <c r="E86" s="17" t="s">
        <v>94</v>
      </c>
      <c r="F86" s="17" t="s">
        <v>95</v>
      </c>
      <c r="G86" s="17" t="s">
        <v>96</v>
      </c>
      <c r="H86" s="23" t="s">
        <v>97</v>
      </c>
      <c r="I86" s="24" t="s">
        <v>98</v>
      </c>
    </row>
    <row r="87" spans="1:10" ht="15" customHeight="1" x14ac:dyDescent="0.25">
      <c r="A87" s="126">
        <f>I11</f>
        <v>4.8</v>
      </c>
      <c r="B87" s="126"/>
      <c r="C87" s="17">
        <f>I12</f>
        <v>22</v>
      </c>
      <c r="D87" s="17">
        <v>2</v>
      </c>
      <c r="E87" s="37">
        <f>A87*C87*D87</f>
        <v>211.2</v>
      </c>
      <c r="F87" s="37">
        <f>I30</f>
        <v>778.04090909090917</v>
      </c>
      <c r="G87" s="38">
        <f>I13</f>
        <v>0.06</v>
      </c>
      <c r="H87" s="37">
        <f>F87*G87</f>
        <v>46.682454545454547</v>
      </c>
      <c r="I87" s="24">
        <f>IF((E87-H87)&gt;0,E87-H87,0)</f>
        <v>164.51754545454543</v>
      </c>
    </row>
    <row r="88" spans="1:10" ht="3.75" customHeight="1" x14ac:dyDescent="0.25">
      <c r="A88" s="39"/>
      <c r="E88" s="34"/>
      <c r="F88" s="34"/>
      <c r="G88" s="40"/>
      <c r="H88" s="34"/>
      <c r="I88" s="41"/>
    </row>
    <row r="89" spans="1:10" ht="15" customHeight="1" x14ac:dyDescent="0.25">
      <c r="A89" s="125" t="s">
        <v>99</v>
      </c>
      <c r="B89" s="125"/>
      <c r="C89" s="125"/>
      <c r="D89" s="125"/>
      <c r="E89" s="125"/>
      <c r="F89" s="125"/>
      <c r="G89" s="125"/>
      <c r="H89" s="125"/>
      <c r="I89" s="125"/>
    </row>
    <row r="90" spans="1:10" ht="23.25" customHeight="1" x14ac:dyDescent="0.25">
      <c r="A90" s="111" t="s">
        <v>91</v>
      </c>
      <c r="B90" s="111"/>
      <c r="C90" s="17" t="s">
        <v>100</v>
      </c>
      <c r="D90" s="17" t="s">
        <v>93</v>
      </c>
      <c r="E90" s="17" t="s">
        <v>94</v>
      </c>
      <c r="F90" s="17" t="s">
        <v>95</v>
      </c>
      <c r="G90" s="17" t="s">
        <v>96</v>
      </c>
      <c r="H90" s="23" t="s">
        <v>97</v>
      </c>
      <c r="I90" s="24" t="s">
        <v>98</v>
      </c>
    </row>
    <row r="91" spans="1:10" ht="15" customHeight="1" x14ac:dyDescent="0.25">
      <c r="A91" s="128">
        <f>I17</f>
        <v>0</v>
      </c>
      <c r="B91" s="128"/>
      <c r="C91" s="42">
        <f>I18</f>
        <v>0</v>
      </c>
      <c r="D91" s="17">
        <v>1</v>
      </c>
      <c r="E91" s="37">
        <f>A91*C91*D91</f>
        <v>0</v>
      </c>
      <c r="F91" s="37">
        <f>E91</f>
        <v>0</v>
      </c>
      <c r="G91" s="43">
        <f>I19</f>
        <v>0</v>
      </c>
      <c r="H91" s="37">
        <f>F91*G91</f>
        <v>0</v>
      </c>
      <c r="I91" s="24">
        <f>E91-H91</f>
        <v>0</v>
      </c>
    </row>
    <row r="92" spans="1:10" ht="4.5" customHeight="1" x14ac:dyDescent="0.25">
      <c r="A92" s="44"/>
      <c r="B92" s="44"/>
      <c r="C92" s="44"/>
      <c r="D92" s="44"/>
      <c r="E92" s="27"/>
      <c r="F92" s="27"/>
      <c r="G92" s="45"/>
      <c r="H92" s="27"/>
      <c r="I92" s="46"/>
    </row>
    <row r="93" spans="1:10" ht="15" customHeight="1" x14ac:dyDescent="0.25">
      <c r="A93" s="130" t="s">
        <v>177</v>
      </c>
      <c r="B93" s="131"/>
      <c r="C93" s="131"/>
      <c r="D93" s="131"/>
      <c r="E93" s="131"/>
      <c r="F93" s="132" t="str">
        <f>A14</f>
        <v>Auxílio Alimentação</v>
      </c>
      <c r="G93" s="132"/>
      <c r="H93" s="132"/>
      <c r="I93" s="133"/>
    </row>
    <row r="94" spans="1:10" ht="23.25" customHeight="1" x14ac:dyDescent="0.25">
      <c r="A94" s="134" t="s">
        <v>91</v>
      </c>
      <c r="B94" s="134"/>
      <c r="C94" s="85" t="s">
        <v>100</v>
      </c>
      <c r="D94" s="85" t="s">
        <v>93</v>
      </c>
      <c r="E94" s="85" t="s">
        <v>94</v>
      </c>
      <c r="F94" s="85" t="s">
        <v>95</v>
      </c>
      <c r="G94" s="85" t="s">
        <v>96</v>
      </c>
      <c r="H94" s="86" t="str">
        <f>H86</f>
        <v>Valor desconto</v>
      </c>
      <c r="I94" s="87" t="s">
        <v>98</v>
      </c>
    </row>
    <row r="95" spans="1:10" ht="15" customHeight="1" x14ac:dyDescent="0.25">
      <c r="A95" s="128">
        <f>I14</f>
        <v>200</v>
      </c>
      <c r="B95" s="128"/>
      <c r="C95" s="42">
        <f>I15</f>
        <v>1</v>
      </c>
      <c r="D95" s="17">
        <v>1</v>
      </c>
      <c r="E95" s="37">
        <f>A95*C95*D95</f>
        <v>200</v>
      </c>
      <c r="F95" s="37">
        <f>E95</f>
        <v>200</v>
      </c>
      <c r="G95" s="43">
        <f>I16</f>
        <v>0.2</v>
      </c>
      <c r="H95" s="37">
        <f>F95*G95</f>
        <v>40</v>
      </c>
      <c r="I95" s="24">
        <f>E95-H95</f>
        <v>160</v>
      </c>
    </row>
    <row r="96" spans="1:10" ht="4.5" customHeight="1" x14ac:dyDescent="0.25"/>
    <row r="97" spans="1:12" ht="12" customHeight="1" x14ac:dyDescent="0.25">
      <c r="A97" s="129" t="s">
        <v>101</v>
      </c>
      <c r="B97" s="129"/>
      <c r="C97" s="129"/>
      <c r="D97" s="129"/>
      <c r="E97" s="129"/>
      <c r="F97" s="129"/>
      <c r="G97" s="129"/>
      <c r="H97" s="47">
        <f>H39+H75+H83</f>
        <v>2.0933561797932803</v>
      </c>
      <c r="I97" s="48">
        <f>I39+I75+I83</f>
        <v>1628.7167451774365</v>
      </c>
      <c r="J97" s="34"/>
      <c r="L97" s="34"/>
    </row>
    <row r="98" spans="1:12" s="53" customFormat="1" ht="4.5" customHeight="1" x14ac:dyDescent="0.25">
      <c r="A98" s="49"/>
      <c r="B98" s="49"/>
      <c r="C98" s="49"/>
      <c r="D98" s="49"/>
      <c r="E98" s="49"/>
      <c r="F98" s="49"/>
      <c r="G98" s="49"/>
      <c r="H98" s="50"/>
      <c r="I98" s="51"/>
      <c r="J98" s="52"/>
      <c r="L98" s="52"/>
    </row>
    <row r="99" spans="1:12" ht="11.25" customHeight="1" x14ac:dyDescent="0.25">
      <c r="A99" s="113" t="s">
        <v>102</v>
      </c>
      <c r="B99" s="113"/>
      <c r="C99" s="113"/>
      <c r="D99" s="113"/>
      <c r="E99" s="113"/>
      <c r="F99" s="113"/>
      <c r="G99" s="113"/>
      <c r="H99" s="113"/>
      <c r="I99" s="113"/>
    </row>
    <row r="100" spans="1:12" ht="33.75" customHeight="1" x14ac:dyDescent="0.25">
      <c r="A100" s="22" t="s">
        <v>34</v>
      </c>
      <c r="B100" s="114" t="s">
        <v>103</v>
      </c>
      <c r="C100" s="114"/>
      <c r="D100" s="114"/>
      <c r="E100" s="114"/>
      <c r="F100" s="114"/>
      <c r="G100" s="114"/>
      <c r="H100" s="22" t="s">
        <v>36</v>
      </c>
      <c r="I100" s="22" t="s">
        <v>37</v>
      </c>
    </row>
    <row r="101" spans="1:12" ht="15" customHeight="1" x14ac:dyDescent="0.25">
      <c r="A101" s="17">
        <v>1</v>
      </c>
      <c r="B101" s="99" t="s">
        <v>104</v>
      </c>
      <c r="C101" s="99"/>
      <c r="D101" s="99"/>
      <c r="E101" s="99"/>
      <c r="F101" s="99"/>
      <c r="G101" s="99"/>
      <c r="H101" s="23">
        <f t="shared" ref="H101:H106" si="4">I101/$I$112</f>
        <v>0</v>
      </c>
      <c r="I101" s="24">
        <v>0</v>
      </c>
    </row>
    <row r="102" spans="1:12" ht="15" customHeight="1" x14ac:dyDescent="0.25">
      <c r="A102" s="17">
        <v>2</v>
      </c>
      <c r="B102" s="97" t="s">
        <v>105</v>
      </c>
      <c r="C102" s="97"/>
      <c r="D102" s="97"/>
      <c r="E102" s="97"/>
      <c r="F102" s="97"/>
      <c r="G102" s="97"/>
      <c r="H102" s="23">
        <f t="shared" si="4"/>
        <v>0</v>
      </c>
      <c r="I102" s="24">
        <v>0</v>
      </c>
    </row>
    <row r="103" spans="1:12" ht="15" customHeight="1" x14ac:dyDescent="0.25">
      <c r="A103" s="17">
        <v>3</v>
      </c>
      <c r="B103" s="99" t="s">
        <v>106</v>
      </c>
      <c r="C103" s="99"/>
      <c r="D103" s="99"/>
      <c r="E103" s="99"/>
      <c r="F103" s="99"/>
      <c r="G103" s="99"/>
      <c r="H103" s="23">
        <f t="shared" si="4"/>
        <v>0</v>
      </c>
      <c r="I103" s="24">
        <v>0</v>
      </c>
    </row>
    <row r="104" spans="1:12" ht="15" customHeight="1" x14ac:dyDescent="0.25">
      <c r="A104" s="17">
        <v>4</v>
      </c>
      <c r="B104" s="97" t="s">
        <v>107</v>
      </c>
      <c r="C104" s="97"/>
      <c r="D104" s="97"/>
      <c r="E104" s="97"/>
      <c r="F104" s="97"/>
      <c r="G104" s="97"/>
      <c r="H104" s="23">
        <f t="shared" si="4"/>
        <v>0</v>
      </c>
      <c r="I104" s="24">
        <f>IF(F110=20%,G110,0)</f>
        <v>0</v>
      </c>
    </row>
    <row r="105" spans="1:12" ht="15" customHeight="1" x14ac:dyDescent="0.25">
      <c r="A105" s="17">
        <v>5</v>
      </c>
      <c r="B105" s="99" t="s">
        <v>108</v>
      </c>
      <c r="C105" s="99"/>
      <c r="D105" s="99"/>
      <c r="E105" s="99"/>
      <c r="F105" s="99"/>
      <c r="G105" s="99"/>
      <c r="H105" s="23">
        <f t="shared" si="4"/>
        <v>0</v>
      </c>
      <c r="I105" s="24">
        <v>0</v>
      </c>
    </row>
    <row r="106" spans="1:12" ht="15" customHeight="1" x14ac:dyDescent="0.25">
      <c r="A106" s="17">
        <v>6</v>
      </c>
      <c r="B106" s="99" t="s">
        <v>86</v>
      </c>
      <c r="C106" s="99"/>
      <c r="D106" s="99"/>
      <c r="E106" s="99"/>
      <c r="F106" s="99"/>
      <c r="G106" s="99"/>
      <c r="H106" s="23">
        <f t="shared" si="4"/>
        <v>0</v>
      </c>
      <c r="I106" s="24">
        <v>0</v>
      </c>
    </row>
    <row r="107" spans="1:12" ht="15" customHeight="1" x14ac:dyDescent="0.25">
      <c r="A107" s="116" t="s">
        <v>109</v>
      </c>
      <c r="B107" s="116"/>
      <c r="C107" s="116"/>
      <c r="D107" s="116"/>
      <c r="E107" s="116"/>
      <c r="F107" s="116"/>
      <c r="G107" s="116"/>
      <c r="H107" s="25">
        <f>H101+H102+H103+H104+H105+H106</f>
        <v>0</v>
      </c>
      <c r="I107" s="54">
        <f>SUM(I101:I106)</f>
        <v>0</v>
      </c>
      <c r="J107" s="34"/>
    </row>
    <row r="108" spans="1:12" ht="30" customHeight="1" x14ac:dyDescent="0.25">
      <c r="B108" s="123" t="s">
        <v>110</v>
      </c>
      <c r="C108" s="123"/>
      <c r="D108" s="123"/>
      <c r="E108" s="123"/>
      <c r="F108" s="123"/>
      <c r="G108" s="123"/>
      <c r="H108" s="123"/>
      <c r="I108" s="123"/>
    </row>
    <row r="109" spans="1:12" ht="5.25" customHeight="1" x14ac:dyDescent="0.25"/>
    <row r="110" spans="1:12" ht="48.75" customHeight="1" x14ac:dyDescent="0.25">
      <c r="A110" s="135" t="s">
        <v>111</v>
      </c>
      <c r="B110" s="135"/>
      <c r="C110" s="135"/>
      <c r="D110" s="135"/>
      <c r="E110" s="135"/>
      <c r="F110" s="55">
        <f>I26</f>
        <v>0.1</v>
      </c>
      <c r="G110" s="56">
        <f>I112*F110</f>
        <v>146.41991997228911</v>
      </c>
      <c r="H110" s="57" t="s">
        <v>112</v>
      </c>
      <c r="I110" s="58">
        <f>I80</f>
        <v>164.51754545454543</v>
      </c>
    </row>
    <row r="111" spans="1:12" s="61" customFormat="1" ht="16.5" customHeight="1" x14ac:dyDescent="0.25">
      <c r="A111" s="136" t="s">
        <v>113</v>
      </c>
      <c r="B111" s="136"/>
      <c r="C111" s="57" t="s">
        <v>114</v>
      </c>
      <c r="D111" s="57" t="s">
        <v>115</v>
      </c>
      <c r="E111" s="57" t="s">
        <v>116</v>
      </c>
      <c r="F111" s="57" t="s">
        <v>117</v>
      </c>
      <c r="G111" s="57" t="s">
        <v>118</v>
      </c>
      <c r="H111" s="57" t="s">
        <v>119</v>
      </c>
      <c r="I111" s="59" t="s">
        <v>120</v>
      </c>
      <c r="J111" s="60"/>
    </row>
    <row r="112" spans="1:12" ht="16.5" customHeight="1" x14ac:dyDescent="0.25">
      <c r="A112" s="137">
        <f>I39</f>
        <v>778.04090909090917</v>
      </c>
      <c r="B112" s="137"/>
      <c r="C112" s="62">
        <f>I50</f>
        <v>239.63660000000002</v>
      </c>
      <c r="D112" s="62">
        <f>I62</f>
        <v>198.35608348636364</v>
      </c>
      <c r="E112" s="62">
        <f>I69</f>
        <v>27.071933431818181</v>
      </c>
      <c r="F112" s="62">
        <f>I73</f>
        <v>61.093673713800015</v>
      </c>
      <c r="G112" s="62">
        <f>I83</f>
        <v>324.51754545454543</v>
      </c>
      <c r="H112" s="62">
        <f>A112+C112+D112+E112+F112+G112</f>
        <v>1628.7167451774365</v>
      </c>
      <c r="I112" s="62">
        <f>H112-I110</f>
        <v>1464.1991997228911</v>
      </c>
      <c r="J112" s="34"/>
    </row>
    <row r="113" spans="1:12" ht="4.5" customHeight="1" x14ac:dyDescent="0.25">
      <c r="A113" s="29"/>
      <c r="B113" s="138"/>
      <c r="C113" s="138"/>
      <c r="D113" s="138"/>
      <c r="E113" s="138"/>
      <c r="F113" s="138"/>
      <c r="G113" s="138"/>
      <c r="H113" s="138"/>
      <c r="I113" s="138"/>
    </row>
    <row r="114" spans="1:12" ht="33.75" customHeight="1" x14ac:dyDescent="0.25">
      <c r="A114" s="22" t="s">
        <v>46</v>
      </c>
      <c r="B114" s="114" t="s">
        <v>121</v>
      </c>
      <c r="C114" s="114"/>
      <c r="D114" s="114"/>
      <c r="E114" s="114"/>
      <c r="F114" s="114"/>
      <c r="G114" s="114"/>
      <c r="H114" s="22" t="s">
        <v>36</v>
      </c>
      <c r="I114" s="22" t="s">
        <v>37</v>
      </c>
    </row>
    <row r="115" spans="1:12" ht="15" customHeight="1" x14ac:dyDescent="0.25">
      <c r="A115" s="17">
        <v>1</v>
      </c>
      <c r="B115" s="99" t="s">
        <v>122</v>
      </c>
      <c r="C115" s="99"/>
      <c r="D115" s="99"/>
      <c r="E115" s="99"/>
      <c r="F115" s="99"/>
      <c r="G115" s="99"/>
      <c r="H115" s="23">
        <f>I115/$I$125</f>
        <v>0</v>
      </c>
      <c r="I115" s="24">
        <v>0</v>
      </c>
    </row>
    <row r="116" spans="1:12" ht="15" customHeight="1" x14ac:dyDescent="0.25">
      <c r="A116" s="17">
        <v>2</v>
      </c>
      <c r="B116" s="99" t="s">
        <v>123</v>
      </c>
      <c r="C116" s="99"/>
      <c r="D116" s="99"/>
      <c r="E116" s="99"/>
      <c r="F116" s="99"/>
      <c r="G116" s="99"/>
      <c r="H116" s="23">
        <f>I116/$I$125</f>
        <v>0</v>
      </c>
      <c r="I116" s="24">
        <v>0</v>
      </c>
    </row>
    <row r="117" spans="1:12" ht="35.450000000000003" customHeight="1" x14ac:dyDescent="0.25">
      <c r="A117" s="116" t="s">
        <v>178</v>
      </c>
      <c r="B117" s="116"/>
      <c r="C117" s="116"/>
      <c r="D117" s="116"/>
      <c r="E117" s="116"/>
      <c r="F117" s="116"/>
      <c r="G117" s="116"/>
      <c r="H117" s="25">
        <f>H115+H116</f>
        <v>0</v>
      </c>
      <c r="I117" s="26">
        <f>SUM(I115:I116)</f>
        <v>0</v>
      </c>
    </row>
    <row r="118" spans="1:12" ht="4.5" customHeight="1" x14ac:dyDescent="0.25"/>
    <row r="119" spans="1:12" ht="33.75" customHeight="1" x14ac:dyDescent="0.25">
      <c r="A119" s="22" t="s">
        <v>56</v>
      </c>
      <c r="B119" s="114" t="s">
        <v>124</v>
      </c>
      <c r="C119" s="114"/>
      <c r="D119" s="114"/>
      <c r="E119" s="114"/>
      <c r="F119" s="114"/>
      <c r="G119" s="114"/>
      <c r="H119" s="22" t="s">
        <v>36</v>
      </c>
      <c r="I119" s="22" t="s">
        <v>37</v>
      </c>
    </row>
    <row r="120" spans="1:12" ht="15" customHeight="1" x14ac:dyDescent="0.25">
      <c r="A120" s="17">
        <v>1</v>
      </c>
      <c r="B120" s="99" t="s">
        <v>124</v>
      </c>
      <c r="C120" s="99"/>
      <c r="D120" s="99"/>
      <c r="E120" s="99"/>
      <c r="F120" s="99"/>
      <c r="G120" s="99"/>
      <c r="H120" s="23">
        <f>I120/I125</f>
        <v>0</v>
      </c>
      <c r="I120" s="24">
        <v>0</v>
      </c>
    </row>
    <row r="121" spans="1:12" ht="36.6" customHeight="1" x14ac:dyDescent="0.25">
      <c r="A121" s="116" t="s">
        <v>179</v>
      </c>
      <c r="B121" s="116"/>
      <c r="C121" s="116"/>
      <c r="D121" s="116"/>
      <c r="E121" s="116"/>
      <c r="F121" s="116"/>
      <c r="G121" s="116"/>
      <c r="H121" s="25">
        <f>H120</f>
        <v>0</v>
      </c>
      <c r="I121" s="26">
        <f>I120</f>
        <v>0</v>
      </c>
      <c r="J121" s="34"/>
      <c r="K121" s="34"/>
      <c r="L121" s="2"/>
    </row>
    <row r="122" spans="1:12" ht="4.5" customHeight="1" x14ac:dyDescent="0.25">
      <c r="A122" s="28"/>
      <c r="B122" s="28"/>
      <c r="C122" s="28"/>
      <c r="D122" s="28"/>
      <c r="E122" s="28"/>
      <c r="F122" s="28"/>
      <c r="G122" s="28"/>
      <c r="H122" s="35"/>
      <c r="I122" s="36"/>
    </row>
    <row r="123" spans="1:12" ht="39" customHeight="1" x14ac:dyDescent="0.25">
      <c r="A123" s="139" t="s">
        <v>125</v>
      </c>
      <c r="B123" s="139"/>
      <c r="C123" s="139"/>
      <c r="D123" s="139"/>
      <c r="E123" s="139"/>
      <c r="F123" s="55">
        <v>0.18</v>
      </c>
      <c r="G123" s="56">
        <f>I125*F123</f>
        <v>263.55585595012036</v>
      </c>
      <c r="H123" s="57" t="s">
        <v>112</v>
      </c>
      <c r="I123" s="58">
        <f>I80</f>
        <v>164.51754545454543</v>
      </c>
      <c r="L123" s="2"/>
    </row>
    <row r="124" spans="1:12" s="61" customFormat="1" ht="16.5" customHeight="1" x14ac:dyDescent="0.25">
      <c r="A124" s="136" t="s">
        <v>113</v>
      </c>
      <c r="B124" s="136"/>
      <c r="C124" s="57" t="s">
        <v>114</v>
      </c>
      <c r="D124" s="57" t="s">
        <v>115</v>
      </c>
      <c r="E124" s="57" t="s">
        <v>116</v>
      </c>
      <c r="F124" s="57" t="s">
        <v>117</v>
      </c>
      <c r="G124" s="57" t="s">
        <v>118</v>
      </c>
      <c r="H124" s="57" t="s">
        <v>119</v>
      </c>
      <c r="I124" s="59" t="s">
        <v>120</v>
      </c>
      <c r="J124" s="60"/>
      <c r="L124" s="60"/>
    </row>
    <row r="125" spans="1:12" ht="16.5" customHeight="1" x14ac:dyDescent="0.25">
      <c r="A125" s="137">
        <f>I39</f>
        <v>778.04090909090917</v>
      </c>
      <c r="B125" s="137"/>
      <c r="C125" s="62">
        <f>I50</f>
        <v>239.63660000000002</v>
      </c>
      <c r="D125" s="62">
        <f>I62</f>
        <v>198.35608348636364</v>
      </c>
      <c r="E125" s="62">
        <f>I69</f>
        <v>27.071933431818181</v>
      </c>
      <c r="F125" s="62">
        <f>I73</f>
        <v>61.093673713800015</v>
      </c>
      <c r="G125" s="62">
        <f>I83</f>
        <v>324.51754545454543</v>
      </c>
      <c r="H125" s="62">
        <f>A125+C125+D125+E125+F125+G125</f>
        <v>1628.7167451774365</v>
      </c>
      <c r="I125" s="62">
        <f>H125-I123</f>
        <v>1464.1991997228911</v>
      </c>
      <c r="J125" s="34"/>
      <c r="L125" s="2"/>
    </row>
    <row r="126" spans="1:12" ht="4.5" customHeight="1" x14ac:dyDescent="0.25"/>
    <row r="127" spans="1:12" ht="12" customHeight="1" x14ac:dyDescent="0.25">
      <c r="A127" s="129" t="s">
        <v>126</v>
      </c>
      <c r="B127" s="129"/>
      <c r="C127" s="129"/>
      <c r="D127" s="129"/>
      <c r="E127" s="129"/>
      <c r="F127" s="129"/>
      <c r="G127" s="129"/>
      <c r="H127" s="47">
        <f>H107+H117+H121</f>
        <v>0</v>
      </c>
      <c r="I127" s="48">
        <f>I107+I117+I121</f>
        <v>0</v>
      </c>
    </row>
    <row r="128" spans="1:12" ht="4.5" customHeight="1" x14ac:dyDescent="0.25"/>
    <row r="129" spans="1:10" ht="11.25" customHeight="1" x14ac:dyDescent="0.25">
      <c r="A129" s="113" t="s">
        <v>127</v>
      </c>
      <c r="B129" s="113"/>
      <c r="C129" s="113"/>
      <c r="D129" s="113"/>
      <c r="E129" s="113"/>
      <c r="F129" s="113"/>
      <c r="G129" s="113"/>
      <c r="H129" s="113"/>
      <c r="I129" s="113"/>
    </row>
    <row r="130" spans="1:10" ht="33.75" customHeight="1" x14ac:dyDescent="0.25">
      <c r="A130" s="22" t="s">
        <v>34</v>
      </c>
      <c r="B130" s="114" t="s">
        <v>128</v>
      </c>
      <c r="C130" s="114"/>
      <c r="D130" s="114"/>
      <c r="E130" s="114"/>
      <c r="F130" s="114"/>
      <c r="G130" s="114"/>
      <c r="H130" s="22" t="s">
        <v>36</v>
      </c>
      <c r="I130" s="22" t="s">
        <v>37</v>
      </c>
    </row>
    <row r="131" spans="1:10" ht="15" customHeight="1" x14ac:dyDescent="0.25">
      <c r="A131" s="17">
        <v>1</v>
      </c>
      <c r="B131" s="99" t="s">
        <v>129</v>
      </c>
      <c r="C131" s="99"/>
      <c r="D131" s="99"/>
      <c r="E131" s="99"/>
      <c r="F131" s="99"/>
      <c r="G131" s="99"/>
      <c r="H131" s="23">
        <f>I131/$I$97</f>
        <v>6.7462376751427086E-3</v>
      </c>
      <c r="I131" s="24">
        <f>($D$141/$E$143)*H141</f>
        <v>10.987710268451828</v>
      </c>
    </row>
    <row r="132" spans="1:10" ht="15" customHeight="1" x14ac:dyDescent="0.25">
      <c r="A132" s="17">
        <v>2</v>
      </c>
      <c r="B132" s="99" t="s">
        <v>130</v>
      </c>
      <c r="C132" s="99"/>
      <c r="D132" s="99"/>
      <c r="E132" s="99"/>
      <c r="F132" s="99"/>
      <c r="G132" s="99"/>
      <c r="H132" s="23">
        <f>I132/$I$97</f>
        <v>3.1136481577581733E-2</v>
      </c>
      <c r="I132" s="24">
        <f t="shared" ref="I132:I135" si="5">($D$141/$E$143)*H142</f>
        <v>50.71250893131613</v>
      </c>
    </row>
    <row r="133" spans="1:10" ht="15" customHeight="1" x14ac:dyDescent="0.25">
      <c r="A133" s="17">
        <v>3</v>
      </c>
      <c r="B133" s="99" t="s">
        <v>14</v>
      </c>
      <c r="C133" s="99"/>
      <c r="D133" s="99"/>
      <c r="E133" s="99"/>
      <c r="F133" s="99"/>
      <c r="G133" s="99"/>
      <c r="H133" s="23">
        <f>I133/$I$97</f>
        <v>0</v>
      </c>
      <c r="I133" s="24">
        <f t="shared" si="5"/>
        <v>0</v>
      </c>
    </row>
    <row r="134" spans="1:10" ht="15" customHeight="1" x14ac:dyDescent="0.25">
      <c r="A134" s="17">
        <v>4</v>
      </c>
      <c r="B134" s="99" t="s">
        <v>131</v>
      </c>
      <c r="C134" s="99"/>
      <c r="D134" s="99"/>
      <c r="E134" s="99"/>
      <c r="F134" s="99"/>
      <c r="G134" s="99"/>
      <c r="H134" s="23">
        <f>I134/$I$97</f>
        <v>0</v>
      </c>
      <c r="I134" s="24">
        <f t="shared" si="5"/>
        <v>0</v>
      </c>
    </row>
    <row r="135" spans="1:10" ht="15" customHeight="1" x14ac:dyDescent="0.25">
      <c r="A135" s="17">
        <v>5</v>
      </c>
      <c r="B135" s="99" t="s">
        <v>132</v>
      </c>
      <c r="C135" s="99"/>
      <c r="D135" s="99"/>
      <c r="E135" s="99"/>
      <c r="F135" s="99"/>
      <c r="G135" s="99"/>
      <c r="H135" s="23">
        <f>I135/$I$97</f>
        <v>0</v>
      </c>
      <c r="I135" s="24">
        <f t="shared" si="5"/>
        <v>0</v>
      </c>
    </row>
    <row r="136" spans="1:10" ht="15" customHeight="1" x14ac:dyDescent="0.25">
      <c r="A136" s="116" t="s">
        <v>133</v>
      </c>
      <c r="B136" s="116"/>
      <c r="C136" s="116"/>
      <c r="D136" s="116"/>
      <c r="E136" s="116"/>
      <c r="F136" s="116"/>
      <c r="G136" s="116"/>
      <c r="H136" s="25">
        <f>H131+H132+H133+H134+H135</f>
        <v>3.7882719252724441E-2</v>
      </c>
      <c r="I136" s="26">
        <f>SUM(I131:I135)</f>
        <v>61.700219199767957</v>
      </c>
    </row>
    <row r="137" spans="1:10" ht="11.25" customHeight="1" x14ac:dyDescent="0.25">
      <c r="A137" s="29" t="s">
        <v>134</v>
      </c>
      <c r="B137" s="123" t="s">
        <v>135</v>
      </c>
      <c r="C137" s="123"/>
      <c r="D137" s="123"/>
      <c r="E137" s="123"/>
      <c r="F137" s="123"/>
      <c r="G137" s="123"/>
      <c r="H137" s="123"/>
      <c r="I137" s="123"/>
    </row>
    <row r="138" spans="1:10" ht="18.75" customHeight="1" x14ac:dyDescent="0.25">
      <c r="A138" s="29" t="s">
        <v>136</v>
      </c>
      <c r="B138" s="140" t="s">
        <v>137</v>
      </c>
      <c r="C138" s="140"/>
      <c r="D138" s="140"/>
      <c r="E138" s="140"/>
      <c r="F138" s="140"/>
      <c r="G138" s="140"/>
      <c r="H138" s="140"/>
      <c r="I138" s="140"/>
    </row>
    <row r="139" spans="1:10" ht="13.5" customHeight="1" x14ac:dyDescent="0.25">
      <c r="A139" s="125" t="s">
        <v>138</v>
      </c>
      <c r="B139" s="125"/>
      <c r="C139" s="125"/>
      <c r="D139" s="125"/>
      <c r="E139" s="125"/>
      <c r="F139" s="125"/>
      <c r="G139" s="125"/>
      <c r="H139" s="125"/>
      <c r="I139" s="125"/>
    </row>
    <row r="140" spans="1:10" ht="13.5" customHeight="1" x14ac:dyDescent="0.25">
      <c r="A140" s="111" t="s">
        <v>139</v>
      </c>
      <c r="B140" s="111"/>
      <c r="C140" s="17" t="s">
        <v>140</v>
      </c>
      <c r="D140" s="108" t="s">
        <v>141</v>
      </c>
      <c r="E140" s="108"/>
      <c r="F140" s="17" t="s">
        <v>142</v>
      </c>
      <c r="G140" s="182" t="s">
        <v>143</v>
      </c>
      <c r="H140" s="185" t="s">
        <v>144</v>
      </c>
      <c r="I140" s="185"/>
    </row>
    <row r="141" spans="1:10" ht="13.5" customHeight="1" x14ac:dyDescent="0.25">
      <c r="A141" s="141">
        <f>I97</f>
        <v>1628.7167451774365</v>
      </c>
      <c r="B141" s="141"/>
      <c r="C141" s="24">
        <f>I127</f>
        <v>0</v>
      </c>
      <c r="D141" s="142">
        <f>A141+C141</f>
        <v>1628.7167451774365</v>
      </c>
      <c r="E141" s="142"/>
      <c r="F141" s="17" t="str">
        <f>B131</f>
        <v>PIS</v>
      </c>
      <c r="G141" s="188">
        <v>1.6500000000000001E-2</v>
      </c>
      <c r="H141" s="186">
        <v>6.4999999999999997E-3</v>
      </c>
      <c r="I141" s="186"/>
      <c r="J141" s="34"/>
    </row>
    <row r="142" spans="1:10" ht="13.5" customHeight="1" x14ac:dyDescent="0.25">
      <c r="A142" s="181" t="s">
        <v>145</v>
      </c>
      <c r="B142" s="181"/>
      <c r="C142" s="182">
        <v>1</v>
      </c>
      <c r="D142" s="183">
        <f>G146/1</f>
        <v>9.2499999999999999E-2</v>
      </c>
      <c r="E142" s="184">
        <f>C142-D142</f>
        <v>0.90749999999999997</v>
      </c>
      <c r="F142" s="17" t="str">
        <f>B132</f>
        <v>COFINS</v>
      </c>
      <c r="G142" s="188">
        <v>7.5999999999999998E-2</v>
      </c>
      <c r="H142" s="186">
        <v>0.03</v>
      </c>
      <c r="I142" s="186"/>
    </row>
    <row r="143" spans="1:10" ht="13.5" customHeight="1" x14ac:dyDescent="0.25">
      <c r="A143" s="177" t="s">
        <v>146</v>
      </c>
      <c r="B143" s="177"/>
      <c r="C143" s="178">
        <v>1</v>
      </c>
      <c r="D143" s="179">
        <f>H146</f>
        <v>3.6499999999999998E-2</v>
      </c>
      <c r="E143" s="180">
        <f>C143-D143</f>
        <v>0.96350000000000002</v>
      </c>
      <c r="F143" s="17" t="str">
        <f>B133</f>
        <v>ISS</v>
      </c>
      <c r="G143" s="188">
        <f>I10</f>
        <v>0</v>
      </c>
      <c r="H143" s="186">
        <f>I10</f>
        <v>0</v>
      </c>
      <c r="I143" s="186"/>
    </row>
    <row r="144" spans="1:10" ht="13.5" customHeight="1" x14ac:dyDescent="0.25">
      <c r="A144" s="149" t="s">
        <v>147</v>
      </c>
      <c r="B144" s="149"/>
      <c r="C144" s="17">
        <v>1</v>
      </c>
      <c r="D144" s="69">
        <v>0.09</v>
      </c>
      <c r="E144" s="70">
        <f>C144-D144</f>
        <v>0.91</v>
      </c>
      <c r="F144" s="17" t="s">
        <v>148</v>
      </c>
      <c r="G144" s="188">
        <v>0</v>
      </c>
      <c r="H144" s="186">
        <v>0</v>
      </c>
      <c r="I144" s="186"/>
    </row>
    <row r="145" spans="1:10" ht="13.5" customHeight="1" x14ac:dyDescent="0.25">
      <c r="A145" s="144" t="s">
        <v>149</v>
      </c>
      <c r="B145" s="144" t="s">
        <v>150</v>
      </c>
      <c r="C145" s="144"/>
      <c r="D145" s="144"/>
      <c r="E145" s="144"/>
      <c r="F145" s="12" t="s">
        <v>151</v>
      </c>
      <c r="G145" s="188">
        <v>0</v>
      </c>
      <c r="H145" s="186">
        <v>0</v>
      </c>
      <c r="I145" s="186"/>
    </row>
    <row r="146" spans="1:10" ht="18" customHeight="1" x14ac:dyDescent="0.25">
      <c r="A146" s="144"/>
      <c r="B146" s="144"/>
      <c r="C146" s="144"/>
      <c r="D146" s="144"/>
      <c r="E146" s="144"/>
      <c r="F146" s="3" t="s">
        <v>152</v>
      </c>
      <c r="G146" s="189">
        <f>SUM(G141:G145)</f>
        <v>9.2499999999999999E-2</v>
      </c>
      <c r="H146" s="187">
        <f>SUM(H141:I145)</f>
        <v>3.6499999999999998E-2</v>
      </c>
      <c r="I146" s="187"/>
    </row>
    <row r="147" spans="1:10" ht="18" customHeight="1" x14ac:dyDescent="0.25">
      <c r="A147" s="29" t="s">
        <v>153</v>
      </c>
      <c r="B147" s="140" t="s">
        <v>154</v>
      </c>
      <c r="C147" s="140"/>
      <c r="D147" s="140"/>
      <c r="E147" s="140"/>
      <c r="F147" s="140"/>
      <c r="G147" s="140"/>
      <c r="H147" s="140"/>
      <c r="I147" s="140"/>
    </row>
    <row r="148" spans="1:10" ht="4.5" customHeight="1" x14ac:dyDescent="0.25">
      <c r="A148" s="72"/>
      <c r="B148" s="146"/>
      <c r="C148" s="146"/>
      <c r="D148" s="146"/>
      <c r="E148" s="146"/>
      <c r="F148" s="146"/>
      <c r="G148" s="146"/>
      <c r="H148" s="146"/>
      <c r="I148" s="146"/>
    </row>
    <row r="149" spans="1:10" ht="12" customHeight="1" x14ac:dyDescent="0.25">
      <c r="A149" s="129" t="s">
        <v>155</v>
      </c>
      <c r="B149" s="129"/>
      <c r="C149" s="129"/>
      <c r="D149" s="129"/>
      <c r="E149" s="129"/>
      <c r="F149" s="129"/>
      <c r="G149" s="129"/>
      <c r="H149" s="47">
        <f>H136</f>
        <v>3.7882719252724441E-2</v>
      </c>
      <c r="I149" s="48">
        <f>I136</f>
        <v>61.700219199767957</v>
      </c>
    </row>
    <row r="150" spans="1:10" ht="4.5" customHeight="1" x14ac:dyDescent="0.25"/>
    <row r="151" spans="1:10" ht="11.25" customHeight="1" x14ac:dyDescent="0.25">
      <c r="A151" s="150" t="s">
        <v>156</v>
      </c>
      <c r="B151" s="150"/>
      <c r="C151" s="150"/>
      <c r="D151" s="150"/>
      <c r="E151" s="150"/>
      <c r="F151" s="150"/>
      <c r="G151" s="150"/>
      <c r="H151" s="150"/>
      <c r="I151" s="150"/>
    </row>
    <row r="152" spans="1:10" ht="11.25" customHeight="1" x14ac:dyDescent="0.25">
      <c r="A152" s="113" t="s">
        <v>33</v>
      </c>
      <c r="B152" s="113"/>
      <c r="C152" s="113"/>
      <c r="D152" s="113"/>
      <c r="E152" s="113"/>
      <c r="F152" s="113"/>
      <c r="G152" s="113"/>
      <c r="H152" s="113"/>
      <c r="I152" s="113"/>
    </row>
    <row r="153" spans="1:10" ht="15" customHeight="1" x14ac:dyDescent="0.25">
      <c r="A153" s="17">
        <v>1</v>
      </c>
      <c r="B153" s="99" t="s">
        <v>157</v>
      </c>
      <c r="C153" s="99"/>
      <c r="D153" s="99"/>
      <c r="E153" s="99"/>
      <c r="F153" s="99"/>
      <c r="G153" s="99"/>
      <c r="H153" s="23">
        <f>I153/$G$172</f>
        <v>0.36725734189229658</v>
      </c>
      <c r="I153" s="73">
        <f>I39</f>
        <v>778.04090909090917</v>
      </c>
    </row>
    <row r="154" spans="1:10" ht="15" customHeight="1" x14ac:dyDescent="0.25">
      <c r="A154" s="17">
        <v>2</v>
      </c>
      <c r="B154" s="99" t="s">
        <v>158</v>
      </c>
      <c r="C154" s="99"/>
      <c r="D154" s="99"/>
      <c r="E154" s="99"/>
      <c r="F154" s="99"/>
      <c r="G154" s="99"/>
      <c r="H154" s="23">
        <f>I154/$G$172</f>
        <v>0.2483616130903443</v>
      </c>
      <c r="I154" s="73">
        <f>I50+I62+I69+I73</f>
        <v>526.15829063198191</v>
      </c>
    </row>
    <row r="155" spans="1:10" ht="15" customHeight="1" x14ac:dyDescent="0.25">
      <c r="A155" s="17">
        <v>3</v>
      </c>
      <c r="B155" s="99" t="s">
        <v>159</v>
      </c>
      <c r="C155" s="99"/>
      <c r="D155" s="99"/>
      <c r="E155" s="99"/>
      <c r="F155" s="99"/>
      <c r="G155" s="99"/>
      <c r="H155" s="23">
        <f>I155/$G$172</f>
        <v>0.15318147124205173</v>
      </c>
      <c r="I155" s="73">
        <f>I83</f>
        <v>324.51754545454543</v>
      </c>
    </row>
    <row r="156" spans="1:10" s="28" customFormat="1" ht="15" customHeight="1" x14ac:dyDescent="0.25">
      <c r="A156" s="129" t="s">
        <v>160</v>
      </c>
      <c r="B156" s="129"/>
      <c r="C156" s="129"/>
      <c r="D156" s="129"/>
      <c r="E156" s="129"/>
      <c r="F156" s="129"/>
      <c r="G156" s="129"/>
      <c r="H156" s="47">
        <f>H153+H154+H155</f>
        <v>0.76880042622469258</v>
      </c>
      <c r="I156" s="48">
        <f>SUM(I153:I155)</f>
        <v>1628.7167451774365</v>
      </c>
      <c r="J156" s="35"/>
    </row>
    <row r="157" spans="1:10" ht="4.5" customHeight="1" x14ac:dyDescent="0.25"/>
    <row r="158" spans="1:10" ht="11.25" customHeight="1" x14ac:dyDescent="0.25">
      <c r="A158" s="113" t="s">
        <v>102</v>
      </c>
      <c r="B158" s="113"/>
      <c r="C158" s="113"/>
      <c r="D158" s="113"/>
      <c r="E158" s="113"/>
      <c r="F158" s="113"/>
      <c r="G158" s="113"/>
      <c r="H158" s="113"/>
      <c r="I158" s="113"/>
    </row>
    <row r="159" spans="1:10" ht="15" customHeight="1" x14ac:dyDescent="0.25">
      <c r="A159" s="17">
        <v>1</v>
      </c>
      <c r="B159" s="99" t="s">
        <v>161</v>
      </c>
      <c r="C159" s="99"/>
      <c r="D159" s="99"/>
      <c r="E159" s="99"/>
      <c r="F159" s="99"/>
      <c r="G159" s="99"/>
      <c r="H159" s="23">
        <f>I159/$G$172</f>
        <v>0</v>
      </c>
      <c r="I159" s="24">
        <f>I107</f>
        <v>0</v>
      </c>
    </row>
    <row r="160" spans="1:10" ht="15" customHeight="1" x14ac:dyDescent="0.25">
      <c r="A160" s="17">
        <v>2</v>
      </c>
      <c r="B160" s="99" t="s">
        <v>162</v>
      </c>
      <c r="C160" s="99"/>
      <c r="D160" s="99"/>
      <c r="E160" s="99"/>
      <c r="F160" s="99"/>
      <c r="G160" s="99"/>
      <c r="H160" s="23">
        <f>I160/$G$172</f>
        <v>0</v>
      </c>
      <c r="I160" s="24">
        <f>I117</f>
        <v>0</v>
      </c>
    </row>
    <row r="161" spans="1:11" ht="15" customHeight="1" x14ac:dyDescent="0.25">
      <c r="A161" s="17">
        <v>3</v>
      </c>
      <c r="B161" s="99" t="s">
        <v>163</v>
      </c>
      <c r="C161" s="99"/>
      <c r="D161" s="99"/>
      <c r="E161" s="99"/>
      <c r="F161" s="99"/>
      <c r="G161" s="99"/>
      <c r="H161" s="23">
        <f>I161/$G$172</f>
        <v>0</v>
      </c>
      <c r="I161" s="24">
        <f>I121</f>
        <v>0</v>
      </c>
    </row>
    <row r="162" spans="1:11" ht="15" customHeight="1" x14ac:dyDescent="0.25">
      <c r="A162" s="129" t="s">
        <v>164</v>
      </c>
      <c r="B162" s="129"/>
      <c r="C162" s="129"/>
      <c r="D162" s="129"/>
      <c r="E162" s="129"/>
      <c r="F162" s="129"/>
      <c r="G162" s="129"/>
      <c r="H162" s="47">
        <f>H159+H160+H161</f>
        <v>0</v>
      </c>
      <c r="I162" s="48">
        <f>I159+I160+I161</f>
        <v>0</v>
      </c>
    </row>
    <row r="163" spans="1:11" ht="4.5" customHeight="1" x14ac:dyDescent="0.25"/>
    <row r="164" spans="1:11" ht="11.25" customHeight="1" x14ac:dyDescent="0.25">
      <c r="A164" s="113" t="s">
        <v>127</v>
      </c>
      <c r="B164" s="113"/>
      <c r="C164" s="113"/>
      <c r="D164" s="113"/>
      <c r="E164" s="113"/>
      <c r="F164" s="113"/>
      <c r="G164" s="113"/>
      <c r="H164" s="113"/>
      <c r="I164" s="113"/>
    </row>
    <row r="165" spans="1:11" ht="15" customHeight="1" x14ac:dyDescent="0.25">
      <c r="A165" s="17">
        <v>1</v>
      </c>
      <c r="B165" s="99" t="s">
        <v>165</v>
      </c>
      <c r="C165" s="99"/>
      <c r="D165" s="99"/>
      <c r="E165" s="99"/>
      <c r="F165" s="99"/>
      <c r="G165" s="99"/>
      <c r="H165" s="23">
        <f>I165/$G$172</f>
        <v>2.9124250708044915E-2</v>
      </c>
      <c r="I165" s="24">
        <f>I136</f>
        <v>61.700219199767957</v>
      </c>
    </row>
    <row r="166" spans="1:11" ht="15" customHeight="1" x14ac:dyDescent="0.25">
      <c r="A166" s="129" t="s">
        <v>166</v>
      </c>
      <c r="B166" s="129"/>
      <c r="C166" s="129"/>
      <c r="D166" s="129"/>
      <c r="E166" s="129"/>
      <c r="F166" s="129"/>
      <c r="G166" s="129"/>
      <c r="H166" s="47">
        <f>H165</f>
        <v>2.9124250708044915E-2</v>
      </c>
      <c r="I166" s="48">
        <f>I136</f>
        <v>61.700219199767957</v>
      </c>
      <c r="K166" s="41"/>
    </row>
    <row r="167" spans="1:11" ht="4.5" customHeight="1" x14ac:dyDescent="0.25"/>
    <row r="168" spans="1:11" ht="13.5" customHeight="1" x14ac:dyDescent="0.25">
      <c r="A168" s="129" t="s">
        <v>189</v>
      </c>
      <c r="B168" s="129"/>
      <c r="C168" s="129"/>
      <c r="D168" s="129"/>
      <c r="E168" s="129"/>
      <c r="F168" s="129"/>
      <c r="G168" s="129"/>
      <c r="H168" s="88">
        <f>I168/$G$172</f>
        <v>0.20207532306726261</v>
      </c>
      <c r="I168" s="48">
        <f>I20</f>
        <v>428.1</v>
      </c>
    </row>
    <row r="169" spans="1:11" ht="4.5" customHeight="1" x14ac:dyDescent="0.25">
      <c r="A169" s="153"/>
      <c r="B169" s="154"/>
      <c r="C169" s="154"/>
      <c r="D169" s="154"/>
      <c r="E169" s="154"/>
      <c r="F169" s="154"/>
      <c r="G169" s="154"/>
      <c r="H169" s="154"/>
      <c r="I169" s="155"/>
    </row>
    <row r="170" spans="1:11" ht="11.25" customHeight="1" x14ac:dyDescent="0.25">
      <c r="A170" s="156" t="s">
        <v>156</v>
      </c>
      <c r="B170" s="156"/>
      <c r="C170" s="156"/>
      <c r="D170" s="156"/>
      <c r="E170" s="156"/>
      <c r="F170" s="156"/>
      <c r="G170" s="156"/>
      <c r="H170" s="156"/>
      <c r="I170" s="156"/>
    </row>
    <row r="171" spans="1:11" ht="45" customHeight="1" x14ac:dyDescent="0.25">
      <c r="A171" s="157" t="s">
        <v>167</v>
      </c>
      <c r="B171" s="157"/>
      <c r="C171" s="157"/>
      <c r="D171" s="157"/>
      <c r="E171" s="157"/>
      <c r="F171" s="157"/>
      <c r="G171" s="74" t="s">
        <v>168</v>
      </c>
      <c r="H171" s="74" t="s">
        <v>169</v>
      </c>
      <c r="I171" s="74" t="s">
        <v>170</v>
      </c>
    </row>
    <row r="172" spans="1:11" ht="11.25" customHeight="1" x14ac:dyDescent="0.25">
      <c r="A172" s="151" t="str">
        <f>D4</f>
        <v>Jovem Aprendiz</v>
      </c>
      <c r="B172" s="151"/>
      <c r="C172" s="151"/>
      <c r="D172" s="151"/>
      <c r="E172" s="151"/>
      <c r="F172" s="151"/>
      <c r="G172" s="75">
        <f>I156+I162+I166+I168</f>
        <v>2118.5169643772042</v>
      </c>
      <c r="H172" s="74">
        <f>IF(D5="12x36",2,1)</f>
        <v>1</v>
      </c>
      <c r="I172" s="75">
        <f>G172*H172</f>
        <v>2118.5169643772042</v>
      </c>
    </row>
    <row r="173" spans="1:11" x14ac:dyDescent="0.25">
      <c r="A173" s="151"/>
      <c r="B173" s="151"/>
      <c r="C173" s="151"/>
      <c r="D173" s="151"/>
      <c r="E173" s="151"/>
      <c r="F173" s="151"/>
      <c r="G173" s="74"/>
      <c r="H173" s="74"/>
      <c r="I173" s="75"/>
    </row>
    <row r="174" spans="1:11" s="28" customFormat="1" ht="12" customHeight="1" x14ac:dyDescent="0.25">
      <c r="A174" s="152" t="s">
        <v>171</v>
      </c>
      <c r="B174" s="152"/>
      <c r="C174" s="152"/>
      <c r="D174" s="152"/>
      <c r="E174" s="152"/>
      <c r="F174" s="152"/>
      <c r="G174" s="152"/>
      <c r="H174" s="152"/>
      <c r="I174" s="76">
        <f>I172</f>
        <v>2118.5169643772042</v>
      </c>
      <c r="J174" s="35"/>
    </row>
  </sheetData>
  <mergeCells count="174">
    <mergeCell ref="A172:F172"/>
    <mergeCell ref="A173:F173"/>
    <mergeCell ref="A174:H174"/>
    <mergeCell ref="A169:I169"/>
    <mergeCell ref="A164:I164"/>
    <mergeCell ref="B165:G165"/>
    <mergeCell ref="A166:G166"/>
    <mergeCell ref="A168:G168"/>
    <mergeCell ref="A170:I170"/>
    <mergeCell ref="A171:F171"/>
    <mergeCell ref="A156:G156"/>
    <mergeCell ref="A158:I158"/>
    <mergeCell ref="B159:G159"/>
    <mergeCell ref="B160:G160"/>
    <mergeCell ref="B161:G161"/>
    <mergeCell ref="A162:G162"/>
    <mergeCell ref="A149:G149"/>
    <mergeCell ref="A151:I151"/>
    <mergeCell ref="A152:I152"/>
    <mergeCell ref="B153:G153"/>
    <mergeCell ref="B154:G154"/>
    <mergeCell ref="B155:G155"/>
    <mergeCell ref="A145:A146"/>
    <mergeCell ref="B145:E146"/>
    <mergeCell ref="H145:I145"/>
    <mergeCell ref="H146:I146"/>
    <mergeCell ref="B147:I147"/>
    <mergeCell ref="B148:I148"/>
    <mergeCell ref="A142:B142"/>
    <mergeCell ref="H142:I142"/>
    <mergeCell ref="A143:B143"/>
    <mergeCell ref="H143:I143"/>
    <mergeCell ref="A144:B144"/>
    <mergeCell ref="H144:I144"/>
    <mergeCell ref="B138:I138"/>
    <mergeCell ref="A139:I139"/>
    <mergeCell ref="A140:B140"/>
    <mergeCell ref="D140:E140"/>
    <mergeCell ref="H140:I140"/>
    <mergeCell ref="A141:B141"/>
    <mergeCell ref="D141:E141"/>
    <mergeCell ref="H141:I141"/>
    <mergeCell ref="B132:G132"/>
    <mergeCell ref="B133:G133"/>
    <mergeCell ref="B134:G134"/>
    <mergeCell ref="B135:G135"/>
    <mergeCell ref="A136:G136"/>
    <mergeCell ref="B137:I137"/>
    <mergeCell ref="A124:B124"/>
    <mergeCell ref="A125:B125"/>
    <mergeCell ref="A127:G127"/>
    <mergeCell ref="A129:I129"/>
    <mergeCell ref="B130:G130"/>
    <mergeCell ref="B131:G131"/>
    <mergeCell ref="B116:G116"/>
    <mergeCell ref="A117:G117"/>
    <mergeCell ref="B119:G119"/>
    <mergeCell ref="B120:G120"/>
    <mergeCell ref="A121:G121"/>
    <mergeCell ref="A123:E123"/>
    <mergeCell ref="A110:E110"/>
    <mergeCell ref="A111:B111"/>
    <mergeCell ref="A112:B112"/>
    <mergeCell ref="B113:I113"/>
    <mergeCell ref="B114:G114"/>
    <mergeCell ref="B115:G115"/>
    <mergeCell ref="B103:G103"/>
    <mergeCell ref="B104:G104"/>
    <mergeCell ref="B105:G105"/>
    <mergeCell ref="B106:G106"/>
    <mergeCell ref="A107:G107"/>
    <mergeCell ref="B108:I108"/>
    <mergeCell ref="A95:B95"/>
    <mergeCell ref="A97:G97"/>
    <mergeCell ref="A99:I99"/>
    <mergeCell ref="B100:G100"/>
    <mergeCell ref="B101:G101"/>
    <mergeCell ref="B102:G102"/>
    <mergeCell ref="A89:I89"/>
    <mergeCell ref="A90:B90"/>
    <mergeCell ref="A91:B91"/>
    <mergeCell ref="A93:E93"/>
    <mergeCell ref="F93:I93"/>
    <mergeCell ref="A94:B94"/>
    <mergeCell ref="B82:G82"/>
    <mergeCell ref="A83:G83"/>
    <mergeCell ref="B84:G84"/>
    <mergeCell ref="A85:I85"/>
    <mergeCell ref="A86:B86"/>
    <mergeCell ref="A87:B87"/>
    <mergeCell ref="A75:G75"/>
    <mergeCell ref="B77:G77"/>
    <mergeCell ref="B78:G78"/>
    <mergeCell ref="B79:G79"/>
    <mergeCell ref="B80:G80"/>
    <mergeCell ref="B81:G81"/>
    <mergeCell ref="B67:G67"/>
    <mergeCell ref="B68:G68"/>
    <mergeCell ref="A69:G69"/>
    <mergeCell ref="B71:G71"/>
    <mergeCell ref="B72:G72"/>
    <mergeCell ref="A73:G73"/>
    <mergeCell ref="B61:G61"/>
    <mergeCell ref="A62:G62"/>
    <mergeCell ref="B63:I63"/>
    <mergeCell ref="B64:I64"/>
    <mergeCell ref="B65:G65"/>
    <mergeCell ref="B66:G66"/>
    <mergeCell ref="B55:G55"/>
    <mergeCell ref="B56:G56"/>
    <mergeCell ref="B57:G57"/>
    <mergeCell ref="B58:G58"/>
    <mergeCell ref="B59:G59"/>
    <mergeCell ref="B60:G60"/>
    <mergeCell ref="B49:G49"/>
    <mergeCell ref="A50:G50"/>
    <mergeCell ref="A51:I51"/>
    <mergeCell ref="A52:I52"/>
    <mergeCell ref="B53:G53"/>
    <mergeCell ref="B54:G54"/>
    <mergeCell ref="B43:G43"/>
    <mergeCell ref="B44:G44"/>
    <mergeCell ref="B45:G45"/>
    <mergeCell ref="B46:G46"/>
    <mergeCell ref="B47:G47"/>
    <mergeCell ref="B48:G48"/>
    <mergeCell ref="B36:G36"/>
    <mergeCell ref="B37:G37"/>
    <mergeCell ref="B38:G38"/>
    <mergeCell ref="A39:G39"/>
    <mergeCell ref="B41:G41"/>
    <mergeCell ref="B42:G42"/>
    <mergeCell ref="B30:G30"/>
    <mergeCell ref="B31:G31"/>
    <mergeCell ref="B32:G32"/>
    <mergeCell ref="B33:G33"/>
    <mergeCell ref="B34:G34"/>
    <mergeCell ref="B35:G35"/>
    <mergeCell ref="A22:F22"/>
    <mergeCell ref="A23:F24"/>
    <mergeCell ref="A25:F25"/>
    <mergeCell ref="A26:F26"/>
    <mergeCell ref="A28:I28"/>
    <mergeCell ref="B29:G29"/>
    <mergeCell ref="A14:F16"/>
    <mergeCell ref="G14:G16"/>
    <mergeCell ref="A17:F19"/>
    <mergeCell ref="G17:G19"/>
    <mergeCell ref="A20:F20"/>
    <mergeCell ref="A21:F21"/>
    <mergeCell ref="A8:C8"/>
    <mergeCell ref="D8:F8"/>
    <mergeCell ref="G8:H8"/>
    <mergeCell ref="A9:F9"/>
    <mergeCell ref="A10:F10"/>
    <mergeCell ref="A11:F13"/>
    <mergeCell ref="G11:G13"/>
    <mergeCell ref="D5:F5"/>
    <mergeCell ref="A6:C6"/>
    <mergeCell ref="D6:F6"/>
    <mergeCell ref="G6:H7"/>
    <mergeCell ref="I6:I7"/>
    <mergeCell ref="A7:C7"/>
    <mergeCell ref="D7:F7"/>
    <mergeCell ref="A1:I1"/>
    <mergeCell ref="A2:B2"/>
    <mergeCell ref="C2:D2"/>
    <mergeCell ref="E2:I2"/>
    <mergeCell ref="A3:B3"/>
    <mergeCell ref="A4:C4"/>
    <mergeCell ref="D4:F4"/>
    <mergeCell ref="G4:H5"/>
    <mergeCell ref="I4:I5"/>
    <mergeCell ref="A5:C5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74"/>
  <sheetViews>
    <sheetView tabSelected="1" view="pageBreakPreview" topLeftCell="A98" zoomScale="130" zoomScaleNormal="130" zoomScaleSheetLayoutView="130" zoomScalePageLayoutView="130" workbookViewId="0">
      <selection activeCell="B131" sqref="B131:G131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02" t="s">
        <v>0</v>
      </c>
      <c r="B1" s="102"/>
      <c r="C1" s="102"/>
      <c r="D1" s="102"/>
      <c r="E1" s="102"/>
      <c r="F1" s="102"/>
      <c r="G1" s="102"/>
      <c r="H1" s="102"/>
      <c r="I1" s="102"/>
      <c r="K1" s="4"/>
    </row>
    <row r="2" spans="1:11" ht="22.5" customHeight="1" x14ac:dyDescent="0.25">
      <c r="A2" s="102" t="s">
        <v>1</v>
      </c>
      <c r="B2" s="102"/>
      <c r="C2" s="103" t="s">
        <v>180</v>
      </c>
      <c r="D2" s="103"/>
      <c r="E2" s="172" t="s">
        <v>206</v>
      </c>
      <c r="F2" s="104"/>
      <c r="G2" s="104"/>
      <c r="H2" s="104"/>
      <c r="I2" s="104"/>
    </row>
    <row r="3" spans="1:11" ht="11.25" customHeight="1" x14ac:dyDescent="0.25">
      <c r="A3" s="102" t="s">
        <v>3</v>
      </c>
      <c r="B3" s="102"/>
      <c r="C3" s="5"/>
      <c r="D3" s="6"/>
      <c r="E3" s="7" t="s">
        <v>4</v>
      </c>
      <c r="F3" s="5"/>
      <c r="G3" s="6"/>
      <c r="H3" s="6"/>
      <c r="I3" s="6"/>
    </row>
    <row r="4" spans="1:11" ht="18.75" customHeight="1" x14ac:dyDescent="0.25">
      <c r="A4" s="97" t="s">
        <v>5</v>
      </c>
      <c r="B4" s="97"/>
      <c r="C4" s="97"/>
      <c r="D4" s="105" t="s">
        <v>181</v>
      </c>
      <c r="E4" s="105"/>
      <c r="F4" s="105"/>
      <c r="G4" s="106" t="str">
        <f>IF(D5="12x36","Regime de trabalho:","Quantidade de HORAS/MÊS")</f>
        <v>Quantidade de HORAS/MÊS</v>
      </c>
      <c r="H4" s="106"/>
      <c r="I4" s="107">
        <f>IF(D5="12x36",D5,5*D5)</f>
        <v>100</v>
      </c>
    </row>
    <row r="5" spans="1:11" ht="18.75" customHeight="1" x14ac:dyDescent="0.25">
      <c r="A5" s="97" t="str">
        <f>IF(D5="12x36","Regime de trabalho:","Regime de trabalho (horas semanais):")</f>
        <v>Regime de trabalho (horas semanais):</v>
      </c>
      <c r="B5" s="97"/>
      <c r="C5" s="97"/>
      <c r="D5" s="97">
        <v>20</v>
      </c>
      <c r="E5" s="97"/>
      <c r="F5" s="97"/>
      <c r="G5" s="106"/>
      <c r="H5" s="106"/>
      <c r="I5" s="107"/>
    </row>
    <row r="6" spans="1:11" ht="22.5" customHeight="1" x14ac:dyDescent="0.25">
      <c r="A6" s="97" t="s">
        <v>6</v>
      </c>
      <c r="B6" s="97"/>
      <c r="C6" s="97"/>
      <c r="D6" s="98" t="s">
        <v>182</v>
      </c>
      <c r="E6" s="99"/>
      <c r="F6" s="99"/>
      <c r="G6" s="100" t="s">
        <v>7</v>
      </c>
      <c r="H6" s="100"/>
      <c r="I6" s="101" t="s">
        <v>11</v>
      </c>
    </row>
    <row r="7" spans="1:11" ht="22.5" customHeight="1" x14ac:dyDescent="0.25">
      <c r="A7" s="97" t="s">
        <v>8</v>
      </c>
      <c r="B7" s="97"/>
      <c r="C7" s="97"/>
      <c r="D7" s="99" t="s">
        <v>183</v>
      </c>
      <c r="E7" s="99"/>
      <c r="F7" s="99"/>
      <c r="G7" s="100"/>
      <c r="H7" s="100"/>
      <c r="I7" s="101"/>
    </row>
    <row r="8" spans="1:11" ht="24.75" customHeight="1" x14ac:dyDescent="0.25">
      <c r="A8" s="97" t="s">
        <v>9</v>
      </c>
      <c r="B8" s="97"/>
      <c r="C8" s="97"/>
      <c r="D8" s="97" t="s">
        <v>193</v>
      </c>
      <c r="E8" s="97"/>
      <c r="F8" s="97"/>
      <c r="G8" s="100" t="s">
        <v>10</v>
      </c>
      <c r="H8" s="100"/>
      <c r="I8" s="9" t="s">
        <v>11</v>
      </c>
    </row>
    <row r="9" spans="1:11" ht="32.25" customHeight="1" x14ac:dyDescent="0.25">
      <c r="A9" s="112" t="s">
        <v>12</v>
      </c>
      <c r="B9" s="112"/>
      <c r="C9" s="112"/>
      <c r="D9" s="112"/>
      <c r="E9" s="112"/>
      <c r="F9" s="112"/>
      <c r="G9" s="8" t="s">
        <v>13</v>
      </c>
      <c r="H9" s="10">
        <v>220</v>
      </c>
      <c r="I9" s="11">
        <v>1711.69</v>
      </c>
    </row>
    <row r="10" spans="1:11" ht="11.25" customHeight="1" x14ac:dyDescent="0.25">
      <c r="A10" s="108" t="s">
        <v>14</v>
      </c>
      <c r="B10" s="108"/>
      <c r="C10" s="108"/>
      <c r="D10" s="108"/>
      <c r="E10" s="108"/>
      <c r="F10" s="108"/>
      <c r="G10" s="10" t="str">
        <f>D8</f>
        <v>Caxias do Sul</v>
      </c>
      <c r="H10" s="10" t="s">
        <v>15</v>
      </c>
      <c r="I10" s="13">
        <v>0</v>
      </c>
    </row>
    <row r="11" spans="1:11" ht="15" customHeight="1" x14ac:dyDescent="0.25">
      <c r="A11" s="108" t="s">
        <v>16</v>
      </c>
      <c r="B11" s="108"/>
      <c r="C11" s="108"/>
      <c r="D11" s="108"/>
      <c r="E11" s="108"/>
      <c r="F11" s="108"/>
      <c r="G11" s="109" t="s">
        <v>17</v>
      </c>
      <c r="H11" s="10" t="s">
        <v>18</v>
      </c>
      <c r="I11" s="11">
        <v>6.1</v>
      </c>
    </row>
    <row r="12" spans="1:11" x14ac:dyDescent="0.25">
      <c r="A12" s="108"/>
      <c r="B12" s="108"/>
      <c r="C12" s="108"/>
      <c r="D12" s="108"/>
      <c r="E12" s="108"/>
      <c r="F12" s="108"/>
      <c r="G12" s="109"/>
      <c r="H12" s="10" t="s">
        <v>19</v>
      </c>
      <c r="I12" s="14">
        <v>22</v>
      </c>
    </row>
    <row r="13" spans="1:11" x14ac:dyDescent="0.25">
      <c r="A13" s="108"/>
      <c r="B13" s="108"/>
      <c r="C13" s="108"/>
      <c r="D13" s="108"/>
      <c r="E13" s="108"/>
      <c r="F13" s="108"/>
      <c r="G13" s="109"/>
      <c r="H13" s="10" t="s">
        <v>20</v>
      </c>
      <c r="I13" s="9">
        <v>0.06</v>
      </c>
    </row>
    <row r="14" spans="1:11" ht="11.25" customHeight="1" x14ac:dyDescent="0.25">
      <c r="A14" s="108" t="s">
        <v>21</v>
      </c>
      <c r="B14" s="108"/>
      <c r="C14" s="108"/>
      <c r="D14" s="108"/>
      <c r="E14" s="108"/>
      <c r="F14" s="108"/>
      <c r="G14" s="109" t="s">
        <v>17</v>
      </c>
      <c r="H14" s="10" t="s">
        <v>18</v>
      </c>
      <c r="I14" s="11">
        <v>200</v>
      </c>
    </row>
    <row r="15" spans="1:11" ht="11.25" customHeight="1" x14ac:dyDescent="0.25">
      <c r="A15" s="108"/>
      <c r="B15" s="108"/>
      <c r="C15" s="108"/>
      <c r="D15" s="108"/>
      <c r="E15" s="108"/>
      <c r="F15" s="108"/>
      <c r="G15" s="109"/>
      <c r="H15" s="10" t="s">
        <v>185</v>
      </c>
      <c r="I15" s="14">
        <v>1</v>
      </c>
    </row>
    <row r="16" spans="1:11" x14ac:dyDescent="0.25">
      <c r="A16" s="108"/>
      <c r="B16" s="108"/>
      <c r="C16" s="108"/>
      <c r="D16" s="108"/>
      <c r="E16" s="108"/>
      <c r="F16" s="108"/>
      <c r="G16" s="109"/>
      <c r="H16" s="10" t="s">
        <v>20</v>
      </c>
      <c r="I16" s="9">
        <v>0.2</v>
      </c>
    </row>
    <row r="17" spans="1:9" ht="11.25" customHeight="1" x14ac:dyDescent="0.25">
      <c r="A17" s="108" t="s">
        <v>22</v>
      </c>
      <c r="B17" s="108"/>
      <c r="C17" s="108"/>
      <c r="D17" s="108"/>
      <c r="E17" s="108"/>
      <c r="F17" s="108"/>
      <c r="G17" s="109" t="s">
        <v>17</v>
      </c>
      <c r="H17" s="10" t="s">
        <v>18</v>
      </c>
      <c r="I17" s="11">
        <v>0</v>
      </c>
    </row>
    <row r="18" spans="1:9" x14ac:dyDescent="0.25">
      <c r="A18" s="108"/>
      <c r="B18" s="108"/>
      <c r="C18" s="108"/>
      <c r="D18" s="108"/>
      <c r="E18" s="108"/>
      <c r="F18" s="108"/>
      <c r="G18" s="109"/>
      <c r="H18" s="10" t="s">
        <v>19</v>
      </c>
      <c r="I18" s="14">
        <v>0</v>
      </c>
    </row>
    <row r="19" spans="1:9" x14ac:dyDescent="0.25">
      <c r="A19" s="108"/>
      <c r="B19" s="108"/>
      <c r="C19" s="108"/>
      <c r="D19" s="108"/>
      <c r="E19" s="108"/>
      <c r="F19" s="108"/>
      <c r="G19" s="109"/>
      <c r="H19" s="10" t="s">
        <v>20</v>
      </c>
      <c r="I19" s="9">
        <v>0</v>
      </c>
    </row>
    <row r="20" spans="1:9" ht="36" customHeight="1" x14ac:dyDescent="0.25">
      <c r="A20" s="110" t="s">
        <v>190</v>
      </c>
      <c r="B20" s="110"/>
      <c r="C20" s="110"/>
      <c r="D20" s="110"/>
      <c r="E20" s="110"/>
      <c r="F20" s="110"/>
      <c r="G20" s="15" t="s">
        <v>17</v>
      </c>
      <c r="H20" s="15" t="s">
        <v>23</v>
      </c>
      <c r="I20" s="16">
        <v>428.1</v>
      </c>
    </row>
    <row r="21" spans="1:9" ht="22.5" customHeight="1" x14ac:dyDescent="0.25">
      <c r="A21" s="111" t="s">
        <v>24</v>
      </c>
      <c r="B21" s="111"/>
      <c r="C21" s="111"/>
      <c r="D21" s="111"/>
      <c r="E21" s="111"/>
      <c r="F21" s="111"/>
      <c r="G21" s="15"/>
      <c r="H21" s="15" t="s">
        <v>25</v>
      </c>
      <c r="I21" s="18" t="s">
        <v>11</v>
      </c>
    </row>
    <row r="22" spans="1:9" ht="34.5" customHeight="1" x14ac:dyDescent="0.25">
      <c r="A22" s="111" t="s">
        <v>26</v>
      </c>
      <c r="B22" s="111"/>
      <c r="C22" s="111"/>
      <c r="D22" s="111"/>
      <c r="E22" s="111"/>
      <c r="F22" s="111"/>
      <c r="G22" s="10"/>
      <c r="H22" s="10" t="s">
        <v>27</v>
      </c>
      <c r="I22" s="11" t="s">
        <v>11</v>
      </c>
    </row>
    <row r="23" spans="1:9" ht="15" customHeight="1" x14ac:dyDescent="0.25">
      <c r="A23" s="111" t="s">
        <v>28</v>
      </c>
      <c r="B23" s="111"/>
      <c r="C23" s="111"/>
      <c r="D23" s="111"/>
      <c r="E23" s="111"/>
      <c r="F23" s="111"/>
      <c r="G23" s="15"/>
      <c r="H23" s="19" t="s">
        <v>29</v>
      </c>
      <c r="I23" s="20" t="s">
        <v>11</v>
      </c>
    </row>
    <row r="24" spans="1:9" ht="15" customHeight="1" x14ac:dyDescent="0.25">
      <c r="A24" s="111"/>
      <c r="B24" s="111"/>
      <c r="C24" s="111"/>
      <c r="D24" s="111"/>
      <c r="E24" s="111"/>
      <c r="F24" s="111"/>
      <c r="G24" s="15"/>
      <c r="H24" s="21" t="s">
        <v>30</v>
      </c>
      <c r="I24" s="9" t="s">
        <v>11</v>
      </c>
    </row>
    <row r="25" spans="1:9" ht="26.25" customHeight="1" x14ac:dyDescent="0.25">
      <c r="A25" s="111" t="s">
        <v>31</v>
      </c>
      <c r="B25" s="111"/>
      <c r="C25" s="111"/>
      <c r="D25" s="111"/>
      <c r="E25" s="111"/>
      <c r="F25" s="111"/>
      <c r="G25" s="15"/>
      <c r="H25" s="10" t="s">
        <v>29</v>
      </c>
      <c r="I25" s="20" t="s">
        <v>11</v>
      </c>
    </row>
    <row r="26" spans="1:9" ht="35.25" customHeight="1" x14ac:dyDescent="0.25">
      <c r="A26" s="111" t="s">
        <v>32</v>
      </c>
      <c r="B26" s="111"/>
      <c r="C26" s="111"/>
      <c r="D26" s="111"/>
      <c r="E26" s="111"/>
      <c r="F26" s="111"/>
      <c r="G26" s="10"/>
      <c r="H26" s="8" t="s">
        <v>25</v>
      </c>
      <c r="I26" s="9">
        <v>0.1</v>
      </c>
    </row>
    <row r="27" spans="1:9" ht="4.5" customHeight="1" x14ac:dyDescent="0.25"/>
    <row r="28" spans="1:9" ht="17.25" customHeight="1" x14ac:dyDescent="0.25">
      <c r="A28" s="113" t="s">
        <v>33</v>
      </c>
      <c r="B28" s="113"/>
      <c r="C28" s="113"/>
      <c r="D28" s="113"/>
      <c r="E28" s="113"/>
      <c r="F28" s="113"/>
      <c r="G28" s="113"/>
      <c r="H28" s="113"/>
      <c r="I28" s="113"/>
    </row>
    <row r="29" spans="1:9" ht="33.75" customHeight="1" x14ac:dyDescent="0.25">
      <c r="A29" s="22" t="s">
        <v>34</v>
      </c>
      <c r="B29" s="114" t="s">
        <v>35</v>
      </c>
      <c r="C29" s="114"/>
      <c r="D29" s="114"/>
      <c r="E29" s="114"/>
      <c r="F29" s="114"/>
      <c r="G29" s="114"/>
      <c r="H29" s="22" t="s">
        <v>36</v>
      </c>
      <c r="I29" s="22" t="s">
        <v>37</v>
      </c>
    </row>
    <row r="30" spans="1:9" ht="15" customHeight="1" x14ac:dyDescent="0.25">
      <c r="A30" s="17">
        <v>1</v>
      </c>
      <c r="B30" s="99" t="s">
        <v>38</v>
      </c>
      <c r="C30" s="99"/>
      <c r="D30" s="99"/>
      <c r="E30" s="99"/>
      <c r="F30" s="99"/>
      <c r="G30" s="99"/>
      <c r="H30" s="23">
        <f t="shared" ref="H30:H38" si="0">I30/$I$39</f>
        <v>1</v>
      </c>
      <c r="I30" s="24">
        <f>IF(D5="12x36",I9,I9/H9*I4)</f>
        <v>778.04090909090917</v>
      </c>
    </row>
    <row r="31" spans="1:9" ht="15" customHeight="1" x14ac:dyDescent="0.25">
      <c r="A31" s="17">
        <f t="shared" ref="A31:A38" si="1">A30+1</f>
        <v>2</v>
      </c>
      <c r="B31" s="99" t="s">
        <v>39</v>
      </c>
      <c r="C31" s="99"/>
      <c r="D31" s="99"/>
      <c r="E31" s="99"/>
      <c r="F31" s="99"/>
      <c r="G31" s="99"/>
      <c r="H31" s="23">
        <f t="shared" si="0"/>
        <v>0</v>
      </c>
      <c r="I31" s="24">
        <f>IF(I8=30%,I30*I8,0)</f>
        <v>0</v>
      </c>
    </row>
    <row r="32" spans="1:9" ht="15" customHeight="1" x14ac:dyDescent="0.25">
      <c r="A32" s="17">
        <f t="shared" si="1"/>
        <v>3</v>
      </c>
      <c r="B32" s="99" t="s">
        <v>40</v>
      </c>
      <c r="C32" s="99"/>
      <c r="D32" s="99"/>
      <c r="E32" s="99"/>
      <c r="F32" s="99"/>
      <c r="G32" s="99"/>
      <c r="H32" s="23">
        <f t="shared" si="0"/>
        <v>0</v>
      </c>
      <c r="I32" s="24">
        <f>IF(I6=10%,I22*I6,0)</f>
        <v>0</v>
      </c>
    </row>
    <row r="33" spans="1:10" ht="15" customHeight="1" x14ac:dyDescent="0.25">
      <c r="A33" s="17">
        <f t="shared" si="1"/>
        <v>4</v>
      </c>
      <c r="B33" s="99" t="s">
        <v>41</v>
      </c>
      <c r="C33" s="99"/>
      <c r="D33" s="99"/>
      <c r="E33" s="99"/>
      <c r="F33" s="99"/>
      <c r="G33" s="99"/>
      <c r="H33" s="23">
        <f t="shared" si="0"/>
        <v>0</v>
      </c>
      <c r="I33" s="24">
        <f>IF(I6=20%,I22*I6,0)</f>
        <v>0</v>
      </c>
    </row>
    <row r="34" spans="1:10" ht="15" customHeight="1" x14ac:dyDescent="0.25">
      <c r="A34" s="17">
        <f t="shared" si="1"/>
        <v>5</v>
      </c>
      <c r="B34" s="99" t="s">
        <v>42</v>
      </c>
      <c r="C34" s="99"/>
      <c r="D34" s="99"/>
      <c r="E34" s="99"/>
      <c r="F34" s="99"/>
      <c r="G34" s="99"/>
      <c r="H34" s="23">
        <f t="shared" si="0"/>
        <v>0</v>
      </c>
      <c r="I34" s="24">
        <f>IF(I6=40%,I22*I6,0)</f>
        <v>0</v>
      </c>
    </row>
    <row r="35" spans="1:10" ht="15" customHeight="1" x14ac:dyDescent="0.25">
      <c r="A35" s="17">
        <f t="shared" si="1"/>
        <v>6</v>
      </c>
      <c r="B35" s="99" t="s">
        <v>176</v>
      </c>
      <c r="C35" s="99"/>
      <c r="D35" s="99"/>
      <c r="E35" s="99"/>
      <c r="F35" s="99"/>
      <c r="G35" s="99"/>
      <c r="H35" s="23">
        <f t="shared" si="0"/>
        <v>0</v>
      </c>
      <c r="I35" s="24">
        <f>IF(I21="Não aplicável",0,I30*I21)</f>
        <v>0</v>
      </c>
    </row>
    <row r="36" spans="1:10" ht="15" customHeight="1" x14ac:dyDescent="0.25">
      <c r="A36" s="17">
        <f t="shared" si="1"/>
        <v>7</v>
      </c>
      <c r="B36" s="99" t="s">
        <v>43</v>
      </c>
      <c r="C36" s="99"/>
      <c r="D36" s="99"/>
      <c r="E36" s="99"/>
      <c r="F36" s="99"/>
      <c r="G36" s="99"/>
      <c r="H36" s="23">
        <f t="shared" si="0"/>
        <v>0</v>
      </c>
      <c r="I36" s="24">
        <f>IF(I23="Não aplicável",0,(I30+I31+I32+I33+I34+I35+I38)/I4*I23*(1+I24))</f>
        <v>0</v>
      </c>
    </row>
    <row r="37" spans="1:10" ht="23.25" customHeight="1" x14ac:dyDescent="0.25">
      <c r="A37" s="17">
        <f t="shared" si="1"/>
        <v>8</v>
      </c>
      <c r="B37" s="99" t="s">
        <v>44</v>
      </c>
      <c r="C37" s="99"/>
      <c r="D37" s="99"/>
      <c r="E37" s="99"/>
      <c r="F37" s="99"/>
      <c r="G37" s="99"/>
      <c r="H37" s="23">
        <f t="shared" si="0"/>
        <v>0</v>
      </c>
      <c r="I37" s="24">
        <f>IF(I23="Não aplicável",0,I23/I12*5*(I9/H9*(1+I24)))</f>
        <v>0</v>
      </c>
    </row>
    <row r="38" spans="1:10" ht="15" customHeight="1" x14ac:dyDescent="0.25">
      <c r="A38" s="17">
        <f t="shared" si="1"/>
        <v>9</v>
      </c>
      <c r="B38" s="115" t="str">
        <f>IF(D5="12x36","Para postos 12x36 os feriados são considerados compensados, conforme parágrafo único, Art. 59-A da CLT","Outros")</f>
        <v>Outros</v>
      </c>
      <c r="C38" s="115"/>
      <c r="D38" s="115"/>
      <c r="E38" s="115"/>
      <c r="F38" s="115"/>
      <c r="G38" s="115"/>
      <c r="H38" s="23">
        <f t="shared" si="0"/>
        <v>0</v>
      </c>
      <c r="I38" s="24">
        <v>0</v>
      </c>
    </row>
    <row r="39" spans="1:10" s="28" customFormat="1" ht="15" customHeight="1" x14ac:dyDescent="0.25">
      <c r="A39" s="116" t="s">
        <v>45</v>
      </c>
      <c r="B39" s="116"/>
      <c r="C39" s="116"/>
      <c r="D39" s="116"/>
      <c r="E39" s="116"/>
      <c r="F39" s="116"/>
      <c r="G39" s="116"/>
      <c r="H39" s="25">
        <f>SUM(H30:H38)</f>
        <v>1</v>
      </c>
      <c r="I39" s="26">
        <f>SUM(I30:I38)</f>
        <v>778.04090909090917</v>
      </c>
      <c r="J39" s="27"/>
    </row>
    <row r="40" spans="1:10" ht="4.5" customHeight="1" x14ac:dyDescent="0.25"/>
    <row r="41" spans="1:10" ht="33.75" customHeight="1" x14ac:dyDescent="0.25">
      <c r="A41" s="3" t="s">
        <v>46</v>
      </c>
      <c r="B41" s="117" t="s">
        <v>47</v>
      </c>
      <c r="C41" s="117"/>
      <c r="D41" s="117"/>
      <c r="E41" s="117"/>
      <c r="F41" s="117"/>
      <c r="G41" s="117"/>
      <c r="H41" s="3" t="s">
        <v>36</v>
      </c>
      <c r="I41" s="3" t="s">
        <v>37</v>
      </c>
    </row>
    <row r="42" spans="1:10" ht="15" customHeight="1" x14ac:dyDescent="0.25">
      <c r="A42" s="17">
        <v>1</v>
      </c>
      <c r="B42" s="99" t="s">
        <v>188</v>
      </c>
      <c r="C42" s="99"/>
      <c r="D42" s="99"/>
      <c r="E42" s="99"/>
      <c r="F42" s="99"/>
      <c r="G42" s="99"/>
      <c r="H42" s="23">
        <v>0.2</v>
      </c>
      <c r="I42" s="24">
        <f t="shared" ref="I42:I49" si="2">$I$39*H42</f>
        <v>155.60818181818183</v>
      </c>
    </row>
    <row r="43" spans="1:10" ht="15" customHeight="1" x14ac:dyDescent="0.25">
      <c r="A43" s="17">
        <v>2</v>
      </c>
      <c r="B43" s="99" t="s">
        <v>186</v>
      </c>
      <c r="C43" s="99"/>
      <c r="D43" s="99"/>
      <c r="E43" s="99"/>
      <c r="F43" s="99"/>
      <c r="G43" s="99"/>
      <c r="H43" s="23">
        <v>1.4999999999999999E-2</v>
      </c>
      <c r="I43" s="24">
        <f t="shared" si="2"/>
        <v>11.670613636363637</v>
      </c>
    </row>
    <row r="44" spans="1:10" ht="15" customHeight="1" x14ac:dyDescent="0.25">
      <c r="A44" s="17">
        <v>3</v>
      </c>
      <c r="B44" s="99" t="s">
        <v>48</v>
      </c>
      <c r="C44" s="99"/>
      <c r="D44" s="99"/>
      <c r="E44" s="99"/>
      <c r="F44" s="99"/>
      <c r="G44" s="99"/>
      <c r="H44" s="23">
        <v>0.01</v>
      </c>
      <c r="I44" s="24">
        <f t="shared" si="2"/>
        <v>7.7804090909090915</v>
      </c>
    </row>
    <row r="45" spans="1:10" ht="15" customHeight="1" x14ac:dyDescent="0.25">
      <c r="A45" s="17">
        <v>4</v>
      </c>
      <c r="B45" s="99" t="s">
        <v>49</v>
      </c>
      <c r="C45" s="99"/>
      <c r="D45" s="99"/>
      <c r="E45" s="99"/>
      <c r="F45" s="99"/>
      <c r="G45" s="99"/>
      <c r="H45" s="23">
        <v>2E-3</v>
      </c>
      <c r="I45" s="24">
        <f t="shared" si="2"/>
        <v>1.5560818181818183</v>
      </c>
    </row>
    <row r="46" spans="1:10" ht="15" customHeight="1" x14ac:dyDescent="0.25">
      <c r="A46" s="17">
        <v>5</v>
      </c>
      <c r="B46" s="99" t="s">
        <v>50</v>
      </c>
      <c r="C46" s="99"/>
      <c r="D46" s="99"/>
      <c r="E46" s="99"/>
      <c r="F46" s="99"/>
      <c r="G46" s="99"/>
      <c r="H46" s="23">
        <v>2.5000000000000001E-2</v>
      </c>
      <c r="I46" s="24">
        <f t="shared" si="2"/>
        <v>19.451022727272729</v>
      </c>
    </row>
    <row r="47" spans="1:10" ht="15" customHeight="1" x14ac:dyDescent="0.25">
      <c r="A47" s="17">
        <v>6</v>
      </c>
      <c r="B47" s="99" t="s">
        <v>187</v>
      </c>
      <c r="C47" s="99"/>
      <c r="D47" s="99"/>
      <c r="E47" s="99"/>
      <c r="F47" s="99"/>
      <c r="G47" s="99"/>
      <c r="H47" s="23">
        <v>0.02</v>
      </c>
      <c r="I47" s="24">
        <f t="shared" si="2"/>
        <v>15.560818181818183</v>
      </c>
    </row>
    <row r="48" spans="1:10" ht="15" customHeight="1" x14ac:dyDescent="0.25">
      <c r="A48" s="17">
        <v>7</v>
      </c>
      <c r="B48" s="99" t="s">
        <v>51</v>
      </c>
      <c r="C48" s="99"/>
      <c r="D48" s="99"/>
      <c r="E48" s="99"/>
      <c r="F48" s="99"/>
      <c r="G48" s="99"/>
      <c r="H48" s="23">
        <v>0.03</v>
      </c>
      <c r="I48" s="24">
        <f t="shared" si="2"/>
        <v>23.341227272727274</v>
      </c>
    </row>
    <row r="49" spans="1:10" ht="15" customHeight="1" x14ac:dyDescent="0.25">
      <c r="A49" s="17">
        <v>8</v>
      </c>
      <c r="B49" s="99" t="s">
        <v>52</v>
      </c>
      <c r="C49" s="99"/>
      <c r="D49" s="99"/>
      <c r="E49" s="99"/>
      <c r="F49" s="99"/>
      <c r="G49" s="99"/>
      <c r="H49" s="23">
        <v>6.0000000000000001E-3</v>
      </c>
      <c r="I49" s="24">
        <f t="shared" si="2"/>
        <v>4.6682454545454553</v>
      </c>
    </row>
    <row r="50" spans="1:10" s="28" customFormat="1" ht="15" customHeight="1" x14ac:dyDescent="0.25">
      <c r="A50" s="116" t="s">
        <v>53</v>
      </c>
      <c r="B50" s="116"/>
      <c r="C50" s="116"/>
      <c r="D50" s="116"/>
      <c r="E50" s="116"/>
      <c r="F50" s="116"/>
      <c r="G50" s="116"/>
      <c r="H50" s="25">
        <f>SUM(H42:H49)</f>
        <v>0.30800000000000005</v>
      </c>
      <c r="I50" s="26">
        <f>SUM(I42:I49)</f>
        <v>239.63660000000002</v>
      </c>
      <c r="J50" s="27"/>
    </row>
    <row r="51" spans="1:10" ht="15" customHeight="1" x14ac:dyDescent="0.25">
      <c r="A51" s="118" t="s">
        <v>54</v>
      </c>
      <c r="B51" s="118"/>
      <c r="C51" s="118"/>
      <c r="D51" s="118"/>
      <c r="E51" s="118"/>
      <c r="F51" s="118"/>
      <c r="G51" s="118"/>
      <c r="H51" s="118"/>
      <c r="I51" s="118"/>
    </row>
    <row r="52" spans="1:10" ht="30.75" customHeight="1" x14ac:dyDescent="0.25">
      <c r="A52" s="119" t="s">
        <v>55</v>
      </c>
      <c r="B52" s="119"/>
      <c r="C52" s="119"/>
      <c r="D52" s="119"/>
      <c r="E52" s="119"/>
      <c r="F52" s="119"/>
      <c r="G52" s="119"/>
      <c r="H52" s="119"/>
      <c r="I52" s="119"/>
    </row>
    <row r="53" spans="1:10" ht="33.75" customHeight="1" x14ac:dyDescent="0.25">
      <c r="A53" s="3" t="s">
        <v>56</v>
      </c>
      <c r="B53" s="117" t="s">
        <v>57</v>
      </c>
      <c r="C53" s="117"/>
      <c r="D53" s="117"/>
      <c r="E53" s="117"/>
      <c r="F53" s="117"/>
      <c r="G53" s="117"/>
      <c r="H53" s="3" t="s">
        <v>36</v>
      </c>
      <c r="I53" s="3" t="s">
        <v>37</v>
      </c>
    </row>
    <row r="54" spans="1:10" ht="15" customHeight="1" x14ac:dyDescent="0.25">
      <c r="A54" s="17">
        <v>1</v>
      </c>
      <c r="B54" s="120" t="s">
        <v>58</v>
      </c>
      <c r="C54" s="121"/>
      <c r="D54" s="121"/>
      <c r="E54" s="121"/>
      <c r="F54" s="121"/>
      <c r="G54" s="122"/>
      <c r="H54" s="23">
        <v>0.119314</v>
      </c>
      <c r="I54" s="24">
        <f t="shared" ref="I54:I61" si="3">$I$39*H54</f>
        <v>92.83117302727274</v>
      </c>
    </row>
    <row r="55" spans="1:10" ht="15" customHeight="1" x14ac:dyDescent="0.25">
      <c r="A55" s="17">
        <v>2</v>
      </c>
      <c r="B55" s="99" t="s">
        <v>59</v>
      </c>
      <c r="C55" s="99"/>
      <c r="D55" s="99"/>
      <c r="E55" s="99"/>
      <c r="F55" s="99"/>
      <c r="G55" s="99"/>
      <c r="H55" s="23">
        <v>2.0479000000000001E-2</v>
      </c>
      <c r="I55" s="24">
        <f t="shared" si="3"/>
        <v>15.933499777272729</v>
      </c>
    </row>
    <row r="56" spans="1:10" ht="15" customHeight="1" x14ac:dyDescent="0.25">
      <c r="A56" s="17">
        <v>3</v>
      </c>
      <c r="B56" s="99" t="s">
        <v>60</v>
      </c>
      <c r="C56" s="99"/>
      <c r="D56" s="99"/>
      <c r="E56" s="99"/>
      <c r="F56" s="99"/>
      <c r="G56" s="99"/>
      <c r="H56" s="23">
        <v>1.2123E-2</v>
      </c>
      <c r="I56" s="24">
        <f t="shared" si="3"/>
        <v>9.4321899409090921</v>
      </c>
    </row>
    <row r="57" spans="1:10" ht="15" customHeight="1" x14ac:dyDescent="0.25">
      <c r="A57" s="17">
        <v>4</v>
      </c>
      <c r="B57" s="99" t="s">
        <v>61</v>
      </c>
      <c r="C57" s="99"/>
      <c r="D57" s="99"/>
      <c r="E57" s="99"/>
      <c r="F57" s="99"/>
      <c r="G57" s="99"/>
      <c r="H57" s="23">
        <v>1.1436E-2</v>
      </c>
      <c r="I57" s="24">
        <f t="shared" si="3"/>
        <v>8.8976758363636375</v>
      </c>
    </row>
    <row r="58" spans="1:10" ht="15" customHeight="1" x14ac:dyDescent="0.25">
      <c r="A58" s="17">
        <v>5</v>
      </c>
      <c r="B58" s="99" t="s">
        <v>62</v>
      </c>
      <c r="C58" s="99"/>
      <c r="D58" s="99"/>
      <c r="E58" s="99"/>
      <c r="F58" s="99"/>
      <c r="G58" s="99"/>
      <c r="H58" s="23">
        <v>1.74E-4</v>
      </c>
      <c r="I58" s="24">
        <f t="shared" si="3"/>
        <v>0.13537911818181819</v>
      </c>
    </row>
    <row r="59" spans="1:10" ht="15" customHeight="1" x14ac:dyDescent="0.25">
      <c r="A59" s="17">
        <v>6</v>
      </c>
      <c r="B59" s="99" t="s">
        <v>63</v>
      </c>
      <c r="C59" s="99"/>
      <c r="D59" s="99"/>
      <c r="E59" s="99"/>
      <c r="F59" s="99"/>
      <c r="G59" s="99"/>
      <c r="H59" s="23">
        <v>4.4200000000000001E-4</v>
      </c>
      <c r="I59" s="24">
        <f t="shared" si="3"/>
        <v>0.34389408181818187</v>
      </c>
    </row>
    <row r="60" spans="1:10" ht="15" customHeight="1" x14ac:dyDescent="0.25">
      <c r="A60" s="17">
        <v>7</v>
      </c>
      <c r="B60" s="99" t="s">
        <v>64</v>
      </c>
      <c r="C60" s="99"/>
      <c r="D60" s="99"/>
      <c r="E60" s="99"/>
      <c r="F60" s="99"/>
      <c r="G60" s="99"/>
      <c r="H60" s="23">
        <v>1.85E-4</v>
      </c>
      <c r="I60" s="24">
        <f t="shared" si="3"/>
        <v>0.14393756818181819</v>
      </c>
    </row>
    <row r="61" spans="1:10" ht="15" customHeight="1" x14ac:dyDescent="0.25">
      <c r="A61" s="17">
        <v>8</v>
      </c>
      <c r="B61" s="99" t="s">
        <v>65</v>
      </c>
      <c r="C61" s="99"/>
      <c r="D61" s="99"/>
      <c r="E61" s="99"/>
      <c r="F61" s="99"/>
      <c r="G61" s="99"/>
      <c r="H61" s="23">
        <v>9.0789999999999996E-2</v>
      </c>
      <c r="I61" s="24">
        <f t="shared" si="3"/>
        <v>70.638334136363639</v>
      </c>
    </row>
    <row r="62" spans="1:10" s="28" customFormat="1" ht="15" customHeight="1" x14ac:dyDescent="0.25">
      <c r="A62" s="116" t="s">
        <v>66</v>
      </c>
      <c r="B62" s="116"/>
      <c r="C62" s="116"/>
      <c r="D62" s="116"/>
      <c r="E62" s="116"/>
      <c r="F62" s="116"/>
      <c r="G62" s="116"/>
      <c r="H62" s="25">
        <f>SUM(H54:H61)</f>
        <v>0.25494299999999998</v>
      </c>
      <c r="I62" s="26">
        <f>SUM(I54:I61)</f>
        <v>198.35608348636364</v>
      </c>
      <c r="J62" s="27"/>
    </row>
    <row r="63" spans="1:10" ht="11.25" customHeight="1" x14ac:dyDescent="0.25">
      <c r="A63" s="29" t="s">
        <v>67</v>
      </c>
      <c r="B63" s="123" t="s">
        <v>68</v>
      </c>
      <c r="C63" s="123"/>
      <c r="D63" s="123"/>
      <c r="E63" s="123"/>
      <c r="F63" s="123"/>
      <c r="G63" s="123"/>
      <c r="H63" s="123"/>
      <c r="I63" s="123"/>
    </row>
    <row r="64" spans="1:10" ht="15" customHeight="1" x14ac:dyDescent="0.25">
      <c r="A64" s="29" t="s">
        <v>69</v>
      </c>
      <c r="B64" s="124" t="s">
        <v>70</v>
      </c>
      <c r="C64" s="124"/>
      <c r="D64" s="124"/>
      <c r="E64" s="124"/>
      <c r="F64" s="124"/>
      <c r="G64" s="124"/>
      <c r="H64" s="124"/>
      <c r="I64" s="124"/>
    </row>
    <row r="65" spans="1:11" ht="33.75" customHeight="1" x14ac:dyDescent="0.25">
      <c r="A65" s="22" t="s">
        <v>71</v>
      </c>
      <c r="B65" s="114" t="s">
        <v>72</v>
      </c>
      <c r="C65" s="114"/>
      <c r="D65" s="114"/>
      <c r="E65" s="114"/>
      <c r="F65" s="114"/>
      <c r="G65" s="114"/>
      <c r="H65" s="22" t="s">
        <v>36</v>
      </c>
      <c r="I65" s="22" t="s">
        <v>37</v>
      </c>
    </row>
    <row r="66" spans="1:11" ht="15" customHeight="1" x14ac:dyDescent="0.25">
      <c r="A66" s="17">
        <v>1</v>
      </c>
      <c r="B66" s="99" t="s">
        <v>73</v>
      </c>
      <c r="C66" s="99"/>
      <c r="D66" s="99"/>
      <c r="E66" s="99"/>
      <c r="F66" s="99"/>
      <c r="G66" s="99"/>
      <c r="H66" s="23">
        <v>2.3626999999999999E-2</v>
      </c>
      <c r="I66" s="24">
        <f>$I$39*H66</f>
        <v>18.38277255909091</v>
      </c>
    </row>
    <row r="67" spans="1:11" ht="15" customHeight="1" x14ac:dyDescent="0.25">
      <c r="A67" s="17">
        <v>2</v>
      </c>
      <c r="B67" s="99" t="s">
        <v>74</v>
      </c>
      <c r="C67" s="99"/>
      <c r="D67" s="99"/>
      <c r="E67" s="99"/>
      <c r="F67" s="99"/>
      <c r="G67" s="99"/>
      <c r="H67" s="23">
        <v>1.717E-3</v>
      </c>
      <c r="I67" s="24">
        <f>$I$39*H67</f>
        <v>1.3358962409090911</v>
      </c>
    </row>
    <row r="68" spans="1:11" ht="15" customHeight="1" x14ac:dyDescent="0.25">
      <c r="A68" s="17">
        <v>3</v>
      </c>
      <c r="B68" s="99" t="s">
        <v>75</v>
      </c>
      <c r="C68" s="99"/>
      <c r="D68" s="99"/>
      <c r="E68" s="99"/>
      <c r="F68" s="99"/>
      <c r="G68" s="99"/>
      <c r="H68" s="23">
        <v>9.4509999999999993E-3</v>
      </c>
      <c r="I68" s="24">
        <f>$I$39*H68</f>
        <v>7.353264631818182</v>
      </c>
    </row>
    <row r="69" spans="1:11" s="28" customFormat="1" ht="15" customHeight="1" x14ac:dyDescent="0.25">
      <c r="A69" s="116" t="s">
        <v>76</v>
      </c>
      <c r="B69" s="116"/>
      <c r="C69" s="116"/>
      <c r="D69" s="116"/>
      <c r="E69" s="116"/>
      <c r="F69" s="116"/>
      <c r="G69" s="116"/>
      <c r="H69" s="25">
        <f>SUM(H66:H68)</f>
        <v>3.4795E-2</v>
      </c>
      <c r="I69" s="26">
        <f>SUM(I66:I68)</f>
        <v>27.071933431818181</v>
      </c>
      <c r="J69" s="27"/>
    </row>
    <row r="70" spans="1:11" ht="4.5" customHeight="1" x14ac:dyDescent="0.25"/>
    <row r="71" spans="1:11" ht="33.75" customHeight="1" x14ac:dyDescent="0.25">
      <c r="A71" s="22" t="s">
        <v>77</v>
      </c>
      <c r="B71" s="114" t="s">
        <v>78</v>
      </c>
      <c r="C71" s="114"/>
      <c r="D71" s="114"/>
      <c r="E71" s="114"/>
      <c r="F71" s="114"/>
      <c r="G71" s="114"/>
      <c r="H71" s="22" t="s">
        <v>36</v>
      </c>
      <c r="I71" s="22" t="s">
        <v>37</v>
      </c>
    </row>
    <row r="72" spans="1:11" ht="15" customHeight="1" x14ac:dyDescent="0.25">
      <c r="A72" s="17">
        <v>1</v>
      </c>
      <c r="B72" s="99" t="s">
        <v>79</v>
      </c>
      <c r="C72" s="99"/>
      <c r="D72" s="99"/>
      <c r="E72" s="99"/>
      <c r="F72" s="99"/>
      <c r="G72" s="99"/>
      <c r="H72" s="23">
        <f>(H50*H62)</f>
        <v>7.8522444000000011E-2</v>
      </c>
      <c r="I72" s="24">
        <f>$I$39*H72</f>
        <v>61.093673713800015</v>
      </c>
    </row>
    <row r="73" spans="1:11" s="28" customFormat="1" ht="15" customHeight="1" x14ac:dyDescent="0.25">
      <c r="A73" s="116" t="s">
        <v>80</v>
      </c>
      <c r="B73" s="116"/>
      <c r="C73" s="116"/>
      <c r="D73" s="116"/>
      <c r="E73" s="116"/>
      <c r="F73" s="116"/>
      <c r="G73" s="116"/>
      <c r="H73" s="25">
        <f>SUM(H72:H72)</f>
        <v>7.8522444000000011E-2</v>
      </c>
      <c r="I73" s="26">
        <f>I72</f>
        <v>61.093673713800015</v>
      </c>
      <c r="J73" s="27"/>
      <c r="K73" s="30"/>
    </row>
    <row r="74" spans="1:11" ht="4.5" customHeight="1" x14ac:dyDescent="0.25">
      <c r="J74" s="31"/>
    </row>
    <row r="75" spans="1:11" s="28" customFormat="1" ht="12" customHeight="1" x14ac:dyDescent="0.25">
      <c r="A75" s="127" t="s">
        <v>81</v>
      </c>
      <c r="B75" s="127"/>
      <c r="C75" s="127"/>
      <c r="D75" s="127"/>
      <c r="E75" s="127"/>
      <c r="F75" s="127"/>
      <c r="G75" s="127"/>
      <c r="H75" s="32">
        <f>H50+H62+H69+H73</f>
        <v>0.67626044399999996</v>
      </c>
      <c r="I75" s="33">
        <f>I50+I62+I69+I73</f>
        <v>526.15829063198191</v>
      </c>
      <c r="J75" s="27"/>
    </row>
    <row r="76" spans="1:11" ht="4.5" customHeight="1" x14ac:dyDescent="0.25"/>
    <row r="77" spans="1:11" ht="33.75" customHeight="1" x14ac:dyDescent="0.25">
      <c r="A77" s="22" t="s">
        <v>82</v>
      </c>
      <c r="B77" s="114" t="s">
        <v>83</v>
      </c>
      <c r="C77" s="114"/>
      <c r="D77" s="114"/>
      <c r="E77" s="114"/>
      <c r="F77" s="114"/>
      <c r="G77" s="114"/>
      <c r="H77" s="22" t="s">
        <v>36</v>
      </c>
      <c r="I77" s="22" t="s">
        <v>37</v>
      </c>
    </row>
    <row r="78" spans="1:11" ht="15" customHeight="1" x14ac:dyDescent="0.25">
      <c r="A78" s="17">
        <v>1</v>
      </c>
      <c r="B78" s="99" t="s">
        <v>21</v>
      </c>
      <c r="C78" s="99"/>
      <c r="D78" s="99"/>
      <c r="E78" s="99"/>
      <c r="F78" s="99"/>
      <c r="G78" s="99"/>
      <c r="H78" s="23">
        <f>I78/$I$39</f>
        <v>0.20564471370400011</v>
      </c>
      <c r="I78" s="24">
        <f>I95</f>
        <v>160</v>
      </c>
    </row>
    <row r="79" spans="1:11" ht="15" customHeight="1" x14ac:dyDescent="0.25">
      <c r="A79" s="17">
        <v>2</v>
      </c>
      <c r="B79" s="99" t="s">
        <v>22</v>
      </c>
      <c r="C79" s="99"/>
      <c r="D79" s="99"/>
      <c r="E79" s="99"/>
      <c r="F79" s="99"/>
      <c r="G79" s="99"/>
      <c r="H79" s="23">
        <f>I79/$I$39</f>
        <v>0</v>
      </c>
      <c r="I79" s="24">
        <f>I91</f>
        <v>0</v>
      </c>
    </row>
    <row r="80" spans="1:11" ht="15" customHeight="1" x14ac:dyDescent="0.25">
      <c r="A80" s="17">
        <v>3</v>
      </c>
      <c r="B80" s="99" t="s">
        <v>84</v>
      </c>
      <c r="C80" s="99"/>
      <c r="D80" s="99"/>
      <c r="E80" s="99"/>
      <c r="F80" s="99"/>
      <c r="G80" s="99"/>
      <c r="H80" s="23">
        <f>I80/$I$39</f>
        <v>0.28496900723846014</v>
      </c>
      <c r="I80" s="24">
        <f>I87</f>
        <v>221.71754545454542</v>
      </c>
    </row>
    <row r="81" spans="1:10" ht="15" customHeight="1" x14ac:dyDescent="0.25">
      <c r="A81" s="17">
        <v>4</v>
      </c>
      <c r="B81" s="99" t="s">
        <v>85</v>
      </c>
      <c r="C81" s="99"/>
      <c r="D81" s="99"/>
      <c r="E81" s="99"/>
      <c r="F81" s="99"/>
      <c r="G81" s="99"/>
      <c r="H81" s="23">
        <f>I81/$I$39</f>
        <v>0</v>
      </c>
      <c r="I81" s="24">
        <f>IF(I25="Não aplicável",0,((I9/H9)*1.5*I25))</f>
        <v>0</v>
      </c>
    </row>
    <row r="82" spans="1:10" ht="15" customHeight="1" x14ac:dyDescent="0.25">
      <c r="A82" s="17">
        <v>5</v>
      </c>
      <c r="B82" s="99" t="s">
        <v>86</v>
      </c>
      <c r="C82" s="99"/>
      <c r="D82" s="99"/>
      <c r="E82" s="99"/>
      <c r="F82" s="99"/>
      <c r="G82" s="99"/>
      <c r="H82" s="23">
        <f>I82/$I$39</f>
        <v>0</v>
      </c>
      <c r="I82" s="24">
        <v>0</v>
      </c>
    </row>
    <row r="83" spans="1:10" ht="15" customHeight="1" x14ac:dyDescent="0.25">
      <c r="A83" s="116" t="s">
        <v>87</v>
      </c>
      <c r="B83" s="116"/>
      <c r="C83" s="116"/>
      <c r="D83" s="116"/>
      <c r="E83" s="116"/>
      <c r="F83" s="116"/>
      <c r="G83" s="116"/>
      <c r="H83" s="25">
        <f>SUM(H78:H82)</f>
        <v>0.49061372094246025</v>
      </c>
      <c r="I83" s="26">
        <f>SUM(I78:I82)</f>
        <v>381.71754545454542</v>
      </c>
      <c r="J83" s="34"/>
    </row>
    <row r="84" spans="1:10" ht="18" customHeight="1" x14ac:dyDescent="0.25">
      <c r="A84" s="29" t="s">
        <v>88</v>
      </c>
      <c r="B84" s="118" t="s">
        <v>89</v>
      </c>
      <c r="C84" s="118"/>
      <c r="D84" s="118"/>
      <c r="E84" s="118"/>
      <c r="F84" s="118"/>
      <c r="G84" s="118"/>
      <c r="H84" s="35"/>
      <c r="I84" s="36"/>
    </row>
    <row r="85" spans="1:10" ht="15" customHeight="1" x14ac:dyDescent="0.25">
      <c r="A85" s="125" t="s">
        <v>90</v>
      </c>
      <c r="B85" s="125"/>
      <c r="C85" s="125"/>
      <c r="D85" s="125"/>
      <c r="E85" s="125"/>
      <c r="F85" s="125"/>
      <c r="G85" s="125"/>
      <c r="H85" s="125"/>
      <c r="I85" s="125"/>
    </row>
    <row r="86" spans="1:10" ht="24" customHeight="1" x14ac:dyDescent="0.25">
      <c r="A86" s="111" t="s">
        <v>91</v>
      </c>
      <c r="B86" s="111"/>
      <c r="C86" s="17" t="s">
        <v>92</v>
      </c>
      <c r="D86" s="17" t="s">
        <v>93</v>
      </c>
      <c r="E86" s="17" t="s">
        <v>94</v>
      </c>
      <c r="F86" s="17" t="s">
        <v>95</v>
      </c>
      <c r="G86" s="17" t="s">
        <v>96</v>
      </c>
      <c r="H86" s="23" t="s">
        <v>97</v>
      </c>
      <c r="I86" s="24" t="s">
        <v>98</v>
      </c>
    </row>
    <row r="87" spans="1:10" ht="15" customHeight="1" x14ac:dyDescent="0.25">
      <c r="A87" s="126">
        <f>I11</f>
        <v>6.1</v>
      </c>
      <c r="B87" s="126"/>
      <c r="C87" s="17">
        <f>I12</f>
        <v>22</v>
      </c>
      <c r="D87" s="17">
        <v>2</v>
      </c>
      <c r="E87" s="37">
        <f>A87*C87*D87</f>
        <v>268.39999999999998</v>
      </c>
      <c r="F87" s="37">
        <f>I30</f>
        <v>778.04090909090917</v>
      </c>
      <c r="G87" s="38">
        <f>I13</f>
        <v>0.06</v>
      </c>
      <c r="H87" s="37">
        <f>F87*G87</f>
        <v>46.682454545454547</v>
      </c>
      <c r="I87" s="24">
        <f>IF((E87-H87)&gt;0,E87-H87,0)</f>
        <v>221.71754545454542</v>
      </c>
    </row>
    <row r="88" spans="1:10" ht="3.75" customHeight="1" x14ac:dyDescent="0.25">
      <c r="A88" s="39"/>
      <c r="E88" s="34"/>
      <c r="F88" s="34"/>
      <c r="G88" s="40"/>
      <c r="H88" s="34"/>
      <c r="I88" s="41"/>
    </row>
    <row r="89" spans="1:10" ht="15" customHeight="1" x14ac:dyDescent="0.25">
      <c r="A89" s="125" t="s">
        <v>99</v>
      </c>
      <c r="B89" s="125"/>
      <c r="C89" s="125"/>
      <c r="D89" s="125"/>
      <c r="E89" s="125"/>
      <c r="F89" s="125"/>
      <c r="G89" s="125"/>
      <c r="H89" s="125"/>
      <c r="I89" s="125"/>
    </row>
    <row r="90" spans="1:10" ht="23.25" customHeight="1" x14ac:dyDescent="0.25">
      <c r="A90" s="111" t="s">
        <v>91</v>
      </c>
      <c r="B90" s="111"/>
      <c r="C90" s="17" t="s">
        <v>100</v>
      </c>
      <c r="D90" s="17" t="s">
        <v>93</v>
      </c>
      <c r="E90" s="17" t="s">
        <v>94</v>
      </c>
      <c r="F90" s="17" t="s">
        <v>95</v>
      </c>
      <c r="G90" s="17" t="s">
        <v>96</v>
      </c>
      <c r="H90" s="23" t="s">
        <v>97</v>
      </c>
      <c r="I90" s="24" t="s">
        <v>98</v>
      </c>
    </row>
    <row r="91" spans="1:10" ht="15" customHeight="1" x14ac:dyDescent="0.25">
      <c r="A91" s="128">
        <f>I17</f>
        <v>0</v>
      </c>
      <c r="B91" s="128"/>
      <c r="C91" s="42">
        <f>I18</f>
        <v>0</v>
      </c>
      <c r="D91" s="17">
        <v>1</v>
      </c>
      <c r="E91" s="37">
        <f>A91*C91*D91</f>
        <v>0</v>
      </c>
      <c r="F91" s="37">
        <f>E91</f>
        <v>0</v>
      </c>
      <c r="G91" s="43">
        <f>I19</f>
        <v>0</v>
      </c>
      <c r="H91" s="37">
        <f>F91*G91</f>
        <v>0</v>
      </c>
      <c r="I91" s="24">
        <f>E91-H91</f>
        <v>0</v>
      </c>
    </row>
    <row r="92" spans="1:10" ht="4.5" customHeight="1" x14ac:dyDescent="0.25">
      <c r="A92" s="44"/>
      <c r="B92" s="44"/>
      <c r="C92" s="44"/>
      <c r="D92" s="44"/>
      <c r="E92" s="27"/>
      <c r="F92" s="27"/>
      <c r="G92" s="45"/>
      <c r="H92" s="27"/>
      <c r="I92" s="46"/>
    </row>
    <row r="93" spans="1:10" ht="15" customHeight="1" x14ac:dyDescent="0.25">
      <c r="A93" s="130" t="s">
        <v>177</v>
      </c>
      <c r="B93" s="131"/>
      <c r="C93" s="131"/>
      <c r="D93" s="131"/>
      <c r="E93" s="131"/>
      <c r="F93" s="132" t="str">
        <f>A14</f>
        <v>Auxílio Alimentação</v>
      </c>
      <c r="G93" s="132"/>
      <c r="H93" s="132"/>
      <c r="I93" s="133"/>
    </row>
    <row r="94" spans="1:10" ht="23.25" customHeight="1" x14ac:dyDescent="0.25">
      <c r="A94" s="134" t="s">
        <v>91</v>
      </c>
      <c r="B94" s="134"/>
      <c r="C94" s="85" t="s">
        <v>100</v>
      </c>
      <c r="D94" s="85" t="s">
        <v>93</v>
      </c>
      <c r="E94" s="85" t="s">
        <v>94</v>
      </c>
      <c r="F94" s="85" t="s">
        <v>95</v>
      </c>
      <c r="G94" s="85" t="s">
        <v>96</v>
      </c>
      <c r="H94" s="86" t="str">
        <f>H86</f>
        <v>Valor desconto</v>
      </c>
      <c r="I94" s="87" t="s">
        <v>98</v>
      </c>
    </row>
    <row r="95" spans="1:10" ht="15" customHeight="1" x14ac:dyDescent="0.25">
      <c r="A95" s="128">
        <f>I14</f>
        <v>200</v>
      </c>
      <c r="B95" s="128"/>
      <c r="C95" s="42">
        <f>I15</f>
        <v>1</v>
      </c>
      <c r="D95" s="17">
        <v>1</v>
      </c>
      <c r="E95" s="37">
        <f>A95*C95*D95</f>
        <v>200</v>
      </c>
      <c r="F95" s="37">
        <f>E95</f>
        <v>200</v>
      </c>
      <c r="G95" s="43">
        <f>I16</f>
        <v>0.2</v>
      </c>
      <c r="H95" s="37">
        <f>F95*G95</f>
        <v>40</v>
      </c>
      <c r="I95" s="24">
        <f>E95-H95</f>
        <v>160</v>
      </c>
    </row>
    <row r="96" spans="1:10" ht="4.5" customHeight="1" x14ac:dyDescent="0.25"/>
    <row r="97" spans="1:12" ht="12" customHeight="1" x14ac:dyDescent="0.25">
      <c r="A97" s="129" t="s">
        <v>101</v>
      </c>
      <c r="B97" s="129"/>
      <c r="C97" s="129"/>
      <c r="D97" s="129"/>
      <c r="E97" s="129"/>
      <c r="F97" s="129"/>
      <c r="G97" s="129"/>
      <c r="H97" s="47">
        <f>H39+H75+H83</f>
        <v>2.1668741649424601</v>
      </c>
      <c r="I97" s="48">
        <f>I39+I75+I83</f>
        <v>1685.9167451774365</v>
      </c>
      <c r="J97" s="34"/>
      <c r="L97" s="34"/>
    </row>
    <row r="98" spans="1:12" s="53" customFormat="1" ht="4.5" customHeight="1" x14ac:dyDescent="0.25">
      <c r="A98" s="49"/>
      <c r="B98" s="49"/>
      <c r="C98" s="49"/>
      <c r="D98" s="49"/>
      <c r="E98" s="49"/>
      <c r="F98" s="49"/>
      <c r="G98" s="49"/>
      <c r="H98" s="50"/>
      <c r="I98" s="51"/>
      <c r="J98" s="52"/>
      <c r="L98" s="52"/>
    </row>
    <row r="99" spans="1:12" ht="11.25" customHeight="1" x14ac:dyDescent="0.25">
      <c r="A99" s="113" t="s">
        <v>102</v>
      </c>
      <c r="B99" s="113"/>
      <c r="C99" s="113"/>
      <c r="D99" s="113"/>
      <c r="E99" s="113"/>
      <c r="F99" s="113"/>
      <c r="G99" s="113"/>
      <c r="H99" s="113"/>
      <c r="I99" s="113"/>
    </row>
    <row r="100" spans="1:12" ht="33.75" customHeight="1" x14ac:dyDescent="0.25">
      <c r="A100" s="22" t="s">
        <v>34</v>
      </c>
      <c r="B100" s="114" t="s">
        <v>103</v>
      </c>
      <c r="C100" s="114"/>
      <c r="D100" s="114"/>
      <c r="E100" s="114"/>
      <c r="F100" s="114"/>
      <c r="G100" s="114"/>
      <c r="H100" s="22" t="s">
        <v>36</v>
      </c>
      <c r="I100" s="22" t="s">
        <v>37</v>
      </c>
    </row>
    <row r="101" spans="1:12" ht="15" customHeight="1" x14ac:dyDescent="0.25">
      <c r="A101" s="17">
        <v>1</v>
      </c>
      <c r="B101" s="99" t="s">
        <v>104</v>
      </c>
      <c r="C101" s="99"/>
      <c r="D101" s="99"/>
      <c r="E101" s="99"/>
      <c r="F101" s="99"/>
      <c r="G101" s="99"/>
      <c r="H101" s="23">
        <f t="shared" ref="H101:H106" si="4">I101/$I$112</f>
        <v>0</v>
      </c>
      <c r="I101" s="24">
        <v>0</v>
      </c>
    </row>
    <row r="102" spans="1:12" ht="15" customHeight="1" x14ac:dyDescent="0.25">
      <c r="A102" s="17">
        <v>2</v>
      </c>
      <c r="B102" s="97" t="s">
        <v>105</v>
      </c>
      <c r="C102" s="97"/>
      <c r="D102" s="97"/>
      <c r="E102" s="97"/>
      <c r="F102" s="97"/>
      <c r="G102" s="97"/>
      <c r="H102" s="23">
        <f t="shared" si="4"/>
        <v>0</v>
      </c>
      <c r="I102" s="24">
        <v>0</v>
      </c>
    </row>
    <row r="103" spans="1:12" ht="15" customHeight="1" x14ac:dyDescent="0.25">
      <c r="A103" s="17">
        <v>3</v>
      </c>
      <c r="B103" s="99" t="s">
        <v>106</v>
      </c>
      <c r="C103" s="99"/>
      <c r="D103" s="99"/>
      <c r="E103" s="99"/>
      <c r="F103" s="99"/>
      <c r="G103" s="99"/>
      <c r="H103" s="23">
        <f t="shared" si="4"/>
        <v>0</v>
      </c>
      <c r="I103" s="24">
        <v>0</v>
      </c>
    </row>
    <row r="104" spans="1:12" ht="15" customHeight="1" x14ac:dyDescent="0.25">
      <c r="A104" s="17">
        <v>4</v>
      </c>
      <c r="B104" s="97" t="s">
        <v>107</v>
      </c>
      <c r="C104" s="97"/>
      <c r="D104" s="97"/>
      <c r="E104" s="97"/>
      <c r="F104" s="97"/>
      <c r="G104" s="97"/>
      <c r="H104" s="23">
        <f t="shared" si="4"/>
        <v>0</v>
      </c>
      <c r="I104" s="24">
        <f>IF(F110=20%,G110,0)</f>
        <v>0</v>
      </c>
    </row>
    <row r="105" spans="1:12" ht="15" customHeight="1" x14ac:dyDescent="0.25">
      <c r="A105" s="17">
        <v>5</v>
      </c>
      <c r="B105" s="99" t="s">
        <v>108</v>
      </c>
      <c r="C105" s="99"/>
      <c r="D105" s="99"/>
      <c r="E105" s="99"/>
      <c r="F105" s="99"/>
      <c r="G105" s="99"/>
      <c r="H105" s="23">
        <f t="shared" si="4"/>
        <v>0</v>
      </c>
      <c r="I105" s="24">
        <v>0</v>
      </c>
    </row>
    <row r="106" spans="1:12" ht="15" customHeight="1" x14ac:dyDescent="0.25">
      <c r="A106" s="17">
        <v>6</v>
      </c>
      <c r="B106" s="99" t="s">
        <v>86</v>
      </c>
      <c r="C106" s="99"/>
      <c r="D106" s="99"/>
      <c r="E106" s="99"/>
      <c r="F106" s="99"/>
      <c r="G106" s="99"/>
      <c r="H106" s="23">
        <f t="shared" si="4"/>
        <v>0</v>
      </c>
      <c r="I106" s="24">
        <v>0</v>
      </c>
    </row>
    <row r="107" spans="1:12" ht="15" customHeight="1" x14ac:dyDescent="0.25">
      <c r="A107" s="116" t="s">
        <v>109</v>
      </c>
      <c r="B107" s="116"/>
      <c r="C107" s="116"/>
      <c r="D107" s="116"/>
      <c r="E107" s="116"/>
      <c r="F107" s="116"/>
      <c r="G107" s="116"/>
      <c r="H107" s="25">
        <f>H101+H102+H103+H104+H105+H106</f>
        <v>0</v>
      </c>
      <c r="I107" s="54">
        <f>SUM(I101:I106)</f>
        <v>0</v>
      </c>
      <c r="J107" s="34"/>
    </row>
    <row r="108" spans="1:12" ht="30" customHeight="1" x14ac:dyDescent="0.25">
      <c r="B108" s="123" t="s">
        <v>110</v>
      </c>
      <c r="C108" s="123"/>
      <c r="D108" s="123"/>
      <c r="E108" s="123"/>
      <c r="F108" s="123"/>
      <c r="G108" s="123"/>
      <c r="H108" s="123"/>
      <c r="I108" s="123"/>
    </row>
    <row r="109" spans="1:12" ht="5.25" customHeight="1" x14ac:dyDescent="0.25"/>
    <row r="110" spans="1:12" ht="48.75" customHeight="1" x14ac:dyDescent="0.25">
      <c r="A110" s="135" t="s">
        <v>111</v>
      </c>
      <c r="B110" s="135"/>
      <c r="C110" s="135"/>
      <c r="D110" s="135"/>
      <c r="E110" s="135"/>
      <c r="F110" s="55">
        <f>I26</f>
        <v>0.1</v>
      </c>
      <c r="G110" s="56">
        <f>I112*F110</f>
        <v>146.41991997228911</v>
      </c>
      <c r="H110" s="57" t="s">
        <v>112</v>
      </c>
      <c r="I110" s="58">
        <f>I80</f>
        <v>221.71754545454542</v>
      </c>
    </row>
    <row r="111" spans="1:12" s="61" customFormat="1" ht="16.5" customHeight="1" x14ac:dyDescent="0.25">
      <c r="A111" s="136" t="s">
        <v>113</v>
      </c>
      <c r="B111" s="136"/>
      <c r="C111" s="57" t="s">
        <v>114</v>
      </c>
      <c r="D111" s="57" t="s">
        <v>115</v>
      </c>
      <c r="E111" s="57" t="s">
        <v>116</v>
      </c>
      <c r="F111" s="57" t="s">
        <v>117</v>
      </c>
      <c r="G111" s="57" t="s">
        <v>118</v>
      </c>
      <c r="H111" s="57" t="s">
        <v>119</v>
      </c>
      <c r="I111" s="59" t="s">
        <v>120</v>
      </c>
      <c r="J111" s="60"/>
    </row>
    <row r="112" spans="1:12" ht="16.5" customHeight="1" x14ac:dyDescent="0.25">
      <c r="A112" s="137">
        <f>I39</f>
        <v>778.04090909090917</v>
      </c>
      <c r="B112" s="137"/>
      <c r="C112" s="62">
        <f>I50</f>
        <v>239.63660000000002</v>
      </c>
      <c r="D112" s="62">
        <f>I62</f>
        <v>198.35608348636364</v>
      </c>
      <c r="E112" s="62">
        <f>I69</f>
        <v>27.071933431818181</v>
      </c>
      <c r="F112" s="62">
        <f>I73</f>
        <v>61.093673713800015</v>
      </c>
      <c r="G112" s="62">
        <f>I83</f>
        <v>381.71754545454542</v>
      </c>
      <c r="H112" s="62">
        <f>A112+C112+D112+E112+F112+G112</f>
        <v>1685.9167451774365</v>
      </c>
      <c r="I112" s="62">
        <f>H112-I110</f>
        <v>1464.1991997228911</v>
      </c>
      <c r="J112" s="34"/>
    </row>
    <row r="113" spans="1:12" ht="4.5" customHeight="1" x14ac:dyDescent="0.25">
      <c r="A113" s="29"/>
      <c r="B113" s="138"/>
      <c r="C113" s="138"/>
      <c r="D113" s="138"/>
      <c r="E113" s="138"/>
      <c r="F113" s="138"/>
      <c r="G113" s="138"/>
      <c r="H113" s="138"/>
      <c r="I113" s="138"/>
    </row>
    <row r="114" spans="1:12" ht="33.75" customHeight="1" x14ac:dyDescent="0.25">
      <c r="A114" s="22" t="s">
        <v>46</v>
      </c>
      <c r="B114" s="114" t="s">
        <v>121</v>
      </c>
      <c r="C114" s="114"/>
      <c r="D114" s="114"/>
      <c r="E114" s="114"/>
      <c r="F114" s="114"/>
      <c r="G114" s="114"/>
      <c r="H114" s="22" t="s">
        <v>36</v>
      </c>
      <c r="I114" s="22" t="s">
        <v>37</v>
      </c>
    </row>
    <row r="115" spans="1:12" ht="15" customHeight="1" x14ac:dyDescent="0.25">
      <c r="A115" s="17">
        <v>1</v>
      </c>
      <c r="B115" s="99" t="s">
        <v>122</v>
      </c>
      <c r="C115" s="99"/>
      <c r="D115" s="99"/>
      <c r="E115" s="99"/>
      <c r="F115" s="99"/>
      <c r="G115" s="99"/>
      <c r="H115" s="23">
        <f>I115/$I$125</f>
        <v>0</v>
      </c>
      <c r="I115" s="24">
        <v>0</v>
      </c>
    </row>
    <row r="116" spans="1:12" ht="15" customHeight="1" x14ac:dyDescent="0.25">
      <c r="A116" s="17">
        <v>2</v>
      </c>
      <c r="B116" s="99" t="s">
        <v>123</v>
      </c>
      <c r="C116" s="99"/>
      <c r="D116" s="99"/>
      <c r="E116" s="99"/>
      <c r="F116" s="99"/>
      <c r="G116" s="99"/>
      <c r="H116" s="23">
        <f>I116/$I$125</f>
        <v>0</v>
      </c>
      <c r="I116" s="24">
        <v>0</v>
      </c>
    </row>
    <row r="117" spans="1:12" ht="35.450000000000003" customHeight="1" x14ac:dyDescent="0.25">
      <c r="A117" s="116" t="s">
        <v>178</v>
      </c>
      <c r="B117" s="116"/>
      <c r="C117" s="116"/>
      <c r="D117" s="116"/>
      <c r="E117" s="116"/>
      <c r="F117" s="116"/>
      <c r="G117" s="116"/>
      <c r="H117" s="25">
        <f>H115+H116</f>
        <v>0</v>
      </c>
      <c r="I117" s="26">
        <f>SUM(I115:I116)</f>
        <v>0</v>
      </c>
    </row>
    <row r="118" spans="1:12" ht="4.5" customHeight="1" x14ac:dyDescent="0.25"/>
    <row r="119" spans="1:12" ht="33.75" customHeight="1" x14ac:dyDescent="0.25">
      <c r="A119" s="22" t="s">
        <v>56</v>
      </c>
      <c r="B119" s="114" t="s">
        <v>124</v>
      </c>
      <c r="C119" s="114"/>
      <c r="D119" s="114"/>
      <c r="E119" s="114"/>
      <c r="F119" s="114"/>
      <c r="G119" s="114"/>
      <c r="H119" s="22" t="s">
        <v>36</v>
      </c>
      <c r="I119" s="22" t="s">
        <v>37</v>
      </c>
    </row>
    <row r="120" spans="1:12" ht="15" customHeight="1" x14ac:dyDescent="0.25">
      <c r="A120" s="17">
        <v>1</v>
      </c>
      <c r="B120" s="99" t="s">
        <v>124</v>
      </c>
      <c r="C120" s="99"/>
      <c r="D120" s="99"/>
      <c r="E120" s="99"/>
      <c r="F120" s="99"/>
      <c r="G120" s="99"/>
      <c r="H120" s="23">
        <f>I120/I125</f>
        <v>0</v>
      </c>
      <c r="I120" s="24">
        <v>0</v>
      </c>
    </row>
    <row r="121" spans="1:12" ht="36.6" customHeight="1" x14ac:dyDescent="0.25">
      <c r="A121" s="116" t="s">
        <v>179</v>
      </c>
      <c r="B121" s="116"/>
      <c r="C121" s="116"/>
      <c r="D121" s="116"/>
      <c r="E121" s="116"/>
      <c r="F121" s="116"/>
      <c r="G121" s="116"/>
      <c r="H121" s="25">
        <f>H120</f>
        <v>0</v>
      </c>
      <c r="I121" s="26">
        <f>I120</f>
        <v>0</v>
      </c>
      <c r="J121" s="34"/>
      <c r="K121" s="34"/>
      <c r="L121" s="2"/>
    </row>
    <row r="122" spans="1:12" ht="4.5" customHeight="1" x14ac:dyDescent="0.25">
      <c r="A122" s="28"/>
      <c r="B122" s="28"/>
      <c r="C122" s="28"/>
      <c r="D122" s="28"/>
      <c r="E122" s="28"/>
      <c r="F122" s="28"/>
      <c r="G122" s="28"/>
      <c r="H122" s="35"/>
      <c r="I122" s="36"/>
    </row>
    <row r="123" spans="1:12" ht="39" customHeight="1" x14ac:dyDescent="0.25">
      <c r="A123" s="139" t="s">
        <v>125</v>
      </c>
      <c r="B123" s="139"/>
      <c r="C123" s="139"/>
      <c r="D123" s="139"/>
      <c r="E123" s="139"/>
      <c r="F123" s="55">
        <v>0.18</v>
      </c>
      <c r="G123" s="56">
        <f>I125*F123</f>
        <v>263.55585595012036</v>
      </c>
      <c r="H123" s="57" t="s">
        <v>112</v>
      </c>
      <c r="I123" s="58">
        <f>I80</f>
        <v>221.71754545454542</v>
      </c>
      <c r="L123" s="2"/>
    </row>
    <row r="124" spans="1:12" s="61" customFormat="1" ht="16.5" customHeight="1" x14ac:dyDescent="0.25">
      <c r="A124" s="136" t="s">
        <v>113</v>
      </c>
      <c r="B124" s="136"/>
      <c r="C124" s="57" t="s">
        <v>114</v>
      </c>
      <c r="D124" s="57" t="s">
        <v>115</v>
      </c>
      <c r="E124" s="57" t="s">
        <v>116</v>
      </c>
      <c r="F124" s="57" t="s">
        <v>117</v>
      </c>
      <c r="G124" s="57" t="s">
        <v>118</v>
      </c>
      <c r="H124" s="57" t="s">
        <v>119</v>
      </c>
      <c r="I124" s="59" t="s">
        <v>120</v>
      </c>
      <c r="J124" s="60"/>
      <c r="L124" s="60"/>
    </row>
    <row r="125" spans="1:12" ht="16.5" customHeight="1" x14ac:dyDescent="0.25">
      <c r="A125" s="137">
        <f>I39</f>
        <v>778.04090909090917</v>
      </c>
      <c r="B125" s="137"/>
      <c r="C125" s="62">
        <f>I50</f>
        <v>239.63660000000002</v>
      </c>
      <c r="D125" s="62">
        <f>I62</f>
        <v>198.35608348636364</v>
      </c>
      <c r="E125" s="62">
        <f>I69</f>
        <v>27.071933431818181</v>
      </c>
      <c r="F125" s="62">
        <f>I73</f>
        <v>61.093673713800015</v>
      </c>
      <c r="G125" s="62">
        <f>I83</f>
        <v>381.71754545454542</v>
      </c>
      <c r="H125" s="62">
        <f>A125+C125+D125+E125+F125+G125</f>
        <v>1685.9167451774365</v>
      </c>
      <c r="I125" s="62">
        <f>H125-I123</f>
        <v>1464.1991997228911</v>
      </c>
      <c r="J125" s="34"/>
      <c r="L125" s="2"/>
    </row>
    <row r="126" spans="1:12" ht="4.5" customHeight="1" x14ac:dyDescent="0.25"/>
    <row r="127" spans="1:12" ht="12" customHeight="1" x14ac:dyDescent="0.25">
      <c r="A127" s="129" t="s">
        <v>126</v>
      </c>
      <c r="B127" s="129"/>
      <c r="C127" s="129"/>
      <c r="D127" s="129"/>
      <c r="E127" s="129"/>
      <c r="F127" s="129"/>
      <c r="G127" s="129"/>
      <c r="H127" s="47">
        <f>H107+H117+H121</f>
        <v>0</v>
      </c>
      <c r="I127" s="48">
        <f>I107+I117+I121</f>
        <v>0</v>
      </c>
    </row>
    <row r="128" spans="1:12" ht="4.5" customHeight="1" x14ac:dyDescent="0.25"/>
    <row r="129" spans="1:10" ht="11.25" customHeight="1" x14ac:dyDescent="0.25">
      <c r="A129" s="113" t="s">
        <v>127</v>
      </c>
      <c r="B129" s="113"/>
      <c r="C129" s="113"/>
      <c r="D129" s="113"/>
      <c r="E129" s="113"/>
      <c r="F129" s="113"/>
      <c r="G129" s="113"/>
      <c r="H129" s="113"/>
      <c r="I129" s="113"/>
    </row>
    <row r="130" spans="1:10" ht="33.75" customHeight="1" x14ac:dyDescent="0.25">
      <c r="A130" s="22" t="s">
        <v>34</v>
      </c>
      <c r="B130" s="114" t="s">
        <v>128</v>
      </c>
      <c r="C130" s="114"/>
      <c r="D130" s="114"/>
      <c r="E130" s="114"/>
      <c r="F130" s="114"/>
      <c r="G130" s="114"/>
      <c r="H130" s="22" t="s">
        <v>36</v>
      </c>
      <c r="I130" s="22" t="s">
        <v>37</v>
      </c>
    </row>
    <row r="131" spans="1:10" ht="15" customHeight="1" x14ac:dyDescent="0.25">
      <c r="A131" s="17">
        <v>1</v>
      </c>
      <c r="B131" s="99" t="s">
        <v>129</v>
      </c>
      <c r="C131" s="99"/>
      <c r="D131" s="99"/>
      <c r="E131" s="99"/>
      <c r="F131" s="99"/>
      <c r="G131" s="99"/>
      <c r="H131" s="23">
        <f>I131/$I$97</f>
        <v>6.7462376751427078E-3</v>
      </c>
      <c r="I131" s="24">
        <f>($D$141/$E$143)*H141</f>
        <v>11.37359506346999</v>
      </c>
    </row>
    <row r="132" spans="1:10" ht="15" customHeight="1" x14ac:dyDescent="0.25">
      <c r="A132" s="17">
        <v>2</v>
      </c>
      <c r="B132" s="99" t="s">
        <v>130</v>
      </c>
      <c r="C132" s="99"/>
      <c r="D132" s="99"/>
      <c r="E132" s="99"/>
      <c r="F132" s="99"/>
      <c r="G132" s="99"/>
      <c r="H132" s="23">
        <f>I132/$I$97</f>
        <v>3.113648157758173E-2</v>
      </c>
      <c r="I132" s="24">
        <f t="shared" ref="I132:I135" si="5">($D$141/$E$143)*H142</f>
        <v>52.493515677553802</v>
      </c>
    </row>
    <row r="133" spans="1:10" ht="15" customHeight="1" x14ac:dyDescent="0.25">
      <c r="A133" s="17">
        <v>3</v>
      </c>
      <c r="B133" s="99" t="s">
        <v>14</v>
      </c>
      <c r="C133" s="99"/>
      <c r="D133" s="99"/>
      <c r="E133" s="99"/>
      <c r="F133" s="99"/>
      <c r="G133" s="99"/>
      <c r="H133" s="23">
        <f>I133/$I$97</f>
        <v>0</v>
      </c>
      <c r="I133" s="24">
        <f t="shared" si="5"/>
        <v>0</v>
      </c>
    </row>
    <row r="134" spans="1:10" ht="15" customHeight="1" x14ac:dyDescent="0.25">
      <c r="A134" s="17">
        <v>4</v>
      </c>
      <c r="B134" s="99" t="s">
        <v>131</v>
      </c>
      <c r="C134" s="99"/>
      <c r="D134" s="99"/>
      <c r="E134" s="99"/>
      <c r="F134" s="99"/>
      <c r="G134" s="99"/>
      <c r="H134" s="23">
        <f>I134/$I$97</f>
        <v>0</v>
      </c>
      <c r="I134" s="24">
        <f t="shared" si="5"/>
        <v>0</v>
      </c>
    </row>
    <row r="135" spans="1:10" ht="15" customHeight="1" x14ac:dyDescent="0.25">
      <c r="A135" s="17">
        <v>5</v>
      </c>
      <c r="B135" s="99" t="s">
        <v>132</v>
      </c>
      <c r="C135" s="99"/>
      <c r="D135" s="99"/>
      <c r="E135" s="99"/>
      <c r="F135" s="99"/>
      <c r="G135" s="99"/>
      <c r="H135" s="23">
        <f>I135/$I$97</f>
        <v>0</v>
      </c>
      <c r="I135" s="24">
        <f t="shared" si="5"/>
        <v>0</v>
      </c>
    </row>
    <row r="136" spans="1:10" ht="15" customHeight="1" x14ac:dyDescent="0.25">
      <c r="A136" s="116" t="s">
        <v>133</v>
      </c>
      <c r="B136" s="116"/>
      <c r="C136" s="116"/>
      <c r="D136" s="116"/>
      <c r="E136" s="116"/>
      <c r="F136" s="116"/>
      <c r="G136" s="116"/>
      <c r="H136" s="25">
        <f>H131+H132+H133+H134+H135</f>
        <v>3.7882719252724434E-2</v>
      </c>
      <c r="I136" s="26">
        <f>SUM(I131:I135)</f>
        <v>63.867110741023794</v>
      </c>
    </row>
    <row r="137" spans="1:10" ht="11.25" customHeight="1" x14ac:dyDescent="0.25">
      <c r="A137" s="29" t="s">
        <v>134</v>
      </c>
      <c r="B137" s="123" t="s">
        <v>135</v>
      </c>
      <c r="C137" s="123"/>
      <c r="D137" s="123"/>
      <c r="E137" s="123"/>
      <c r="F137" s="123"/>
      <c r="G137" s="123"/>
      <c r="H137" s="123"/>
      <c r="I137" s="123"/>
    </row>
    <row r="138" spans="1:10" ht="18.75" customHeight="1" x14ac:dyDescent="0.25">
      <c r="A138" s="29" t="s">
        <v>136</v>
      </c>
      <c r="B138" s="140" t="s">
        <v>137</v>
      </c>
      <c r="C138" s="140"/>
      <c r="D138" s="140"/>
      <c r="E138" s="140"/>
      <c r="F138" s="140"/>
      <c r="G138" s="140"/>
      <c r="H138" s="140"/>
      <c r="I138" s="140"/>
    </row>
    <row r="139" spans="1:10" ht="13.5" customHeight="1" x14ac:dyDescent="0.25">
      <c r="A139" s="125" t="s">
        <v>138</v>
      </c>
      <c r="B139" s="125"/>
      <c r="C139" s="125"/>
      <c r="D139" s="125"/>
      <c r="E139" s="125"/>
      <c r="F139" s="125"/>
      <c r="G139" s="125"/>
      <c r="H139" s="125"/>
      <c r="I139" s="125"/>
    </row>
    <row r="140" spans="1:10" ht="13.5" customHeight="1" x14ac:dyDescent="0.25">
      <c r="A140" s="111" t="s">
        <v>139</v>
      </c>
      <c r="B140" s="111"/>
      <c r="C140" s="17" t="s">
        <v>140</v>
      </c>
      <c r="D140" s="108" t="s">
        <v>141</v>
      </c>
      <c r="E140" s="108"/>
      <c r="F140" s="17" t="s">
        <v>142</v>
      </c>
      <c r="G140" s="182" t="s">
        <v>143</v>
      </c>
      <c r="H140" s="185" t="s">
        <v>144</v>
      </c>
      <c r="I140" s="185"/>
    </row>
    <row r="141" spans="1:10" ht="13.5" customHeight="1" x14ac:dyDescent="0.25">
      <c r="A141" s="141">
        <f>I97</f>
        <v>1685.9167451774365</v>
      </c>
      <c r="B141" s="141"/>
      <c r="C141" s="24">
        <f>I127</f>
        <v>0</v>
      </c>
      <c r="D141" s="142">
        <f>A141+C141</f>
        <v>1685.9167451774365</v>
      </c>
      <c r="E141" s="142"/>
      <c r="F141" s="17" t="str">
        <f>B131</f>
        <v>PIS</v>
      </c>
      <c r="G141" s="188">
        <v>1.6500000000000001E-2</v>
      </c>
      <c r="H141" s="186">
        <v>6.4999999999999997E-3</v>
      </c>
      <c r="I141" s="186"/>
      <c r="J141" s="34"/>
    </row>
    <row r="142" spans="1:10" ht="13.5" customHeight="1" x14ac:dyDescent="0.25">
      <c r="A142" s="181" t="s">
        <v>145</v>
      </c>
      <c r="B142" s="181"/>
      <c r="C142" s="182">
        <v>1</v>
      </c>
      <c r="D142" s="183">
        <f>G146/1</f>
        <v>9.2499999999999999E-2</v>
      </c>
      <c r="E142" s="184">
        <f>C142-D142</f>
        <v>0.90749999999999997</v>
      </c>
      <c r="F142" s="17" t="str">
        <f>B132</f>
        <v>COFINS</v>
      </c>
      <c r="G142" s="188">
        <v>7.5999999999999998E-2</v>
      </c>
      <c r="H142" s="186">
        <v>0.03</v>
      </c>
      <c r="I142" s="186"/>
    </row>
    <row r="143" spans="1:10" ht="13.5" customHeight="1" x14ac:dyDescent="0.25">
      <c r="A143" s="177" t="s">
        <v>146</v>
      </c>
      <c r="B143" s="177"/>
      <c r="C143" s="178">
        <v>1</v>
      </c>
      <c r="D143" s="179">
        <f>H146</f>
        <v>3.6499999999999998E-2</v>
      </c>
      <c r="E143" s="180">
        <f>C143-D143</f>
        <v>0.96350000000000002</v>
      </c>
      <c r="F143" s="17" t="str">
        <f>B133</f>
        <v>ISS</v>
      </c>
      <c r="G143" s="188">
        <f>I10</f>
        <v>0</v>
      </c>
      <c r="H143" s="186">
        <f>I10</f>
        <v>0</v>
      </c>
      <c r="I143" s="186"/>
    </row>
    <row r="144" spans="1:10" ht="13.5" customHeight="1" x14ac:dyDescent="0.25">
      <c r="A144" s="149" t="s">
        <v>147</v>
      </c>
      <c r="B144" s="149"/>
      <c r="C144" s="17">
        <v>1</v>
      </c>
      <c r="D144" s="69">
        <v>0.09</v>
      </c>
      <c r="E144" s="70">
        <f>C144-D144</f>
        <v>0.91</v>
      </c>
      <c r="F144" s="17" t="s">
        <v>148</v>
      </c>
      <c r="G144" s="188">
        <v>0</v>
      </c>
      <c r="H144" s="186">
        <v>0</v>
      </c>
      <c r="I144" s="186"/>
    </row>
    <row r="145" spans="1:10" ht="13.5" customHeight="1" x14ac:dyDescent="0.25">
      <c r="A145" s="144" t="s">
        <v>149</v>
      </c>
      <c r="B145" s="144" t="s">
        <v>150</v>
      </c>
      <c r="C145" s="144"/>
      <c r="D145" s="144"/>
      <c r="E145" s="144"/>
      <c r="F145" s="12" t="s">
        <v>151</v>
      </c>
      <c r="G145" s="188">
        <v>0</v>
      </c>
      <c r="H145" s="186">
        <v>0</v>
      </c>
      <c r="I145" s="186"/>
    </row>
    <row r="146" spans="1:10" ht="18" customHeight="1" x14ac:dyDescent="0.25">
      <c r="A146" s="144"/>
      <c r="B146" s="144"/>
      <c r="C146" s="144"/>
      <c r="D146" s="144"/>
      <c r="E146" s="144"/>
      <c r="F146" s="3" t="s">
        <v>152</v>
      </c>
      <c r="G146" s="189">
        <f>SUM(G141:G145)</f>
        <v>9.2499999999999999E-2</v>
      </c>
      <c r="H146" s="187">
        <f>SUM(H141:I145)</f>
        <v>3.6499999999999998E-2</v>
      </c>
      <c r="I146" s="187"/>
    </row>
    <row r="147" spans="1:10" ht="18" customHeight="1" x14ac:dyDescent="0.25">
      <c r="A147" s="29" t="s">
        <v>153</v>
      </c>
      <c r="B147" s="140" t="s">
        <v>154</v>
      </c>
      <c r="C147" s="140"/>
      <c r="D147" s="140"/>
      <c r="E147" s="140"/>
      <c r="F147" s="140"/>
      <c r="G147" s="140"/>
      <c r="H147" s="140"/>
      <c r="I147" s="140"/>
    </row>
    <row r="148" spans="1:10" ht="4.5" customHeight="1" x14ac:dyDescent="0.25">
      <c r="A148" s="72"/>
      <c r="B148" s="146"/>
      <c r="C148" s="146"/>
      <c r="D148" s="146"/>
      <c r="E148" s="146"/>
      <c r="F148" s="146"/>
      <c r="G148" s="146"/>
      <c r="H148" s="146"/>
      <c r="I148" s="146"/>
    </row>
    <row r="149" spans="1:10" ht="12" customHeight="1" x14ac:dyDescent="0.25">
      <c r="A149" s="129" t="s">
        <v>155</v>
      </c>
      <c r="B149" s="129"/>
      <c r="C149" s="129"/>
      <c r="D149" s="129"/>
      <c r="E149" s="129"/>
      <c r="F149" s="129"/>
      <c r="G149" s="129"/>
      <c r="H149" s="47">
        <f>H136</f>
        <v>3.7882719252724434E-2</v>
      </c>
      <c r="I149" s="48">
        <f>I136</f>
        <v>63.867110741023794</v>
      </c>
    </row>
    <row r="150" spans="1:10" ht="4.5" customHeight="1" x14ac:dyDescent="0.25"/>
    <row r="151" spans="1:10" ht="11.25" customHeight="1" x14ac:dyDescent="0.25">
      <c r="A151" s="150" t="s">
        <v>156</v>
      </c>
      <c r="B151" s="150"/>
      <c r="C151" s="150"/>
      <c r="D151" s="150"/>
      <c r="E151" s="150"/>
      <c r="F151" s="150"/>
      <c r="G151" s="150"/>
      <c r="H151" s="150"/>
      <c r="I151" s="150"/>
    </row>
    <row r="152" spans="1:10" ht="11.25" customHeight="1" x14ac:dyDescent="0.25">
      <c r="A152" s="113" t="s">
        <v>33</v>
      </c>
      <c r="B152" s="113"/>
      <c r="C152" s="113"/>
      <c r="D152" s="113"/>
      <c r="E152" s="113"/>
      <c r="F152" s="113"/>
      <c r="G152" s="113"/>
      <c r="H152" s="113"/>
      <c r="I152" s="113"/>
    </row>
    <row r="153" spans="1:10" ht="15" customHeight="1" x14ac:dyDescent="0.25">
      <c r="A153" s="17">
        <v>1</v>
      </c>
      <c r="B153" s="99" t="s">
        <v>157</v>
      </c>
      <c r="C153" s="99"/>
      <c r="D153" s="99"/>
      <c r="E153" s="99"/>
      <c r="F153" s="99"/>
      <c r="G153" s="99"/>
      <c r="H153" s="23">
        <f>I153/$G$172</f>
        <v>0.35724628151155136</v>
      </c>
      <c r="I153" s="73">
        <f>I39</f>
        <v>778.04090909090917</v>
      </c>
    </row>
    <row r="154" spans="1:10" ht="15" customHeight="1" x14ac:dyDescent="0.25">
      <c r="A154" s="17">
        <v>2</v>
      </c>
      <c r="B154" s="99" t="s">
        <v>158</v>
      </c>
      <c r="C154" s="99"/>
      <c r="D154" s="99"/>
      <c r="E154" s="99"/>
      <c r="F154" s="99"/>
      <c r="G154" s="99"/>
      <c r="H154" s="23">
        <f>I154/$G$172</f>
        <v>0.24159152895235073</v>
      </c>
      <c r="I154" s="73">
        <f>I50+I62+I69+I73</f>
        <v>526.15829063198191</v>
      </c>
    </row>
    <row r="155" spans="1:10" ht="15" customHeight="1" x14ac:dyDescent="0.25">
      <c r="A155" s="17">
        <v>3</v>
      </c>
      <c r="B155" s="99" t="s">
        <v>159</v>
      </c>
      <c r="C155" s="99"/>
      <c r="D155" s="99"/>
      <c r="E155" s="99"/>
      <c r="F155" s="99"/>
      <c r="G155" s="99"/>
      <c r="H155" s="23">
        <f>I155/$G$172</f>
        <v>0.17526992746523987</v>
      </c>
      <c r="I155" s="73">
        <f>I83</f>
        <v>381.71754545454542</v>
      </c>
    </row>
    <row r="156" spans="1:10" s="28" customFormat="1" ht="15" customHeight="1" x14ac:dyDescent="0.25">
      <c r="A156" s="129" t="s">
        <v>160</v>
      </c>
      <c r="B156" s="129"/>
      <c r="C156" s="129"/>
      <c r="D156" s="129"/>
      <c r="E156" s="129"/>
      <c r="F156" s="129"/>
      <c r="G156" s="129"/>
      <c r="H156" s="47">
        <f>H153+H154+H155</f>
        <v>0.77410773792914189</v>
      </c>
      <c r="I156" s="48">
        <f>SUM(I153:I155)</f>
        <v>1685.9167451774365</v>
      </c>
      <c r="J156" s="35"/>
    </row>
    <row r="157" spans="1:10" ht="4.5" customHeight="1" x14ac:dyDescent="0.25"/>
    <row r="158" spans="1:10" ht="11.25" customHeight="1" x14ac:dyDescent="0.25">
      <c r="A158" s="113" t="s">
        <v>102</v>
      </c>
      <c r="B158" s="113"/>
      <c r="C158" s="113"/>
      <c r="D158" s="113"/>
      <c r="E158" s="113"/>
      <c r="F158" s="113"/>
      <c r="G158" s="113"/>
      <c r="H158" s="113"/>
      <c r="I158" s="113"/>
    </row>
    <row r="159" spans="1:10" ht="15" customHeight="1" x14ac:dyDescent="0.25">
      <c r="A159" s="17">
        <v>1</v>
      </c>
      <c r="B159" s="99" t="s">
        <v>161</v>
      </c>
      <c r="C159" s="99"/>
      <c r="D159" s="99"/>
      <c r="E159" s="99"/>
      <c r="F159" s="99"/>
      <c r="G159" s="99"/>
      <c r="H159" s="23">
        <f>I159/$G$172</f>
        <v>0</v>
      </c>
      <c r="I159" s="24">
        <f>I107</f>
        <v>0</v>
      </c>
    </row>
    <row r="160" spans="1:10" ht="15" customHeight="1" x14ac:dyDescent="0.25">
      <c r="A160" s="17">
        <v>2</v>
      </c>
      <c r="B160" s="99" t="s">
        <v>162</v>
      </c>
      <c r="C160" s="99"/>
      <c r="D160" s="99"/>
      <c r="E160" s="99"/>
      <c r="F160" s="99"/>
      <c r="G160" s="99"/>
      <c r="H160" s="23">
        <f>I160/$G$172</f>
        <v>0</v>
      </c>
      <c r="I160" s="24">
        <f>I117</f>
        <v>0</v>
      </c>
    </row>
    <row r="161" spans="1:11" ht="15" customHeight="1" x14ac:dyDescent="0.25">
      <c r="A161" s="17">
        <v>3</v>
      </c>
      <c r="B161" s="99" t="s">
        <v>163</v>
      </c>
      <c r="C161" s="99"/>
      <c r="D161" s="99"/>
      <c r="E161" s="99"/>
      <c r="F161" s="99"/>
      <c r="G161" s="99"/>
      <c r="H161" s="23">
        <f>I161/$G$172</f>
        <v>0</v>
      </c>
      <c r="I161" s="24">
        <f>I121</f>
        <v>0</v>
      </c>
    </row>
    <row r="162" spans="1:11" ht="15" customHeight="1" x14ac:dyDescent="0.25">
      <c r="A162" s="129" t="s">
        <v>164</v>
      </c>
      <c r="B162" s="129"/>
      <c r="C162" s="129"/>
      <c r="D162" s="129"/>
      <c r="E162" s="129"/>
      <c r="F162" s="129"/>
      <c r="G162" s="129"/>
      <c r="H162" s="47">
        <f>H159+H160+H161</f>
        <v>0</v>
      </c>
      <c r="I162" s="48">
        <f>I159+I160+I161</f>
        <v>0</v>
      </c>
    </row>
    <row r="163" spans="1:11" ht="4.5" customHeight="1" x14ac:dyDescent="0.25"/>
    <row r="164" spans="1:11" ht="11.25" customHeight="1" x14ac:dyDescent="0.25">
      <c r="A164" s="113" t="s">
        <v>127</v>
      </c>
      <c r="B164" s="113"/>
      <c r="C164" s="113"/>
      <c r="D164" s="113"/>
      <c r="E164" s="113"/>
      <c r="F164" s="113"/>
      <c r="G164" s="113"/>
      <c r="H164" s="113"/>
      <c r="I164" s="113"/>
    </row>
    <row r="165" spans="1:11" ht="15" customHeight="1" x14ac:dyDescent="0.25">
      <c r="A165" s="17">
        <v>1</v>
      </c>
      <c r="B165" s="99" t="s">
        <v>165</v>
      </c>
      <c r="C165" s="99"/>
      <c r="D165" s="99"/>
      <c r="E165" s="99"/>
      <c r="F165" s="99"/>
      <c r="G165" s="99"/>
      <c r="H165" s="23">
        <f>I165/$G$172</f>
        <v>2.9325306107331271E-2</v>
      </c>
      <c r="I165" s="24">
        <f>I136</f>
        <v>63.867110741023794</v>
      </c>
    </row>
    <row r="166" spans="1:11" ht="15" customHeight="1" x14ac:dyDescent="0.25">
      <c r="A166" s="129" t="s">
        <v>166</v>
      </c>
      <c r="B166" s="129"/>
      <c r="C166" s="129"/>
      <c r="D166" s="129"/>
      <c r="E166" s="129"/>
      <c r="F166" s="129"/>
      <c r="G166" s="129"/>
      <c r="H166" s="47">
        <f>H165</f>
        <v>2.9325306107331271E-2</v>
      </c>
      <c r="I166" s="48">
        <f>I136</f>
        <v>63.867110741023794</v>
      </c>
      <c r="K166" s="41"/>
    </row>
    <row r="167" spans="1:11" ht="4.5" customHeight="1" x14ac:dyDescent="0.25"/>
    <row r="168" spans="1:11" ht="13.5" customHeight="1" x14ac:dyDescent="0.25">
      <c r="A168" s="129" t="s">
        <v>189</v>
      </c>
      <c r="B168" s="129"/>
      <c r="C168" s="129"/>
      <c r="D168" s="129"/>
      <c r="E168" s="129"/>
      <c r="F168" s="129"/>
      <c r="G168" s="129"/>
      <c r="H168" s="88">
        <f>I168/$G$172</f>
        <v>0.19656695596352686</v>
      </c>
      <c r="I168" s="48">
        <f>I20</f>
        <v>428.1</v>
      </c>
    </row>
    <row r="169" spans="1:11" ht="4.5" customHeight="1" x14ac:dyDescent="0.25">
      <c r="A169" s="153"/>
      <c r="B169" s="154"/>
      <c r="C169" s="154"/>
      <c r="D169" s="154"/>
      <c r="E169" s="154"/>
      <c r="F169" s="154"/>
      <c r="G169" s="154"/>
      <c r="H169" s="154"/>
      <c r="I169" s="155"/>
    </row>
    <row r="170" spans="1:11" ht="11.25" customHeight="1" x14ac:dyDescent="0.25">
      <c r="A170" s="156" t="s">
        <v>156</v>
      </c>
      <c r="B170" s="156"/>
      <c r="C170" s="156"/>
      <c r="D170" s="156"/>
      <c r="E170" s="156"/>
      <c r="F170" s="156"/>
      <c r="G170" s="156"/>
      <c r="H170" s="156"/>
      <c r="I170" s="156"/>
    </row>
    <row r="171" spans="1:11" ht="45" customHeight="1" x14ac:dyDescent="0.25">
      <c r="A171" s="157" t="s">
        <v>167</v>
      </c>
      <c r="B171" s="157"/>
      <c r="C171" s="157"/>
      <c r="D171" s="157"/>
      <c r="E171" s="157"/>
      <c r="F171" s="157"/>
      <c r="G171" s="74" t="s">
        <v>168</v>
      </c>
      <c r="H171" s="74" t="s">
        <v>169</v>
      </c>
      <c r="I171" s="74" t="s">
        <v>170</v>
      </c>
    </row>
    <row r="172" spans="1:11" ht="11.25" customHeight="1" x14ac:dyDescent="0.25">
      <c r="A172" s="151" t="str">
        <f>D4</f>
        <v>Jovem Aprendiz</v>
      </c>
      <c r="B172" s="151"/>
      <c r="C172" s="151"/>
      <c r="D172" s="151"/>
      <c r="E172" s="151"/>
      <c r="F172" s="151"/>
      <c r="G172" s="75">
        <f>I156+I162+I166+I168</f>
        <v>2177.8838559184601</v>
      </c>
      <c r="H172" s="74">
        <f>IF(D5="12x36",2,1)</f>
        <v>1</v>
      </c>
      <c r="I172" s="75">
        <f>G172*H172</f>
        <v>2177.8838559184601</v>
      </c>
    </row>
    <row r="173" spans="1:11" x14ac:dyDescent="0.25">
      <c r="A173" s="151"/>
      <c r="B173" s="151"/>
      <c r="C173" s="151"/>
      <c r="D173" s="151"/>
      <c r="E173" s="151"/>
      <c r="F173" s="151"/>
      <c r="G173" s="74"/>
      <c r="H173" s="74"/>
      <c r="I173" s="75"/>
    </row>
    <row r="174" spans="1:11" s="28" customFormat="1" ht="12" customHeight="1" x14ac:dyDescent="0.25">
      <c r="A174" s="152" t="s">
        <v>171</v>
      </c>
      <c r="B174" s="152"/>
      <c r="C174" s="152"/>
      <c r="D174" s="152"/>
      <c r="E174" s="152"/>
      <c r="F174" s="152"/>
      <c r="G174" s="152"/>
      <c r="H174" s="152"/>
      <c r="I174" s="76">
        <f>I172</f>
        <v>2177.8838559184601</v>
      </c>
      <c r="J174" s="35"/>
    </row>
  </sheetData>
  <mergeCells count="174">
    <mergeCell ref="A172:F172"/>
    <mergeCell ref="A173:F173"/>
    <mergeCell ref="A174:H174"/>
    <mergeCell ref="A169:I169"/>
    <mergeCell ref="A164:I164"/>
    <mergeCell ref="B165:G165"/>
    <mergeCell ref="A166:G166"/>
    <mergeCell ref="A168:G168"/>
    <mergeCell ref="A170:I170"/>
    <mergeCell ref="A171:F171"/>
    <mergeCell ref="A156:G156"/>
    <mergeCell ref="A158:I158"/>
    <mergeCell ref="B159:G159"/>
    <mergeCell ref="B160:G160"/>
    <mergeCell ref="B161:G161"/>
    <mergeCell ref="A162:G162"/>
    <mergeCell ref="A149:G149"/>
    <mergeCell ref="A151:I151"/>
    <mergeCell ref="A152:I152"/>
    <mergeCell ref="B153:G153"/>
    <mergeCell ref="B154:G154"/>
    <mergeCell ref="B155:G155"/>
    <mergeCell ref="A145:A146"/>
    <mergeCell ref="B145:E146"/>
    <mergeCell ref="H145:I145"/>
    <mergeCell ref="H146:I146"/>
    <mergeCell ref="B147:I147"/>
    <mergeCell ref="B148:I148"/>
    <mergeCell ref="A142:B142"/>
    <mergeCell ref="H142:I142"/>
    <mergeCell ref="A143:B143"/>
    <mergeCell ref="H143:I143"/>
    <mergeCell ref="A144:B144"/>
    <mergeCell ref="H144:I144"/>
    <mergeCell ref="B138:I138"/>
    <mergeCell ref="A139:I139"/>
    <mergeCell ref="A140:B140"/>
    <mergeCell ref="D140:E140"/>
    <mergeCell ref="H140:I140"/>
    <mergeCell ref="A141:B141"/>
    <mergeCell ref="D141:E141"/>
    <mergeCell ref="H141:I141"/>
    <mergeCell ref="B132:G132"/>
    <mergeCell ref="B133:G133"/>
    <mergeCell ref="B134:G134"/>
    <mergeCell ref="B135:G135"/>
    <mergeCell ref="A136:G136"/>
    <mergeCell ref="B137:I137"/>
    <mergeCell ref="A124:B124"/>
    <mergeCell ref="A125:B125"/>
    <mergeCell ref="A127:G127"/>
    <mergeCell ref="A129:I129"/>
    <mergeCell ref="B130:G130"/>
    <mergeCell ref="B131:G131"/>
    <mergeCell ref="B116:G116"/>
    <mergeCell ref="A117:G117"/>
    <mergeCell ref="B119:G119"/>
    <mergeCell ref="B120:G120"/>
    <mergeCell ref="A121:G121"/>
    <mergeCell ref="A123:E123"/>
    <mergeCell ref="A110:E110"/>
    <mergeCell ref="A111:B111"/>
    <mergeCell ref="A112:B112"/>
    <mergeCell ref="B113:I113"/>
    <mergeCell ref="B114:G114"/>
    <mergeCell ref="B115:G115"/>
    <mergeCell ref="B103:G103"/>
    <mergeCell ref="B104:G104"/>
    <mergeCell ref="B105:G105"/>
    <mergeCell ref="B106:G106"/>
    <mergeCell ref="A107:G107"/>
    <mergeCell ref="B108:I108"/>
    <mergeCell ref="A95:B95"/>
    <mergeCell ref="A97:G97"/>
    <mergeCell ref="A99:I99"/>
    <mergeCell ref="B100:G100"/>
    <mergeCell ref="B101:G101"/>
    <mergeCell ref="B102:G102"/>
    <mergeCell ref="A89:I89"/>
    <mergeCell ref="A90:B90"/>
    <mergeCell ref="A91:B91"/>
    <mergeCell ref="A93:E93"/>
    <mergeCell ref="F93:I93"/>
    <mergeCell ref="A94:B94"/>
    <mergeCell ref="B82:G82"/>
    <mergeCell ref="A83:G83"/>
    <mergeCell ref="B84:G84"/>
    <mergeCell ref="A85:I85"/>
    <mergeCell ref="A86:B86"/>
    <mergeCell ref="A87:B87"/>
    <mergeCell ref="A75:G75"/>
    <mergeCell ref="B77:G77"/>
    <mergeCell ref="B78:G78"/>
    <mergeCell ref="B79:G79"/>
    <mergeCell ref="B80:G80"/>
    <mergeCell ref="B81:G81"/>
    <mergeCell ref="B67:G67"/>
    <mergeCell ref="B68:G68"/>
    <mergeCell ref="A69:G69"/>
    <mergeCell ref="B71:G71"/>
    <mergeCell ref="B72:G72"/>
    <mergeCell ref="A73:G73"/>
    <mergeCell ref="B61:G61"/>
    <mergeCell ref="A62:G62"/>
    <mergeCell ref="B63:I63"/>
    <mergeCell ref="B64:I64"/>
    <mergeCell ref="B65:G65"/>
    <mergeCell ref="B66:G66"/>
    <mergeCell ref="B55:G55"/>
    <mergeCell ref="B56:G56"/>
    <mergeCell ref="B57:G57"/>
    <mergeCell ref="B58:G58"/>
    <mergeCell ref="B59:G59"/>
    <mergeCell ref="B60:G60"/>
    <mergeCell ref="B49:G49"/>
    <mergeCell ref="A50:G50"/>
    <mergeCell ref="A51:I51"/>
    <mergeCell ref="A52:I52"/>
    <mergeCell ref="B53:G53"/>
    <mergeCell ref="B54:G54"/>
    <mergeCell ref="B43:G43"/>
    <mergeCell ref="B44:G44"/>
    <mergeCell ref="B45:G45"/>
    <mergeCell ref="B46:G46"/>
    <mergeCell ref="B47:G47"/>
    <mergeCell ref="B48:G48"/>
    <mergeCell ref="B36:G36"/>
    <mergeCell ref="B37:G37"/>
    <mergeCell ref="B38:G38"/>
    <mergeCell ref="A39:G39"/>
    <mergeCell ref="B41:G41"/>
    <mergeCell ref="B42:G42"/>
    <mergeCell ref="B30:G30"/>
    <mergeCell ref="B31:G31"/>
    <mergeCell ref="B32:G32"/>
    <mergeCell ref="B33:G33"/>
    <mergeCell ref="B34:G34"/>
    <mergeCell ref="B35:G35"/>
    <mergeCell ref="A22:F22"/>
    <mergeCell ref="A23:F24"/>
    <mergeCell ref="A25:F25"/>
    <mergeCell ref="A26:F26"/>
    <mergeCell ref="A28:I28"/>
    <mergeCell ref="B29:G29"/>
    <mergeCell ref="A14:F16"/>
    <mergeCell ref="G14:G16"/>
    <mergeCell ref="A17:F19"/>
    <mergeCell ref="G17:G19"/>
    <mergeCell ref="A20:F20"/>
    <mergeCell ref="A21:F21"/>
    <mergeCell ref="A8:C8"/>
    <mergeCell ref="D8:F8"/>
    <mergeCell ref="G8:H8"/>
    <mergeCell ref="A9:F9"/>
    <mergeCell ref="A10:F10"/>
    <mergeCell ref="A11:F13"/>
    <mergeCell ref="G11:G13"/>
    <mergeCell ref="D5:F5"/>
    <mergeCell ref="A6:C6"/>
    <mergeCell ref="D6:F6"/>
    <mergeCell ref="G6:H7"/>
    <mergeCell ref="I6:I7"/>
    <mergeCell ref="A7:C7"/>
    <mergeCell ref="D7:F7"/>
    <mergeCell ref="A1:I1"/>
    <mergeCell ref="A2:B2"/>
    <mergeCell ref="C2:D2"/>
    <mergeCell ref="E2:I2"/>
    <mergeCell ref="A3:B3"/>
    <mergeCell ref="A4:C4"/>
    <mergeCell ref="D4:F4"/>
    <mergeCell ref="G4:H5"/>
    <mergeCell ref="I4:I5"/>
    <mergeCell ref="A5:C5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74"/>
  <sheetViews>
    <sheetView tabSelected="1" view="pageBreakPreview" topLeftCell="A99" zoomScale="130" zoomScaleNormal="130" zoomScaleSheetLayoutView="130" zoomScalePageLayoutView="130" workbookViewId="0">
      <selection activeCell="B131" sqref="B131:G131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02" t="s">
        <v>0</v>
      </c>
      <c r="B1" s="102"/>
      <c r="C1" s="102"/>
      <c r="D1" s="102"/>
      <c r="E1" s="102"/>
      <c r="F1" s="102"/>
      <c r="G1" s="102"/>
      <c r="H1" s="102"/>
      <c r="I1" s="102"/>
      <c r="K1" s="4"/>
    </row>
    <row r="2" spans="1:11" ht="22.5" customHeight="1" x14ac:dyDescent="0.25">
      <c r="A2" s="102" t="s">
        <v>1</v>
      </c>
      <c r="B2" s="102"/>
      <c r="C2" s="103" t="s">
        <v>180</v>
      </c>
      <c r="D2" s="103"/>
      <c r="E2" s="172" t="s">
        <v>206</v>
      </c>
      <c r="F2" s="104"/>
      <c r="G2" s="104"/>
      <c r="H2" s="104"/>
      <c r="I2" s="104"/>
    </row>
    <row r="3" spans="1:11" ht="11.25" customHeight="1" x14ac:dyDescent="0.25">
      <c r="A3" s="102" t="s">
        <v>3</v>
      </c>
      <c r="B3" s="102"/>
      <c r="C3" s="5"/>
      <c r="D3" s="6"/>
      <c r="E3" s="7" t="s">
        <v>4</v>
      </c>
      <c r="F3" s="5"/>
      <c r="G3" s="6"/>
      <c r="H3" s="6"/>
      <c r="I3" s="6"/>
    </row>
    <row r="4" spans="1:11" ht="18.75" customHeight="1" x14ac:dyDescent="0.25">
      <c r="A4" s="97" t="s">
        <v>5</v>
      </c>
      <c r="B4" s="97"/>
      <c r="C4" s="97"/>
      <c r="D4" s="105" t="s">
        <v>181</v>
      </c>
      <c r="E4" s="105"/>
      <c r="F4" s="105"/>
      <c r="G4" s="106" t="str">
        <f>IF(D5="12x36","Regime de trabalho:","Quantidade de HORAS/MÊS")</f>
        <v>Quantidade de HORAS/MÊS</v>
      </c>
      <c r="H4" s="106"/>
      <c r="I4" s="107">
        <f>IF(D5="12x36",D5,5*D5)</f>
        <v>100</v>
      </c>
    </row>
    <row r="5" spans="1:11" ht="18.75" customHeight="1" x14ac:dyDescent="0.25">
      <c r="A5" s="97" t="str">
        <f>IF(D5="12x36","Regime de trabalho:","Regime de trabalho (horas semanais):")</f>
        <v>Regime de trabalho (horas semanais):</v>
      </c>
      <c r="B5" s="97"/>
      <c r="C5" s="97"/>
      <c r="D5" s="97">
        <v>20</v>
      </c>
      <c r="E5" s="97"/>
      <c r="F5" s="97"/>
      <c r="G5" s="106"/>
      <c r="H5" s="106"/>
      <c r="I5" s="107"/>
    </row>
    <row r="6" spans="1:11" ht="22.5" customHeight="1" x14ac:dyDescent="0.25">
      <c r="A6" s="97" t="s">
        <v>6</v>
      </c>
      <c r="B6" s="97"/>
      <c r="C6" s="97"/>
      <c r="D6" s="98" t="s">
        <v>182</v>
      </c>
      <c r="E6" s="99"/>
      <c r="F6" s="99"/>
      <c r="G6" s="100" t="s">
        <v>7</v>
      </c>
      <c r="H6" s="100"/>
      <c r="I6" s="101" t="s">
        <v>11</v>
      </c>
    </row>
    <row r="7" spans="1:11" ht="22.5" customHeight="1" x14ac:dyDescent="0.25">
      <c r="A7" s="97" t="s">
        <v>8</v>
      </c>
      <c r="B7" s="97"/>
      <c r="C7" s="97"/>
      <c r="D7" s="99" t="s">
        <v>183</v>
      </c>
      <c r="E7" s="99"/>
      <c r="F7" s="99"/>
      <c r="G7" s="100"/>
      <c r="H7" s="100"/>
      <c r="I7" s="101"/>
    </row>
    <row r="8" spans="1:11" ht="24.75" customHeight="1" x14ac:dyDescent="0.25">
      <c r="A8" s="97" t="s">
        <v>9</v>
      </c>
      <c r="B8" s="97"/>
      <c r="C8" s="97"/>
      <c r="D8" s="97" t="s">
        <v>192</v>
      </c>
      <c r="E8" s="97"/>
      <c r="F8" s="97"/>
      <c r="G8" s="100" t="s">
        <v>10</v>
      </c>
      <c r="H8" s="100"/>
      <c r="I8" s="9" t="s">
        <v>11</v>
      </c>
    </row>
    <row r="9" spans="1:11" ht="32.25" customHeight="1" x14ac:dyDescent="0.25">
      <c r="A9" s="112" t="s">
        <v>12</v>
      </c>
      <c r="B9" s="112"/>
      <c r="C9" s="112"/>
      <c r="D9" s="112"/>
      <c r="E9" s="112"/>
      <c r="F9" s="112"/>
      <c r="G9" s="8" t="s">
        <v>13</v>
      </c>
      <c r="H9" s="10">
        <v>220</v>
      </c>
      <c r="I9" s="11">
        <v>1711.69</v>
      </c>
    </row>
    <row r="10" spans="1:11" ht="11.25" customHeight="1" x14ac:dyDescent="0.25">
      <c r="A10" s="108" t="s">
        <v>14</v>
      </c>
      <c r="B10" s="108"/>
      <c r="C10" s="108"/>
      <c r="D10" s="108"/>
      <c r="E10" s="108"/>
      <c r="F10" s="108"/>
      <c r="G10" s="10" t="str">
        <f>D8</f>
        <v>Viamão</v>
      </c>
      <c r="H10" s="10" t="s">
        <v>15</v>
      </c>
      <c r="I10" s="13">
        <v>0</v>
      </c>
    </row>
    <row r="11" spans="1:11" ht="15" customHeight="1" x14ac:dyDescent="0.25">
      <c r="A11" s="108" t="s">
        <v>16</v>
      </c>
      <c r="B11" s="108"/>
      <c r="C11" s="108"/>
      <c r="D11" s="108"/>
      <c r="E11" s="108"/>
      <c r="F11" s="108"/>
      <c r="G11" s="109" t="s">
        <v>17</v>
      </c>
      <c r="H11" s="10" t="s">
        <v>18</v>
      </c>
      <c r="I11" s="11">
        <v>4.25</v>
      </c>
    </row>
    <row r="12" spans="1:11" x14ac:dyDescent="0.25">
      <c r="A12" s="108"/>
      <c r="B12" s="108"/>
      <c r="C12" s="108"/>
      <c r="D12" s="108"/>
      <c r="E12" s="108"/>
      <c r="F12" s="108"/>
      <c r="G12" s="109"/>
      <c r="H12" s="10" t="s">
        <v>19</v>
      </c>
      <c r="I12" s="14">
        <v>22</v>
      </c>
    </row>
    <row r="13" spans="1:11" x14ac:dyDescent="0.25">
      <c r="A13" s="108"/>
      <c r="B13" s="108"/>
      <c r="C13" s="108"/>
      <c r="D13" s="108"/>
      <c r="E13" s="108"/>
      <c r="F13" s="108"/>
      <c r="G13" s="109"/>
      <c r="H13" s="10" t="s">
        <v>20</v>
      </c>
      <c r="I13" s="9">
        <v>0.06</v>
      </c>
    </row>
    <row r="14" spans="1:11" ht="11.25" customHeight="1" x14ac:dyDescent="0.25">
      <c r="A14" s="108" t="s">
        <v>21</v>
      </c>
      <c r="B14" s="108"/>
      <c r="C14" s="108"/>
      <c r="D14" s="108"/>
      <c r="E14" s="108"/>
      <c r="F14" s="108"/>
      <c r="G14" s="109" t="s">
        <v>17</v>
      </c>
      <c r="H14" s="10" t="s">
        <v>18</v>
      </c>
      <c r="I14" s="11">
        <v>200</v>
      </c>
    </row>
    <row r="15" spans="1:11" ht="11.25" customHeight="1" x14ac:dyDescent="0.25">
      <c r="A15" s="108"/>
      <c r="B15" s="108"/>
      <c r="C15" s="108"/>
      <c r="D15" s="108"/>
      <c r="E15" s="108"/>
      <c r="F15" s="108"/>
      <c r="G15" s="109"/>
      <c r="H15" s="10" t="s">
        <v>185</v>
      </c>
      <c r="I15" s="14">
        <v>1</v>
      </c>
    </row>
    <row r="16" spans="1:11" x14ac:dyDescent="0.25">
      <c r="A16" s="108"/>
      <c r="B16" s="108"/>
      <c r="C16" s="108"/>
      <c r="D16" s="108"/>
      <c r="E16" s="108"/>
      <c r="F16" s="108"/>
      <c r="G16" s="109"/>
      <c r="H16" s="10" t="s">
        <v>20</v>
      </c>
      <c r="I16" s="9">
        <v>0.2</v>
      </c>
    </row>
    <row r="17" spans="1:9" ht="11.25" customHeight="1" x14ac:dyDescent="0.25">
      <c r="A17" s="108" t="s">
        <v>22</v>
      </c>
      <c r="B17" s="108"/>
      <c r="C17" s="108"/>
      <c r="D17" s="108"/>
      <c r="E17" s="108"/>
      <c r="F17" s="108"/>
      <c r="G17" s="109" t="s">
        <v>17</v>
      </c>
      <c r="H17" s="10" t="s">
        <v>18</v>
      </c>
      <c r="I17" s="11">
        <v>0</v>
      </c>
    </row>
    <row r="18" spans="1:9" x14ac:dyDescent="0.25">
      <c r="A18" s="108"/>
      <c r="B18" s="108"/>
      <c r="C18" s="108"/>
      <c r="D18" s="108"/>
      <c r="E18" s="108"/>
      <c r="F18" s="108"/>
      <c r="G18" s="109"/>
      <c r="H18" s="10" t="s">
        <v>19</v>
      </c>
      <c r="I18" s="14">
        <v>0</v>
      </c>
    </row>
    <row r="19" spans="1:9" x14ac:dyDescent="0.25">
      <c r="A19" s="108"/>
      <c r="B19" s="108"/>
      <c r="C19" s="108"/>
      <c r="D19" s="108"/>
      <c r="E19" s="108"/>
      <c r="F19" s="108"/>
      <c r="G19" s="109"/>
      <c r="H19" s="10" t="s">
        <v>20</v>
      </c>
      <c r="I19" s="9">
        <v>0</v>
      </c>
    </row>
    <row r="20" spans="1:9" ht="36" customHeight="1" x14ac:dyDescent="0.25">
      <c r="A20" s="110" t="s">
        <v>190</v>
      </c>
      <c r="B20" s="110"/>
      <c r="C20" s="110"/>
      <c r="D20" s="110"/>
      <c r="E20" s="110"/>
      <c r="F20" s="110"/>
      <c r="G20" s="15" t="s">
        <v>17</v>
      </c>
      <c r="H20" s="15" t="s">
        <v>23</v>
      </c>
      <c r="I20" s="16">
        <v>428.1</v>
      </c>
    </row>
    <row r="21" spans="1:9" ht="22.5" customHeight="1" x14ac:dyDescent="0.25">
      <c r="A21" s="111" t="s">
        <v>24</v>
      </c>
      <c r="B21" s="111"/>
      <c r="C21" s="111"/>
      <c r="D21" s="111"/>
      <c r="E21" s="111"/>
      <c r="F21" s="111"/>
      <c r="G21" s="15"/>
      <c r="H21" s="15" t="s">
        <v>25</v>
      </c>
      <c r="I21" s="18" t="s">
        <v>11</v>
      </c>
    </row>
    <row r="22" spans="1:9" ht="34.5" customHeight="1" x14ac:dyDescent="0.25">
      <c r="A22" s="111" t="s">
        <v>26</v>
      </c>
      <c r="B22" s="111"/>
      <c r="C22" s="111"/>
      <c r="D22" s="111"/>
      <c r="E22" s="111"/>
      <c r="F22" s="111"/>
      <c r="G22" s="10"/>
      <c r="H22" s="10" t="s">
        <v>27</v>
      </c>
      <c r="I22" s="11" t="s">
        <v>11</v>
      </c>
    </row>
    <row r="23" spans="1:9" ht="15" customHeight="1" x14ac:dyDescent="0.25">
      <c r="A23" s="111" t="s">
        <v>28</v>
      </c>
      <c r="B23" s="111"/>
      <c r="C23" s="111"/>
      <c r="D23" s="111"/>
      <c r="E23" s="111"/>
      <c r="F23" s="111"/>
      <c r="G23" s="15"/>
      <c r="H23" s="19" t="s">
        <v>29</v>
      </c>
      <c r="I23" s="20" t="s">
        <v>11</v>
      </c>
    </row>
    <row r="24" spans="1:9" ht="15" customHeight="1" x14ac:dyDescent="0.25">
      <c r="A24" s="111"/>
      <c r="B24" s="111"/>
      <c r="C24" s="111"/>
      <c r="D24" s="111"/>
      <c r="E24" s="111"/>
      <c r="F24" s="111"/>
      <c r="G24" s="15"/>
      <c r="H24" s="21" t="s">
        <v>30</v>
      </c>
      <c r="I24" s="9" t="s">
        <v>11</v>
      </c>
    </row>
    <row r="25" spans="1:9" ht="26.25" customHeight="1" x14ac:dyDescent="0.25">
      <c r="A25" s="111" t="s">
        <v>31</v>
      </c>
      <c r="B25" s="111"/>
      <c r="C25" s="111"/>
      <c r="D25" s="111"/>
      <c r="E25" s="111"/>
      <c r="F25" s="111"/>
      <c r="G25" s="15"/>
      <c r="H25" s="10" t="s">
        <v>29</v>
      </c>
      <c r="I25" s="20" t="s">
        <v>11</v>
      </c>
    </row>
    <row r="26" spans="1:9" ht="35.25" customHeight="1" x14ac:dyDescent="0.25">
      <c r="A26" s="111" t="s">
        <v>32</v>
      </c>
      <c r="B26" s="111"/>
      <c r="C26" s="111"/>
      <c r="D26" s="111"/>
      <c r="E26" s="111"/>
      <c r="F26" s="111"/>
      <c r="G26" s="10"/>
      <c r="H26" s="8" t="s">
        <v>25</v>
      </c>
      <c r="I26" s="9">
        <v>0.1</v>
      </c>
    </row>
    <row r="27" spans="1:9" ht="4.5" customHeight="1" x14ac:dyDescent="0.25"/>
    <row r="28" spans="1:9" ht="17.25" customHeight="1" x14ac:dyDescent="0.25">
      <c r="A28" s="113" t="s">
        <v>33</v>
      </c>
      <c r="B28" s="113"/>
      <c r="C28" s="113"/>
      <c r="D28" s="113"/>
      <c r="E28" s="113"/>
      <c r="F28" s="113"/>
      <c r="G28" s="113"/>
      <c r="H28" s="113"/>
      <c r="I28" s="113"/>
    </row>
    <row r="29" spans="1:9" ht="33.75" customHeight="1" x14ac:dyDescent="0.25">
      <c r="A29" s="22" t="s">
        <v>34</v>
      </c>
      <c r="B29" s="114" t="s">
        <v>35</v>
      </c>
      <c r="C29" s="114"/>
      <c r="D29" s="114"/>
      <c r="E29" s="114"/>
      <c r="F29" s="114"/>
      <c r="G29" s="114"/>
      <c r="H29" s="22" t="s">
        <v>36</v>
      </c>
      <c r="I29" s="22" t="s">
        <v>37</v>
      </c>
    </row>
    <row r="30" spans="1:9" ht="15" customHeight="1" x14ac:dyDescent="0.25">
      <c r="A30" s="17">
        <v>1</v>
      </c>
      <c r="B30" s="99" t="s">
        <v>38</v>
      </c>
      <c r="C30" s="99"/>
      <c r="D30" s="99"/>
      <c r="E30" s="99"/>
      <c r="F30" s="99"/>
      <c r="G30" s="99"/>
      <c r="H30" s="23">
        <f t="shared" ref="H30:H38" si="0">I30/$I$39</f>
        <v>1</v>
      </c>
      <c r="I30" s="24">
        <f>IF(D5="12x36",I9,I9/H9*I4)</f>
        <v>778.04090909090917</v>
      </c>
    </row>
    <row r="31" spans="1:9" ht="15" customHeight="1" x14ac:dyDescent="0.25">
      <c r="A31" s="17">
        <f t="shared" ref="A31:A38" si="1">A30+1</f>
        <v>2</v>
      </c>
      <c r="B31" s="99" t="s">
        <v>39</v>
      </c>
      <c r="C31" s="99"/>
      <c r="D31" s="99"/>
      <c r="E31" s="99"/>
      <c r="F31" s="99"/>
      <c r="G31" s="99"/>
      <c r="H31" s="23">
        <f t="shared" si="0"/>
        <v>0</v>
      </c>
      <c r="I31" s="24">
        <f>IF(I8=30%,I30*I8,0)</f>
        <v>0</v>
      </c>
    </row>
    <row r="32" spans="1:9" ht="15" customHeight="1" x14ac:dyDescent="0.25">
      <c r="A32" s="17">
        <f t="shared" si="1"/>
        <v>3</v>
      </c>
      <c r="B32" s="99" t="s">
        <v>40</v>
      </c>
      <c r="C32" s="99"/>
      <c r="D32" s="99"/>
      <c r="E32" s="99"/>
      <c r="F32" s="99"/>
      <c r="G32" s="99"/>
      <c r="H32" s="23">
        <f t="shared" si="0"/>
        <v>0</v>
      </c>
      <c r="I32" s="24">
        <f>IF(I6=10%,I22*I6,0)</f>
        <v>0</v>
      </c>
    </row>
    <row r="33" spans="1:10" ht="15" customHeight="1" x14ac:dyDescent="0.25">
      <c r="A33" s="17">
        <f t="shared" si="1"/>
        <v>4</v>
      </c>
      <c r="B33" s="99" t="s">
        <v>41</v>
      </c>
      <c r="C33" s="99"/>
      <c r="D33" s="99"/>
      <c r="E33" s="99"/>
      <c r="F33" s="99"/>
      <c r="G33" s="99"/>
      <c r="H33" s="23">
        <f t="shared" si="0"/>
        <v>0</v>
      </c>
      <c r="I33" s="24">
        <f>IF(I6=20%,I22*I6,0)</f>
        <v>0</v>
      </c>
    </row>
    <row r="34" spans="1:10" ht="15" customHeight="1" x14ac:dyDescent="0.25">
      <c r="A34" s="17">
        <f t="shared" si="1"/>
        <v>5</v>
      </c>
      <c r="B34" s="99" t="s">
        <v>42</v>
      </c>
      <c r="C34" s="99"/>
      <c r="D34" s="99"/>
      <c r="E34" s="99"/>
      <c r="F34" s="99"/>
      <c r="G34" s="99"/>
      <c r="H34" s="23">
        <f t="shared" si="0"/>
        <v>0</v>
      </c>
      <c r="I34" s="24">
        <f>IF(I6=40%,I22*I6,0)</f>
        <v>0</v>
      </c>
    </row>
    <row r="35" spans="1:10" ht="15" customHeight="1" x14ac:dyDescent="0.25">
      <c r="A35" s="17">
        <f t="shared" si="1"/>
        <v>6</v>
      </c>
      <c r="B35" s="99" t="s">
        <v>176</v>
      </c>
      <c r="C35" s="99"/>
      <c r="D35" s="99"/>
      <c r="E35" s="99"/>
      <c r="F35" s="99"/>
      <c r="G35" s="99"/>
      <c r="H35" s="23">
        <f t="shared" si="0"/>
        <v>0</v>
      </c>
      <c r="I35" s="24">
        <f>IF(I21="Não aplicável",0,I30*I21)</f>
        <v>0</v>
      </c>
    </row>
    <row r="36" spans="1:10" ht="15" customHeight="1" x14ac:dyDescent="0.25">
      <c r="A36" s="17">
        <f t="shared" si="1"/>
        <v>7</v>
      </c>
      <c r="B36" s="99" t="s">
        <v>43</v>
      </c>
      <c r="C36" s="99"/>
      <c r="D36" s="99"/>
      <c r="E36" s="99"/>
      <c r="F36" s="99"/>
      <c r="G36" s="99"/>
      <c r="H36" s="23">
        <f t="shared" si="0"/>
        <v>0</v>
      </c>
      <c r="I36" s="24">
        <f>IF(I23="Não aplicável",0,(I30+I31+I32+I33+I34+I35+I38)/I4*I23*(1+I24))</f>
        <v>0</v>
      </c>
    </row>
    <row r="37" spans="1:10" ht="23.25" customHeight="1" x14ac:dyDescent="0.25">
      <c r="A37" s="17">
        <f t="shared" si="1"/>
        <v>8</v>
      </c>
      <c r="B37" s="99" t="s">
        <v>44</v>
      </c>
      <c r="C37" s="99"/>
      <c r="D37" s="99"/>
      <c r="E37" s="99"/>
      <c r="F37" s="99"/>
      <c r="G37" s="99"/>
      <c r="H37" s="23">
        <f t="shared" si="0"/>
        <v>0</v>
      </c>
      <c r="I37" s="24">
        <f>IF(I23="Não aplicável",0,I23/I12*5*(I9/H9*(1+I24)))</f>
        <v>0</v>
      </c>
    </row>
    <row r="38" spans="1:10" ht="15" customHeight="1" x14ac:dyDescent="0.25">
      <c r="A38" s="17">
        <f t="shared" si="1"/>
        <v>9</v>
      </c>
      <c r="B38" s="115" t="str">
        <f>IF(D5="12x36","Para postos 12x36 os feriados são considerados compensados, conforme parágrafo único, Art. 59-A da CLT","Outros")</f>
        <v>Outros</v>
      </c>
      <c r="C38" s="115"/>
      <c r="D38" s="115"/>
      <c r="E38" s="115"/>
      <c r="F38" s="115"/>
      <c r="G38" s="115"/>
      <c r="H38" s="23">
        <f t="shared" si="0"/>
        <v>0</v>
      </c>
      <c r="I38" s="24">
        <v>0</v>
      </c>
    </row>
    <row r="39" spans="1:10" s="28" customFormat="1" ht="15" customHeight="1" x14ac:dyDescent="0.25">
      <c r="A39" s="116" t="s">
        <v>45</v>
      </c>
      <c r="B39" s="116"/>
      <c r="C39" s="116"/>
      <c r="D39" s="116"/>
      <c r="E39" s="116"/>
      <c r="F39" s="116"/>
      <c r="G39" s="116"/>
      <c r="H39" s="25">
        <f>SUM(H30:H38)</f>
        <v>1</v>
      </c>
      <c r="I39" s="26">
        <f>SUM(I30:I38)</f>
        <v>778.04090909090917</v>
      </c>
      <c r="J39" s="27"/>
    </row>
    <row r="40" spans="1:10" ht="4.5" customHeight="1" x14ac:dyDescent="0.25"/>
    <row r="41" spans="1:10" ht="33.75" customHeight="1" x14ac:dyDescent="0.25">
      <c r="A41" s="3" t="s">
        <v>46</v>
      </c>
      <c r="B41" s="117" t="s">
        <v>47</v>
      </c>
      <c r="C41" s="117"/>
      <c r="D41" s="117"/>
      <c r="E41" s="117"/>
      <c r="F41" s="117"/>
      <c r="G41" s="117"/>
      <c r="H41" s="3" t="s">
        <v>36</v>
      </c>
      <c r="I41" s="3" t="s">
        <v>37</v>
      </c>
    </row>
    <row r="42" spans="1:10" ht="15" customHeight="1" x14ac:dyDescent="0.25">
      <c r="A42" s="17">
        <v>1</v>
      </c>
      <c r="B42" s="99" t="s">
        <v>188</v>
      </c>
      <c r="C42" s="99"/>
      <c r="D42" s="99"/>
      <c r="E42" s="99"/>
      <c r="F42" s="99"/>
      <c r="G42" s="99"/>
      <c r="H42" s="23">
        <v>0.2</v>
      </c>
      <c r="I42" s="24">
        <f t="shared" ref="I42:I49" si="2">$I$39*H42</f>
        <v>155.60818181818183</v>
      </c>
    </row>
    <row r="43" spans="1:10" ht="15" customHeight="1" x14ac:dyDescent="0.25">
      <c r="A43" s="17">
        <v>2</v>
      </c>
      <c r="B43" s="99" t="s">
        <v>186</v>
      </c>
      <c r="C43" s="99"/>
      <c r="D43" s="99"/>
      <c r="E43" s="99"/>
      <c r="F43" s="99"/>
      <c r="G43" s="99"/>
      <c r="H43" s="23">
        <v>1.4999999999999999E-2</v>
      </c>
      <c r="I43" s="24">
        <f t="shared" si="2"/>
        <v>11.670613636363637</v>
      </c>
    </row>
    <row r="44" spans="1:10" ht="15" customHeight="1" x14ac:dyDescent="0.25">
      <c r="A44" s="17">
        <v>3</v>
      </c>
      <c r="B44" s="99" t="s">
        <v>48</v>
      </c>
      <c r="C44" s="99"/>
      <c r="D44" s="99"/>
      <c r="E44" s="99"/>
      <c r="F44" s="99"/>
      <c r="G44" s="99"/>
      <c r="H44" s="23">
        <v>0.01</v>
      </c>
      <c r="I44" s="24">
        <f t="shared" si="2"/>
        <v>7.7804090909090915</v>
      </c>
    </row>
    <row r="45" spans="1:10" ht="15" customHeight="1" x14ac:dyDescent="0.25">
      <c r="A45" s="17">
        <v>4</v>
      </c>
      <c r="B45" s="99" t="s">
        <v>49</v>
      </c>
      <c r="C45" s="99"/>
      <c r="D45" s="99"/>
      <c r="E45" s="99"/>
      <c r="F45" s="99"/>
      <c r="G45" s="99"/>
      <c r="H45" s="23">
        <v>2E-3</v>
      </c>
      <c r="I45" s="24">
        <f t="shared" si="2"/>
        <v>1.5560818181818183</v>
      </c>
    </row>
    <row r="46" spans="1:10" ht="15" customHeight="1" x14ac:dyDescent="0.25">
      <c r="A46" s="17">
        <v>5</v>
      </c>
      <c r="B46" s="99" t="s">
        <v>50</v>
      </c>
      <c r="C46" s="99"/>
      <c r="D46" s="99"/>
      <c r="E46" s="99"/>
      <c r="F46" s="99"/>
      <c r="G46" s="99"/>
      <c r="H46" s="23">
        <v>2.5000000000000001E-2</v>
      </c>
      <c r="I46" s="24">
        <f t="shared" si="2"/>
        <v>19.451022727272729</v>
      </c>
    </row>
    <row r="47" spans="1:10" ht="15" customHeight="1" x14ac:dyDescent="0.25">
      <c r="A47" s="17">
        <v>6</v>
      </c>
      <c r="B47" s="99" t="s">
        <v>187</v>
      </c>
      <c r="C47" s="99"/>
      <c r="D47" s="99"/>
      <c r="E47" s="99"/>
      <c r="F47" s="99"/>
      <c r="G47" s="99"/>
      <c r="H47" s="23">
        <v>0.02</v>
      </c>
      <c r="I47" s="24">
        <f t="shared" si="2"/>
        <v>15.560818181818183</v>
      </c>
    </row>
    <row r="48" spans="1:10" ht="15" customHeight="1" x14ac:dyDescent="0.25">
      <c r="A48" s="17">
        <v>7</v>
      </c>
      <c r="B48" s="99" t="s">
        <v>51</v>
      </c>
      <c r="C48" s="99"/>
      <c r="D48" s="99"/>
      <c r="E48" s="99"/>
      <c r="F48" s="99"/>
      <c r="G48" s="99"/>
      <c r="H48" s="23">
        <v>0.03</v>
      </c>
      <c r="I48" s="24">
        <f t="shared" si="2"/>
        <v>23.341227272727274</v>
      </c>
    </row>
    <row r="49" spans="1:10" ht="15" customHeight="1" x14ac:dyDescent="0.25">
      <c r="A49" s="17">
        <v>8</v>
      </c>
      <c r="B49" s="99" t="s">
        <v>52</v>
      </c>
      <c r="C49" s="99"/>
      <c r="D49" s="99"/>
      <c r="E49" s="99"/>
      <c r="F49" s="99"/>
      <c r="G49" s="99"/>
      <c r="H49" s="23">
        <v>6.0000000000000001E-3</v>
      </c>
      <c r="I49" s="24">
        <f t="shared" si="2"/>
        <v>4.6682454545454553</v>
      </c>
    </row>
    <row r="50" spans="1:10" s="28" customFormat="1" ht="15" customHeight="1" x14ac:dyDescent="0.25">
      <c r="A50" s="116" t="s">
        <v>53</v>
      </c>
      <c r="B50" s="116"/>
      <c r="C50" s="116"/>
      <c r="D50" s="116"/>
      <c r="E50" s="116"/>
      <c r="F50" s="116"/>
      <c r="G50" s="116"/>
      <c r="H50" s="25">
        <f>SUM(H42:H49)</f>
        <v>0.30800000000000005</v>
      </c>
      <c r="I50" s="26">
        <f>SUM(I42:I49)</f>
        <v>239.63660000000002</v>
      </c>
      <c r="J50" s="27"/>
    </row>
    <row r="51" spans="1:10" ht="15" customHeight="1" x14ac:dyDescent="0.25">
      <c r="A51" s="118" t="s">
        <v>54</v>
      </c>
      <c r="B51" s="118"/>
      <c r="C51" s="118"/>
      <c r="D51" s="118"/>
      <c r="E51" s="118"/>
      <c r="F51" s="118"/>
      <c r="G51" s="118"/>
      <c r="H51" s="118"/>
      <c r="I51" s="118"/>
    </row>
    <row r="52" spans="1:10" ht="30.75" customHeight="1" x14ac:dyDescent="0.25">
      <c r="A52" s="119" t="s">
        <v>55</v>
      </c>
      <c r="B52" s="119"/>
      <c r="C52" s="119"/>
      <c r="D52" s="119"/>
      <c r="E52" s="119"/>
      <c r="F52" s="119"/>
      <c r="G52" s="119"/>
      <c r="H52" s="119"/>
      <c r="I52" s="119"/>
    </row>
    <row r="53" spans="1:10" ht="33.75" customHeight="1" x14ac:dyDescent="0.25">
      <c r="A53" s="3" t="s">
        <v>56</v>
      </c>
      <c r="B53" s="117" t="s">
        <v>57</v>
      </c>
      <c r="C53" s="117"/>
      <c r="D53" s="117"/>
      <c r="E53" s="117"/>
      <c r="F53" s="117"/>
      <c r="G53" s="117"/>
      <c r="H53" s="3" t="s">
        <v>36</v>
      </c>
      <c r="I53" s="3" t="s">
        <v>37</v>
      </c>
    </row>
    <row r="54" spans="1:10" ht="15" customHeight="1" x14ac:dyDescent="0.25">
      <c r="A54" s="17">
        <v>1</v>
      </c>
      <c r="B54" s="120" t="s">
        <v>58</v>
      </c>
      <c r="C54" s="121"/>
      <c r="D54" s="121"/>
      <c r="E54" s="121"/>
      <c r="F54" s="121"/>
      <c r="G54" s="122"/>
      <c r="H54" s="23">
        <v>0.119314</v>
      </c>
      <c r="I54" s="24">
        <f t="shared" ref="I54:I61" si="3">$I$39*H54</f>
        <v>92.83117302727274</v>
      </c>
    </row>
    <row r="55" spans="1:10" ht="15" customHeight="1" x14ac:dyDescent="0.25">
      <c r="A55" s="17">
        <v>2</v>
      </c>
      <c r="B55" s="99" t="s">
        <v>59</v>
      </c>
      <c r="C55" s="99"/>
      <c r="D55" s="99"/>
      <c r="E55" s="99"/>
      <c r="F55" s="99"/>
      <c r="G55" s="99"/>
      <c r="H55" s="23">
        <v>2.0479000000000001E-2</v>
      </c>
      <c r="I55" s="24">
        <f t="shared" si="3"/>
        <v>15.933499777272729</v>
      </c>
    </row>
    <row r="56" spans="1:10" ht="15" customHeight="1" x14ac:dyDescent="0.25">
      <c r="A56" s="17">
        <v>3</v>
      </c>
      <c r="B56" s="99" t="s">
        <v>60</v>
      </c>
      <c r="C56" s="99"/>
      <c r="D56" s="99"/>
      <c r="E56" s="99"/>
      <c r="F56" s="99"/>
      <c r="G56" s="99"/>
      <c r="H56" s="23">
        <v>1.2123E-2</v>
      </c>
      <c r="I56" s="24">
        <f t="shared" si="3"/>
        <v>9.4321899409090921</v>
      </c>
    </row>
    <row r="57" spans="1:10" ht="15" customHeight="1" x14ac:dyDescent="0.25">
      <c r="A57" s="17">
        <v>4</v>
      </c>
      <c r="B57" s="99" t="s">
        <v>61</v>
      </c>
      <c r="C57" s="99"/>
      <c r="D57" s="99"/>
      <c r="E57" s="99"/>
      <c r="F57" s="99"/>
      <c r="G57" s="99"/>
      <c r="H57" s="23">
        <v>1.1436E-2</v>
      </c>
      <c r="I57" s="24">
        <f t="shared" si="3"/>
        <v>8.8976758363636375</v>
      </c>
    </row>
    <row r="58" spans="1:10" ht="15" customHeight="1" x14ac:dyDescent="0.25">
      <c r="A58" s="17">
        <v>5</v>
      </c>
      <c r="B58" s="99" t="s">
        <v>62</v>
      </c>
      <c r="C58" s="99"/>
      <c r="D58" s="99"/>
      <c r="E58" s="99"/>
      <c r="F58" s="99"/>
      <c r="G58" s="99"/>
      <c r="H58" s="23">
        <v>1.74E-4</v>
      </c>
      <c r="I58" s="24">
        <f t="shared" si="3"/>
        <v>0.13537911818181819</v>
      </c>
    </row>
    <row r="59" spans="1:10" ht="15" customHeight="1" x14ac:dyDescent="0.25">
      <c r="A59" s="17">
        <v>6</v>
      </c>
      <c r="B59" s="99" t="s">
        <v>63</v>
      </c>
      <c r="C59" s="99"/>
      <c r="D59" s="99"/>
      <c r="E59" s="99"/>
      <c r="F59" s="99"/>
      <c r="G59" s="99"/>
      <c r="H59" s="23">
        <v>4.4200000000000001E-4</v>
      </c>
      <c r="I59" s="24">
        <f t="shared" si="3"/>
        <v>0.34389408181818187</v>
      </c>
    </row>
    <row r="60" spans="1:10" ht="15" customHeight="1" x14ac:dyDescent="0.25">
      <c r="A60" s="17">
        <v>7</v>
      </c>
      <c r="B60" s="99" t="s">
        <v>64</v>
      </c>
      <c r="C60" s="99"/>
      <c r="D60" s="99"/>
      <c r="E60" s="99"/>
      <c r="F60" s="99"/>
      <c r="G60" s="99"/>
      <c r="H60" s="23">
        <v>1.85E-4</v>
      </c>
      <c r="I60" s="24">
        <f t="shared" si="3"/>
        <v>0.14393756818181819</v>
      </c>
    </row>
    <row r="61" spans="1:10" ht="15" customHeight="1" x14ac:dyDescent="0.25">
      <c r="A61" s="17">
        <v>8</v>
      </c>
      <c r="B61" s="99" t="s">
        <v>65</v>
      </c>
      <c r="C61" s="99"/>
      <c r="D61" s="99"/>
      <c r="E61" s="99"/>
      <c r="F61" s="99"/>
      <c r="G61" s="99"/>
      <c r="H61" s="23">
        <v>9.0789999999999996E-2</v>
      </c>
      <c r="I61" s="24">
        <f t="shared" si="3"/>
        <v>70.638334136363639</v>
      </c>
    </row>
    <row r="62" spans="1:10" s="28" customFormat="1" ht="15" customHeight="1" x14ac:dyDescent="0.25">
      <c r="A62" s="116" t="s">
        <v>66</v>
      </c>
      <c r="B62" s="116"/>
      <c r="C62" s="116"/>
      <c r="D62" s="116"/>
      <c r="E62" s="116"/>
      <c r="F62" s="116"/>
      <c r="G62" s="116"/>
      <c r="H62" s="25">
        <f>SUM(H54:H61)</f>
        <v>0.25494299999999998</v>
      </c>
      <c r="I62" s="26">
        <f>SUM(I54:I61)</f>
        <v>198.35608348636364</v>
      </c>
      <c r="J62" s="27"/>
    </row>
    <row r="63" spans="1:10" ht="11.25" customHeight="1" x14ac:dyDescent="0.25">
      <c r="A63" s="29" t="s">
        <v>67</v>
      </c>
      <c r="B63" s="123" t="s">
        <v>68</v>
      </c>
      <c r="C63" s="123"/>
      <c r="D63" s="123"/>
      <c r="E63" s="123"/>
      <c r="F63" s="123"/>
      <c r="G63" s="123"/>
      <c r="H63" s="123"/>
      <c r="I63" s="123"/>
    </row>
    <row r="64" spans="1:10" ht="15" customHeight="1" x14ac:dyDescent="0.25">
      <c r="A64" s="29" t="s">
        <v>69</v>
      </c>
      <c r="B64" s="124" t="s">
        <v>70</v>
      </c>
      <c r="C64" s="124"/>
      <c r="D64" s="124"/>
      <c r="E64" s="124"/>
      <c r="F64" s="124"/>
      <c r="G64" s="124"/>
      <c r="H64" s="124"/>
      <c r="I64" s="124"/>
    </row>
    <row r="65" spans="1:11" ht="33.75" customHeight="1" x14ac:dyDescent="0.25">
      <c r="A65" s="22" t="s">
        <v>71</v>
      </c>
      <c r="B65" s="114" t="s">
        <v>72</v>
      </c>
      <c r="C65" s="114"/>
      <c r="D65" s="114"/>
      <c r="E65" s="114"/>
      <c r="F65" s="114"/>
      <c r="G65" s="114"/>
      <c r="H65" s="22" t="s">
        <v>36</v>
      </c>
      <c r="I65" s="22" t="s">
        <v>37</v>
      </c>
    </row>
    <row r="66" spans="1:11" ht="15" customHeight="1" x14ac:dyDescent="0.25">
      <c r="A66" s="17">
        <v>1</v>
      </c>
      <c r="B66" s="99" t="s">
        <v>73</v>
      </c>
      <c r="C66" s="99"/>
      <c r="D66" s="99"/>
      <c r="E66" s="99"/>
      <c r="F66" s="99"/>
      <c r="G66" s="99"/>
      <c r="H66" s="23">
        <v>2.3626999999999999E-2</v>
      </c>
      <c r="I66" s="24">
        <f>$I$39*H66</f>
        <v>18.38277255909091</v>
      </c>
    </row>
    <row r="67" spans="1:11" ht="15" customHeight="1" x14ac:dyDescent="0.25">
      <c r="A67" s="17">
        <v>2</v>
      </c>
      <c r="B67" s="99" t="s">
        <v>74</v>
      </c>
      <c r="C67" s="99"/>
      <c r="D67" s="99"/>
      <c r="E67" s="99"/>
      <c r="F67" s="99"/>
      <c r="G67" s="99"/>
      <c r="H67" s="23">
        <v>1.717E-3</v>
      </c>
      <c r="I67" s="24">
        <f>$I$39*H67</f>
        <v>1.3358962409090911</v>
      </c>
    </row>
    <row r="68" spans="1:11" ht="15" customHeight="1" x14ac:dyDescent="0.25">
      <c r="A68" s="17">
        <v>3</v>
      </c>
      <c r="B68" s="99" t="s">
        <v>75</v>
      </c>
      <c r="C68" s="99"/>
      <c r="D68" s="99"/>
      <c r="E68" s="99"/>
      <c r="F68" s="99"/>
      <c r="G68" s="99"/>
      <c r="H68" s="23">
        <v>9.4509999999999993E-3</v>
      </c>
      <c r="I68" s="24">
        <f>$I$39*H68</f>
        <v>7.353264631818182</v>
      </c>
    </row>
    <row r="69" spans="1:11" s="28" customFormat="1" ht="15" customHeight="1" x14ac:dyDescent="0.25">
      <c r="A69" s="116" t="s">
        <v>76</v>
      </c>
      <c r="B69" s="116"/>
      <c r="C69" s="116"/>
      <c r="D69" s="116"/>
      <c r="E69" s="116"/>
      <c r="F69" s="116"/>
      <c r="G69" s="116"/>
      <c r="H69" s="25">
        <f>SUM(H66:H68)</f>
        <v>3.4795E-2</v>
      </c>
      <c r="I69" s="26">
        <f>SUM(I66:I68)</f>
        <v>27.071933431818181</v>
      </c>
      <c r="J69" s="27"/>
    </row>
    <row r="70" spans="1:11" ht="4.5" customHeight="1" x14ac:dyDescent="0.25"/>
    <row r="71" spans="1:11" ht="33.75" customHeight="1" x14ac:dyDescent="0.25">
      <c r="A71" s="22" t="s">
        <v>77</v>
      </c>
      <c r="B71" s="114" t="s">
        <v>78</v>
      </c>
      <c r="C71" s="114"/>
      <c r="D71" s="114"/>
      <c r="E71" s="114"/>
      <c r="F71" s="114"/>
      <c r="G71" s="114"/>
      <c r="H71" s="22" t="s">
        <v>36</v>
      </c>
      <c r="I71" s="22" t="s">
        <v>37</v>
      </c>
    </row>
    <row r="72" spans="1:11" ht="15" customHeight="1" x14ac:dyDescent="0.25">
      <c r="A72" s="17">
        <v>1</v>
      </c>
      <c r="B72" s="99" t="s">
        <v>79</v>
      </c>
      <c r="C72" s="99"/>
      <c r="D72" s="99"/>
      <c r="E72" s="99"/>
      <c r="F72" s="99"/>
      <c r="G72" s="99"/>
      <c r="H72" s="23">
        <f>(H50*H62)</f>
        <v>7.8522444000000011E-2</v>
      </c>
      <c r="I72" s="24">
        <f>$I$39*H72</f>
        <v>61.093673713800015</v>
      </c>
    </row>
    <row r="73" spans="1:11" s="28" customFormat="1" ht="15" customHeight="1" x14ac:dyDescent="0.25">
      <c r="A73" s="116" t="s">
        <v>80</v>
      </c>
      <c r="B73" s="116"/>
      <c r="C73" s="116"/>
      <c r="D73" s="116"/>
      <c r="E73" s="116"/>
      <c r="F73" s="116"/>
      <c r="G73" s="116"/>
      <c r="H73" s="25">
        <f>SUM(H72:H72)</f>
        <v>7.8522444000000011E-2</v>
      </c>
      <c r="I73" s="26">
        <f>I72</f>
        <v>61.093673713800015</v>
      </c>
      <c r="J73" s="27"/>
      <c r="K73" s="30"/>
    </row>
    <row r="74" spans="1:11" ht="4.5" customHeight="1" x14ac:dyDescent="0.25">
      <c r="J74" s="31"/>
    </row>
    <row r="75" spans="1:11" s="28" customFormat="1" ht="12" customHeight="1" x14ac:dyDescent="0.25">
      <c r="A75" s="127" t="s">
        <v>81</v>
      </c>
      <c r="B75" s="127"/>
      <c r="C75" s="127"/>
      <c r="D75" s="127"/>
      <c r="E75" s="127"/>
      <c r="F75" s="127"/>
      <c r="G75" s="127"/>
      <c r="H75" s="32">
        <f>H50+H62+H69+H73</f>
        <v>0.67626044399999996</v>
      </c>
      <c r="I75" s="33">
        <f>I50+I62+I69+I73</f>
        <v>526.15829063198191</v>
      </c>
      <c r="J75" s="27"/>
    </row>
    <row r="76" spans="1:11" ht="4.5" customHeight="1" x14ac:dyDescent="0.25"/>
    <row r="77" spans="1:11" ht="33.75" customHeight="1" x14ac:dyDescent="0.25">
      <c r="A77" s="22" t="s">
        <v>82</v>
      </c>
      <c r="B77" s="114" t="s">
        <v>83</v>
      </c>
      <c r="C77" s="114"/>
      <c r="D77" s="114"/>
      <c r="E77" s="114"/>
      <c r="F77" s="114"/>
      <c r="G77" s="114"/>
      <c r="H77" s="22" t="s">
        <v>36</v>
      </c>
      <c r="I77" s="22" t="s">
        <v>37</v>
      </c>
    </row>
    <row r="78" spans="1:11" ht="15" customHeight="1" x14ac:dyDescent="0.25">
      <c r="A78" s="17">
        <v>1</v>
      </c>
      <c r="B78" s="99" t="s">
        <v>21</v>
      </c>
      <c r="C78" s="99"/>
      <c r="D78" s="99"/>
      <c r="E78" s="99"/>
      <c r="F78" s="99"/>
      <c r="G78" s="99"/>
      <c r="H78" s="23">
        <f>I78/$I$39</f>
        <v>0.20564471370400011</v>
      </c>
      <c r="I78" s="24">
        <f>I95</f>
        <v>160</v>
      </c>
    </row>
    <row r="79" spans="1:11" ht="15" customHeight="1" x14ac:dyDescent="0.25">
      <c r="A79" s="17">
        <v>2</v>
      </c>
      <c r="B79" s="99" t="s">
        <v>22</v>
      </c>
      <c r="C79" s="99"/>
      <c r="D79" s="99"/>
      <c r="E79" s="99"/>
      <c r="F79" s="99"/>
      <c r="G79" s="99"/>
      <c r="H79" s="23">
        <f>I79/$I$39</f>
        <v>0</v>
      </c>
      <c r="I79" s="24">
        <f>I91</f>
        <v>0</v>
      </c>
    </row>
    <row r="80" spans="1:11" ht="15" customHeight="1" x14ac:dyDescent="0.25">
      <c r="A80" s="17">
        <v>3</v>
      </c>
      <c r="B80" s="99" t="s">
        <v>84</v>
      </c>
      <c r="C80" s="99"/>
      <c r="D80" s="99"/>
      <c r="E80" s="99"/>
      <c r="F80" s="99"/>
      <c r="G80" s="99"/>
      <c r="H80" s="23">
        <f>I80/$I$39</f>
        <v>0.18034725914155011</v>
      </c>
      <c r="I80" s="24">
        <f>I87</f>
        <v>140.31754545454544</v>
      </c>
    </row>
    <row r="81" spans="1:10" ht="15" customHeight="1" x14ac:dyDescent="0.25">
      <c r="A81" s="17">
        <v>4</v>
      </c>
      <c r="B81" s="99" t="s">
        <v>85</v>
      </c>
      <c r="C81" s="99"/>
      <c r="D81" s="99"/>
      <c r="E81" s="99"/>
      <c r="F81" s="99"/>
      <c r="G81" s="99"/>
      <c r="H81" s="23">
        <f>I81/$I$39</f>
        <v>0</v>
      </c>
      <c r="I81" s="24">
        <f>IF(I25="Não aplicável",0,((I9/H9)*1.5*I25))</f>
        <v>0</v>
      </c>
    </row>
    <row r="82" spans="1:10" ht="15" customHeight="1" x14ac:dyDescent="0.25">
      <c r="A82" s="17">
        <v>5</v>
      </c>
      <c r="B82" s="99" t="s">
        <v>86</v>
      </c>
      <c r="C82" s="99"/>
      <c r="D82" s="99"/>
      <c r="E82" s="99"/>
      <c r="F82" s="99"/>
      <c r="G82" s="99"/>
      <c r="H82" s="23">
        <f>I82/$I$39</f>
        <v>0</v>
      </c>
      <c r="I82" s="24">
        <v>0</v>
      </c>
    </row>
    <row r="83" spans="1:10" ht="15" customHeight="1" x14ac:dyDescent="0.25">
      <c r="A83" s="116" t="s">
        <v>87</v>
      </c>
      <c r="B83" s="116"/>
      <c r="C83" s="116"/>
      <c r="D83" s="116"/>
      <c r="E83" s="116"/>
      <c r="F83" s="116"/>
      <c r="G83" s="116"/>
      <c r="H83" s="25">
        <f>SUM(H78:H82)</f>
        <v>0.3859919728455502</v>
      </c>
      <c r="I83" s="26">
        <f>SUM(I78:I82)</f>
        <v>300.31754545454544</v>
      </c>
      <c r="J83" s="34"/>
    </row>
    <row r="84" spans="1:10" ht="18" customHeight="1" x14ac:dyDescent="0.25">
      <c r="A84" s="29" t="s">
        <v>88</v>
      </c>
      <c r="B84" s="118" t="s">
        <v>89</v>
      </c>
      <c r="C84" s="118"/>
      <c r="D84" s="118"/>
      <c r="E84" s="118"/>
      <c r="F84" s="118"/>
      <c r="G84" s="118"/>
      <c r="H84" s="35"/>
      <c r="I84" s="36"/>
    </row>
    <row r="85" spans="1:10" ht="15" customHeight="1" x14ac:dyDescent="0.25">
      <c r="A85" s="125" t="s">
        <v>90</v>
      </c>
      <c r="B85" s="125"/>
      <c r="C85" s="125"/>
      <c r="D85" s="125"/>
      <c r="E85" s="125"/>
      <c r="F85" s="125"/>
      <c r="G85" s="125"/>
      <c r="H85" s="125"/>
      <c r="I85" s="125"/>
    </row>
    <row r="86" spans="1:10" ht="24" customHeight="1" x14ac:dyDescent="0.25">
      <c r="A86" s="111" t="s">
        <v>91</v>
      </c>
      <c r="B86" s="111"/>
      <c r="C86" s="17" t="s">
        <v>92</v>
      </c>
      <c r="D86" s="17" t="s">
        <v>93</v>
      </c>
      <c r="E86" s="17" t="s">
        <v>94</v>
      </c>
      <c r="F86" s="17" t="s">
        <v>95</v>
      </c>
      <c r="G86" s="17" t="s">
        <v>96</v>
      </c>
      <c r="H86" s="23" t="s">
        <v>97</v>
      </c>
      <c r="I86" s="24" t="s">
        <v>98</v>
      </c>
    </row>
    <row r="87" spans="1:10" ht="15" customHeight="1" x14ac:dyDescent="0.25">
      <c r="A87" s="126">
        <f>I11</f>
        <v>4.25</v>
      </c>
      <c r="B87" s="126"/>
      <c r="C87" s="17">
        <f>I12</f>
        <v>22</v>
      </c>
      <c r="D87" s="17">
        <v>2</v>
      </c>
      <c r="E87" s="37">
        <f>A87*C87*D87</f>
        <v>187</v>
      </c>
      <c r="F87" s="37">
        <f>I30</f>
        <v>778.04090909090917</v>
      </c>
      <c r="G87" s="38">
        <f>I13</f>
        <v>0.06</v>
      </c>
      <c r="H87" s="37">
        <f>F87*G87</f>
        <v>46.682454545454547</v>
      </c>
      <c r="I87" s="24">
        <f>IF((E87-H87)&gt;0,E87-H87,0)</f>
        <v>140.31754545454544</v>
      </c>
    </row>
    <row r="88" spans="1:10" ht="3.75" customHeight="1" x14ac:dyDescent="0.25">
      <c r="A88" s="39"/>
      <c r="E88" s="34"/>
      <c r="F88" s="34"/>
      <c r="G88" s="40"/>
      <c r="H88" s="34"/>
      <c r="I88" s="41"/>
    </row>
    <row r="89" spans="1:10" ht="15" customHeight="1" x14ac:dyDescent="0.25">
      <c r="A89" s="125" t="s">
        <v>99</v>
      </c>
      <c r="B89" s="125"/>
      <c r="C89" s="125"/>
      <c r="D89" s="125"/>
      <c r="E89" s="125"/>
      <c r="F89" s="125"/>
      <c r="G89" s="125"/>
      <c r="H89" s="125"/>
      <c r="I89" s="125"/>
    </row>
    <row r="90" spans="1:10" ht="23.25" customHeight="1" x14ac:dyDescent="0.25">
      <c r="A90" s="111" t="s">
        <v>91</v>
      </c>
      <c r="B90" s="111"/>
      <c r="C90" s="17" t="s">
        <v>100</v>
      </c>
      <c r="D90" s="17" t="s">
        <v>93</v>
      </c>
      <c r="E90" s="17" t="s">
        <v>94</v>
      </c>
      <c r="F90" s="17" t="s">
        <v>95</v>
      </c>
      <c r="G90" s="17" t="s">
        <v>96</v>
      </c>
      <c r="H90" s="23" t="s">
        <v>97</v>
      </c>
      <c r="I90" s="24" t="s">
        <v>98</v>
      </c>
    </row>
    <row r="91" spans="1:10" ht="15" customHeight="1" x14ac:dyDescent="0.25">
      <c r="A91" s="128">
        <f>I17</f>
        <v>0</v>
      </c>
      <c r="B91" s="128"/>
      <c r="C91" s="42">
        <f>I18</f>
        <v>0</v>
      </c>
      <c r="D91" s="17">
        <v>1</v>
      </c>
      <c r="E91" s="37">
        <f>A91*C91*D91</f>
        <v>0</v>
      </c>
      <c r="F91" s="37">
        <f>E91</f>
        <v>0</v>
      </c>
      <c r="G91" s="43">
        <f>I19</f>
        <v>0</v>
      </c>
      <c r="H91" s="37">
        <f>F91*G91</f>
        <v>0</v>
      </c>
      <c r="I91" s="24">
        <f>E91-H91</f>
        <v>0</v>
      </c>
    </row>
    <row r="92" spans="1:10" ht="4.5" customHeight="1" x14ac:dyDescent="0.25">
      <c r="A92" s="44"/>
      <c r="B92" s="44"/>
      <c r="C92" s="44"/>
      <c r="D92" s="44"/>
      <c r="E92" s="27"/>
      <c r="F92" s="27"/>
      <c r="G92" s="45"/>
      <c r="H92" s="27"/>
      <c r="I92" s="46"/>
    </row>
    <row r="93" spans="1:10" ht="15" customHeight="1" x14ac:dyDescent="0.25">
      <c r="A93" s="130" t="s">
        <v>177</v>
      </c>
      <c r="B93" s="131"/>
      <c r="C93" s="131"/>
      <c r="D93" s="131"/>
      <c r="E93" s="131"/>
      <c r="F93" s="132" t="str">
        <f>A14</f>
        <v>Auxílio Alimentação</v>
      </c>
      <c r="G93" s="132"/>
      <c r="H93" s="132"/>
      <c r="I93" s="133"/>
    </row>
    <row r="94" spans="1:10" ht="23.25" customHeight="1" x14ac:dyDescent="0.25">
      <c r="A94" s="134" t="s">
        <v>91</v>
      </c>
      <c r="B94" s="134"/>
      <c r="C94" s="85" t="s">
        <v>100</v>
      </c>
      <c r="D94" s="85" t="s">
        <v>93</v>
      </c>
      <c r="E94" s="85" t="s">
        <v>94</v>
      </c>
      <c r="F94" s="85" t="s">
        <v>95</v>
      </c>
      <c r="G94" s="85" t="s">
        <v>96</v>
      </c>
      <c r="H94" s="86" t="str">
        <f>H86</f>
        <v>Valor desconto</v>
      </c>
      <c r="I94" s="87" t="s">
        <v>98</v>
      </c>
    </row>
    <row r="95" spans="1:10" ht="15" customHeight="1" x14ac:dyDescent="0.25">
      <c r="A95" s="128">
        <f>I14</f>
        <v>200</v>
      </c>
      <c r="B95" s="128"/>
      <c r="C95" s="42">
        <f>I15</f>
        <v>1</v>
      </c>
      <c r="D95" s="17">
        <v>1</v>
      </c>
      <c r="E95" s="37">
        <f>A95*C95*D95</f>
        <v>200</v>
      </c>
      <c r="F95" s="37">
        <f>E95</f>
        <v>200</v>
      </c>
      <c r="G95" s="43">
        <f>I16</f>
        <v>0.2</v>
      </c>
      <c r="H95" s="37">
        <f>F95*G95</f>
        <v>40</v>
      </c>
      <c r="I95" s="24">
        <f>E95-H95</f>
        <v>160</v>
      </c>
    </row>
    <row r="96" spans="1:10" ht="4.5" customHeight="1" x14ac:dyDescent="0.25"/>
    <row r="97" spans="1:12" ht="12" customHeight="1" x14ac:dyDescent="0.25">
      <c r="A97" s="129" t="s">
        <v>101</v>
      </c>
      <c r="B97" s="129"/>
      <c r="C97" s="129"/>
      <c r="D97" s="129"/>
      <c r="E97" s="129"/>
      <c r="F97" s="129"/>
      <c r="G97" s="129"/>
      <c r="H97" s="47">
        <f>H39+H75+H83</f>
        <v>2.0622524168455501</v>
      </c>
      <c r="I97" s="48">
        <f>I39+I75+I83</f>
        <v>1604.5167451774364</v>
      </c>
      <c r="J97" s="34"/>
      <c r="L97" s="34"/>
    </row>
    <row r="98" spans="1:12" s="53" customFormat="1" ht="4.5" customHeight="1" x14ac:dyDescent="0.25">
      <c r="A98" s="49"/>
      <c r="B98" s="49"/>
      <c r="C98" s="49"/>
      <c r="D98" s="49"/>
      <c r="E98" s="49"/>
      <c r="F98" s="49"/>
      <c r="G98" s="49"/>
      <c r="H98" s="50"/>
      <c r="I98" s="51"/>
      <c r="J98" s="52"/>
      <c r="L98" s="52"/>
    </row>
    <row r="99" spans="1:12" ht="11.25" customHeight="1" x14ac:dyDescent="0.25">
      <c r="A99" s="113" t="s">
        <v>102</v>
      </c>
      <c r="B99" s="113"/>
      <c r="C99" s="113"/>
      <c r="D99" s="113"/>
      <c r="E99" s="113"/>
      <c r="F99" s="113"/>
      <c r="G99" s="113"/>
      <c r="H99" s="113"/>
      <c r="I99" s="113"/>
    </row>
    <row r="100" spans="1:12" ht="33.75" customHeight="1" x14ac:dyDescent="0.25">
      <c r="A100" s="22" t="s">
        <v>34</v>
      </c>
      <c r="B100" s="114" t="s">
        <v>103</v>
      </c>
      <c r="C100" s="114"/>
      <c r="D100" s="114"/>
      <c r="E100" s="114"/>
      <c r="F100" s="114"/>
      <c r="G100" s="114"/>
      <c r="H100" s="22" t="s">
        <v>36</v>
      </c>
      <c r="I100" s="22" t="s">
        <v>37</v>
      </c>
    </row>
    <row r="101" spans="1:12" ht="15" customHeight="1" x14ac:dyDescent="0.25">
      <c r="A101" s="17">
        <v>1</v>
      </c>
      <c r="B101" s="99" t="s">
        <v>104</v>
      </c>
      <c r="C101" s="99"/>
      <c r="D101" s="99"/>
      <c r="E101" s="99"/>
      <c r="F101" s="99"/>
      <c r="G101" s="99"/>
      <c r="H101" s="23">
        <f t="shared" ref="H101:H106" si="4">I101/$I$112</f>
        <v>0</v>
      </c>
      <c r="I101" s="24">
        <v>0</v>
      </c>
    </row>
    <row r="102" spans="1:12" ht="15" customHeight="1" x14ac:dyDescent="0.25">
      <c r="A102" s="17">
        <v>2</v>
      </c>
      <c r="B102" s="97" t="s">
        <v>105</v>
      </c>
      <c r="C102" s="97"/>
      <c r="D102" s="97"/>
      <c r="E102" s="97"/>
      <c r="F102" s="97"/>
      <c r="G102" s="97"/>
      <c r="H102" s="23">
        <f t="shared" si="4"/>
        <v>0</v>
      </c>
      <c r="I102" s="24">
        <v>0</v>
      </c>
    </row>
    <row r="103" spans="1:12" ht="15" customHeight="1" x14ac:dyDescent="0.25">
      <c r="A103" s="17">
        <v>3</v>
      </c>
      <c r="B103" s="99" t="s">
        <v>106</v>
      </c>
      <c r="C103" s="99"/>
      <c r="D103" s="99"/>
      <c r="E103" s="99"/>
      <c r="F103" s="99"/>
      <c r="G103" s="99"/>
      <c r="H103" s="23">
        <f t="shared" si="4"/>
        <v>0</v>
      </c>
      <c r="I103" s="24">
        <v>0</v>
      </c>
    </row>
    <row r="104" spans="1:12" ht="15" customHeight="1" x14ac:dyDescent="0.25">
      <c r="A104" s="17">
        <v>4</v>
      </c>
      <c r="B104" s="97" t="s">
        <v>107</v>
      </c>
      <c r="C104" s="97"/>
      <c r="D104" s="97"/>
      <c r="E104" s="97"/>
      <c r="F104" s="97"/>
      <c r="G104" s="97"/>
      <c r="H104" s="23">
        <f t="shared" si="4"/>
        <v>0</v>
      </c>
      <c r="I104" s="24">
        <f>IF(F110=20%,G110,0)</f>
        <v>0</v>
      </c>
    </row>
    <row r="105" spans="1:12" ht="15" customHeight="1" x14ac:dyDescent="0.25">
      <c r="A105" s="17">
        <v>5</v>
      </c>
      <c r="B105" s="99" t="s">
        <v>108</v>
      </c>
      <c r="C105" s="99"/>
      <c r="D105" s="99"/>
      <c r="E105" s="99"/>
      <c r="F105" s="99"/>
      <c r="G105" s="99"/>
      <c r="H105" s="23">
        <f t="shared" si="4"/>
        <v>0</v>
      </c>
      <c r="I105" s="24">
        <v>0</v>
      </c>
    </row>
    <row r="106" spans="1:12" ht="15" customHeight="1" x14ac:dyDescent="0.25">
      <c r="A106" s="17">
        <v>6</v>
      </c>
      <c r="B106" s="99" t="s">
        <v>86</v>
      </c>
      <c r="C106" s="99"/>
      <c r="D106" s="99"/>
      <c r="E106" s="99"/>
      <c r="F106" s="99"/>
      <c r="G106" s="99"/>
      <c r="H106" s="23">
        <f t="shared" si="4"/>
        <v>0</v>
      </c>
      <c r="I106" s="24">
        <v>0</v>
      </c>
    </row>
    <row r="107" spans="1:12" ht="15" customHeight="1" x14ac:dyDescent="0.25">
      <c r="A107" s="116" t="s">
        <v>109</v>
      </c>
      <c r="B107" s="116"/>
      <c r="C107" s="116"/>
      <c r="D107" s="116"/>
      <c r="E107" s="116"/>
      <c r="F107" s="116"/>
      <c r="G107" s="116"/>
      <c r="H107" s="25">
        <f>H101+H102+H103+H104+H105+H106</f>
        <v>0</v>
      </c>
      <c r="I107" s="54">
        <f>SUM(I101:I106)</f>
        <v>0</v>
      </c>
      <c r="J107" s="34"/>
    </row>
    <row r="108" spans="1:12" ht="30" customHeight="1" x14ac:dyDescent="0.25">
      <c r="B108" s="123" t="s">
        <v>110</v>
      </c>
      <c r="C108" s="123"/>
      <c r="D108" s="123"/>
      <c r="E108" s="123"/>
      <c r="F108" s="123"/>
      <c r="G108" s="123"/>
      <c r="H108" s="123"/>
      <c r="I108" s="123"/>
    </row>
    <row r="109" spans="1:12" ht="5.25" customHeight="1" x14ac:dyDescent="0.25"/>
    <row r="110" spans="1:12" ht="48.75" customHeight="1" x14ac:dyDescent="0.25">
      <c r="A110" s="135" t="s">
        <v>111</v>
      </c>
      <c r="B110" s="135"/>
      <c r="C110" s="135"/>
      <c r="D110" s="135"/>
      <c r="E110" s="135"/>
      <c r="F110" s="55">
        <f>I26</f>
        <v>0.1</v>
      </c>
      <c r="G110" s="56">
        <f>I112*F110</f>
        <v>146.41991997228911</v>
      </c>
      <c r="H110" s="57" t="s">
        <v>112</v>
      </c>
      <c r="I110" s="58">
        <f>I80</f>
        <v>140.31754545454544</v>
      </c>
    </row>
    <row r="111" spans="1:12" s="61" customFormat="1" ht="16.5" customHeight="1" x14ac:dyDescent="0.25">
      <c r="A111" s="136" t="s">
        <v>113</v>
      </c>
      <c r="B111" s="136"/>
      <c r="C111" s="57" t="s">
        <v>114</v>
      </c>
      <c r="D111" s="57" t="s">
        <v>115</v>
      </c>
      <c r="E111" s="57" t="s">
        <v>116</v>
      </c>
      <c r="F111" s="57" t="s">
        <v>117</v>
      </c>
      <c r="G111" s="57" t="s">
        <v>118</v>
      </c>
      <c r="H111" s="57" t="s">
        <v>119</v>
      </c>
      <c r="I111" s="59" t="s">
        <v>120</v>
      </c>
      <c r="J111" s="60"/>
    </row>
    <row r="112" spans="1:12" ht="16.5" customHeight="1" x14ac:dyDescent="0.25">
      <c r="A112" s="137">
        <f>I39</f>
        <v>778.04090909090917</v>
      </c>
      <c r="B112" s="137"/>
      <c r="C112" s="62">
        <f>I50</f>
        <v>239.63660000000002</v>
      </c>
      <c r="D112" s="62">
        <f>I62</f>
        <v>198.35608348636364</v>
      </c>
      <c r="E112" s="62">
        <f>I69</f>
        <v>27.071933431818181</v>
      </c>
      <c r="F112" s="62">
        <f>I73</f>
        <v>61.093673713800015</v>
      </c>
      <c r="G112" s="62">
        <f>I83</f>
        <v>300.31754545454544</v>
      </c>
      <c r="H112" s="62">
        <f>A112+C112+D112+E112+F112+G112</f>
        <v>1604.5167451774364</v>
      </c>
      <c r="I112" s="62">
        <f>H112-I110</f>
        <v>1464.1991997228911</v>
      </c>
      <c r="J112" s="34"/>
    </row>
    <row r="113" spans="1:12" ht="4.5" customHeight="1" x14ac:dyDescent="0.25">
      <c r="A113" s="29"/>
      <c r="B113" s="138"/>
      <c r="C113" s="138"/>
      <c r="D113" s="138"/>
      <c r="E113" s="138"/>
      <c r="F113" s="138"/>
      <c r="G113" s="138"/>
      <c r="H113" s="138"/>
      <c r="I113" s="138"/>
    </row>
    <row r="114" spans="1:12" ht="33.75" customHeight="1" x14ac:dyDescent="0.25">
      <c r="A114" s="22" t="s">
        <v>46</v>
      </c>
      <c r="B114" s="114" t="s">
        <v>121</v>
      </c>
      <c r="C114" s="114"/>
      <c r="D114" s="114"/>
      <c r="E114" s="114"/>
      <c r="F114" s="114"/>
      <c r="G114" s="114"/>
      <c r="H114" s="22" t="s">
        <v>36</v>
      </c>
      <c r="I114" s="22" t="s">
        <v>37</v>
      </c>
    </row>
    <row r="115" spans="1:12" ht="15" customHeight="1" x14ac:dyDescent="0.25">
      <c r="A115" s="17">
        <v>1</v>
      </c>
      <c r="B115" s="99" t="s">
        <v>122</v>
      </c>
      <c r="C115" s="99"/>
      <c r="D115" s="99"/>
      <c r="E115" s="99"/>
      <c r="F115" s="99"/>
      <c r="G115" s="99"/>
      <c r="H115" s="23">
        <f>I115/$I$125</f>
        <v>0</v>
      </c>
      <c r="I115" s="24">
        <v>0</v>
      </c>
    </row>
    <row r="116" spans="1:12" ht="15" customHeight="1" x14ac:dyDescent="0.25">
      <c r="A116" s="17">
        <v>2</v>
      </c>
      <c r="B116" s="99" t="s">
        <v>123</v>
      </c>
      <c r="C116" s="99"/>
      <c r="D116" s="99"/>
      <c r="E116" s="99"/>
      <c r="F116" s="99"/>
      <c r="G116" s="99"/>
      <c r="H116" s="23">
        <f>I116/$I$125</f>
        <v>0</v>
      </c>
      <c r="I116" s="24">
        <v>0</v>
      </c>
    </row>
    <row r="117" spans="1:12" ht="35.450000000000003" customHeight="1" x14ac:dyDescent="0.25">
      <c r="A117" s="116" t="s">
        <v>178</v>
      </c>
      <c r="B117" s="116"/>
      <c r="C117" s="116"/>
      <c r="D117" s="116"/>
      <c r="E117" s="116"/>
      <c r="F117" s="116"/>
      <c r="G117" s="116"/>
      <c r="H117" s="25">
        <f>H115+H116</f>
        <v>0</v>
      </c>
      <c r="I117" s="26">
        <f>SUM(I115:I116)</f>
        <v>0</v>
      </c>
    </row>
    <row r="118" spans="1:12" ht="4.5" customHeight="1" x14ac:dyDescent="0.25"/>
    <row r="119" spans="1:12" ht="33.75" customHeight="1" x14ac:dyDescent="0.25">
      <c r="A119" s="22" t="s">
        <v>56</v>
      </c>
      <c r="B119" s="114" t="s">
        <v>124</v>
      </c>
      <c r="C119" s="114"/>
      <c r="D119" s="114"/>
      <c r="E119" s="114"/>
      <c r="F119" s="114"/>
      <c r="G119" s="114"/>
      <c r="H119" s="22" t="s">
        <v>36</v>
      </c>
      <c r="I119" s="22" t="s">
        <v>37</v>
      </c>
    </row>
    <row r="120" spans="1:12" ht="15" customHeight="1" x14ac:dyDescent="0.25">
      <c r="A120" s="17">
        <v>1</v>
      </c>
      <c r="B120" s="99" t="s">
        <v>124</v>
      </c>
      <c r="C120" s="99"/>
      <c r="D120" s="99"/>
      <c r="E120" s="99"/>
      <c r="F120" s="99"/>
      <c r="G120" s="99"/>
      <c r="H120" s="23">
        <f>I120/I125</f>
        <v>0</v>
      </c>
      <c r="I120" s="24">
        <v>0</v>
      </c>
    </row>
    <row r="121" spans="1:12" ht="36.6" customHeight="1" x14ac:dyDescent="0.25">
      <c r="A121" s="116" t="s">
        <v>179</v>
      </c>
      <c r="B121" s="116"/>
      <c r="C121" s="116"/>
      <c r="D121" s="116"/>
      <c r="E121" s="116"/>
      <c r="F121" s="116"/>
      <c r="G121" s="116"/>
      <c r="H121" s="25">
        <f>H120</f>
        <v>0</v>
      </c>
      <c r="I121" s="26">
        <f>I120</f>
        <v>0</v>
      </c>
      <c r="J121" s="34"/>
      <c r="K121" s="34"/>
      <c r="L121" s="2"/>
    </row>
    <row r="122" spans="1:12" ht="4.5" customHeight="1" x14ac:dyDescent="0.25">
      <c r="A122" s="28"/>
      <c r="B122" s="28"/>
      <c r="C122" s="28"/>
      <c r="D122" s="28"/>
      <c r="E122" s="28"/>
      <c r="F122" s="28"/>
      <c r="G122" s="28"/>
      <c r="H122" s="35"/>
      <c r="I122" s="36"/>
    </row>
    <row r="123" spans="1:12" ht="39" customHeight="1" x14ac:dyDescent="0.25">
      <c r="A123" s="139" t="s">
        <v>125</v>
      </c>
      <c r="B123" s="139"/>
      <c r="C123" s="139"/>
      <c r="D123" s="139"/>
      <c r="E123" s="139"/>
      <c r="F123" s="55">
        <v>0.18</v>
      </c>
      <c r="G123" s="56">
        <f>I125*F123</f>
        <v>263.55585595012036</v>
      </c>
      <c r="H123" s="57" t="s">
        <v>112</v>
      </c>
      <c r="I123" s="58">
        <f>I80</f>
        <v>140.31754545454544</v>
      </c>
      <c r="L123" s="2"/>
    </row>
    <row r="124" spans="1:12" s="61" customFormat="1" ht="16.5" customHeight="1" x14ac:dyDescent="0.25">
      <c r="A124" s="136" t="s">
        <v>113</v>
      </c>
      <c r="B124" s="136"/>
      <c r="C124" s="57" t="s">
        <v>114</v>
      </c>
      <c r="D124" s="57" t="s">
        <v>115</v>
      </c>
      <c r="E124" s="57" t="s">
        <v>116</v>
      </c>
      <c r="F124" s="57" t="s">
        <v>117</v>
      </c>
      <c r="G124" s="57" t="s">
        <v>118</v>
      </c>
      <c r="H124" s="57" t="s">
        <v>119</v>
      </c>
      <c r="I124" s="59" t="s">
        <v>120</v>
      </c>
      <c r="J124" s="60"/>
      <c r="L124" s="60"/>
    </row>
    <row r="125" spans="1:12" ht="16.5" customHeight="1" x14ac:dyDescent="0.25">
      <c r="A125" s="137">
        <f>I39</f>
        <v>778.04090909090917</v>
      </c>
      <c r="B125" s="137"/>
      <c r="C125" s="62">
        <f>I50</f>
        <v>239.63660000000002</v>
      </c>
      <c r="D125" s="62">
        <f>I62</f>
        <v>198.35608348636364</v>
      </c>
      <c r="E125" s="62">
        <f>I69</f>
        <v>27.071933431818181</v>
      </c>
      <c r="F125" s="62">
        <f>I73</f>
        <v>61.093673713800015</v>
      </c>
      <c r="G125" s="62">
        <f>I83</f>
        <v>300.31754545454544</v>
      </c>
      <c r="H125" s="62">
        <f>A125+C125+D125+E125+F125+G125</f>
        <v>1604.5167451774364</v>
      </c>
      <c r="I125" s="62">
        <f>H125-I123</f>
        <v>1464.1991997228911</v>
      </c>
      <c r="J125" s="34"/>
      <c r="L125" s="2"/>
    </row>
    <row r="126" spans="1:12" ht="4.5" customHeight="1" x14ac:dyDescent="0.25"/>
    <row r="127" spans="1:12" ht="12" customHeight="1" x14ac:dyDescent="0.25">
      <c r="A127" s="129" t="s">
        <v>126</v>
      </c>
      <c r="B127" s="129"/>
      <c r="C127" s="129"/>
      <c r="D127" s="129"/>
      <c r="E127" s="129"/>
      <c r="F127" s="129"/>
      <c r="G127" s="129"/>
      <c r="H127" s="47">
        <f>H107+H117+H121</f>
        <v>0</v>
      </c>
      <c r="I127" s="48">
        <f>I107+I117+I121</f>
        <v>0</v>
      </c>
    </row>
    <row r="128" spans="1:12" ht="4.5" customHeight="1" x14ac:dyDescent="0.25"/>
    <row r="129" spans="1:10" ht="11.25" customHeight="1" x14ac:dyDescent="0.25">
      <c r="A129" s="113" t="s">
        <v>127</v>
      </c>
      <c r="B129" s="113"/>
      <c r="C129" s="113"/>
      <c r="D129" s="113"/>
      <c r="E129" s="113"/>
      <c r="F129" s="113"/>
      <c r="G129" s="113"/>
      <c r="H129" s="113"/>
      <c r="I129" s="113"/>
    </row>
    <row r="130" spans="1:10" ht="33.75" customHeight="1" x14ac:dyDescent="0.25">
      <c r="A130" s="22" t="s">
        <v>34</v>
      </c>
      <c r="B130" s="114" t="s">
        <v>128</v>
      </c>
      <c r="C130" s="114"/>
      <c r="D130" s="114"/>
      <c r="E130" s="114"/>
      <c r="F130" s="114"/>
      <c r="G130" s="114"/>
      <c r="H130" s="22" t="s">
        <v>36</v>
      </c>
      <c r="I130" s="22" t="s">
        <v>37</v>
      </c>
    </row>
    <row r="131" spans="1:10" ht="15" customHeight="1" x14ac:dyDescent="0.25">
      <c r="A131" s="17">
        <v>1</v>
      </c>
      <c r="B131" s="99" t="s">
        <v>129</v>
      </c>
      <c r="C131" s="99"/>
      <c r="D131" s="99"/>
      <c r="E131" s="99"/>
      <c r="F131" s="99"/>
      <c r="G131" s="99"/>
      <c r="H131" s="23">
        <f>I131/$I$97</f>
        <v>6.7462376751427078E-3</v>
      </c>
      <c r="I131" s="24">
        <f>($D$141/$E$143)*H141</f>
        <v>10.824451316713374</v>
      </c>
    </row>
    <row r="132" spans="1:10" ht="15" customHeight="1" x14ac:dyDescent="0.25">
      <c r="A132" s="17">
        <v>2</v>
      </c>
      <c r="B132" s="99" t="s">
        <v>130</v>
      </c>
      <c r="C132" s="99"/>
      <c r="D132" s="99"/>
      <c r="E132" s="99"/>
      <c r="F132" s="99"/>
      <c r="G132" s="99"/>
      <c r="H132" s="23">
        <f>I132/$I$97</f>
        <v>3.113648157758173E-2</v>
      </c>
      <c r="I132" s="24">
        <f t="shared" ref="I132:I135" si="5">($D$141/$E$143)*H142</f>
        <v>49.959006077138646</v>
      </c>
    </row>
    <row r="133" spans="1:10" ht="15" customHeight="1" x14ac:dyDescent="0.25">
      <c r="A133" s="17">
        <v>3</v>
      </c>
      <c r="B133" s="99" t="s">
        <v>14</v>
      </c>
      <c r="C133" s="99"/>
      <c r="D133" s="99"/>
      <c r="E133" s="99"/>
      <c r="F133" s="99"/>
      <c r="G133" s="99"/>
      <c r="H133" s="23">
        <f>I133/$I$97</f>
        <v>0</v>
      </c>
      <c r="I133" s="24">
        <f t="shared" si="5"/>
        <v>0</v>
      </c>
    </row>
    <row r="134" spans="1:10" ht="15" customHeight="1" x14ac:dyDescent="0.25">
      <c r="A134" s="17">
        <v>4</v>
      </c>
      <c r="B134" s="99" t="s">
        <v>131</v>
      </c>
      <c r="C134" s="99"/>
      <c r="D134" s="99"/>
      <c r="E134" s="99"/>
      <c r="F134" s="99"/>
      <c r="G134" s="99"/>
      <c r="H134" s="23">
        <f>I134/$I$97</f>
        <v>0</v>
      </c>
      <c r="I134" s="24">
        <f t="shared" si="5"/>
        <v>0</v>
      </c>
    </row>
    <row r="135" spans="1:10" ht="15" customHeight="1" x14ac:dyDescent="0.25">
      <c r="A135" s="17">
        <v>5</v>
      </c>
      <c r="B135" s="99" t="s">
        <v>132</v>
      </c>
      <c r="C135" s="99"/>
      <c r="D135" s="99"/>
      <c r="E135" s="99"/>
      <c r="F135" s="99"/>
      <c r="G135" s="99"/>
      <c r="H135" s="23">
        <f>I135/$I$97</f>
        <v>0</v>
      </c>
      <c r="I135" s="24">
        <f t="shared" si="5"/>
        <v>0</v>
      </c>
    </row>
    <row r="136" spans="1:10" ht="15" customHeight="1" x14ac:dyDescent="0.25">
      <c r="A136" s="116" t="s">
        <v>133</v>
      </c>
      <c r="B136" s="116"/>
      <c r="C136" s="116"/>
      <c r="D136" s="116"/>
      <c r="E136" s="116"/>
      <c r="F136" s="116"/>
      <c r="G136" s="116"/>
      <c r="H136" s="25">
        <f>H131+H132+H133+H134+H135</f>
        <v>3.7882719252724434E-2</v>
      </c>
      <c r="I136" s="26">
        <f>SUM(I131:I135)</f>
        <v>60.783457393852018</v>
      </c>
    </row>
    <row r="137" spans="1:10" ht="11.25" customHeight="1" x14ac:dyDescent="0.25">
      <c r="A137" s="29" t="s">
        <v>134</v>
      </c>
      <c r="B137" s="123" t="s">
        <v>135</v>
      </c>
      <c r="C137" s="123"/>
      <c r="D137" s="123"/>
      <c r="E137" s="123"/>
      <c r="F137" s="123"/>
      <c r="G137" s="123"/>
      <c r="H137" s="123"/>
      <c r="I137" s="123"/>
    </row>
    <row r="138" spans="1:10" ht="18.75" customHeight="1" x14ac:dyDescent="0.25">
      <c r="A138" s="29" t="s">
        <v>136</v>
      </c>
      <c r="B138" s="140" t="s">
        <v>137</v>
      </c>
      <c r="C138" s="140"/>
      <c r="D138" s="140"/>
      <c r="E138" s="140"/>
      <c r="F138" s="140"/>
      <c r="G138" s="140"/>
      <c r="H138" s="140"/>
      <c r="I138" s="140"/>
    </row>
    <row r="139" spans="1:10" ht="13.5" customHeight="1" x14ac:dyDescent="0.25">
      <c r="A139" s="125" t="s">
        <v>138</v>
      </c>
      <c r="B139" s="125"/>
      <c r="C139" s="125"/>
      <c r="D139" s="125"/>
      <c r="E139" s="125"/>
      <c r="F139" s="125"/>
      <c r="G139" s="125"/>
      <c r="H139" s="125"/>
      <c r="I139" s="125"/>
    </row>
    <row r="140" spans="1:10" ht="13.5" customHeight="1" x14ac:dyDescent="0.25">
      <c r="A140" s="111" t="s">
        <v>139</v>
      </c>
      <c r="B140" s="111"/>
      <c r="C140" s="17" t="s">
        <v>140</v>
      </c>
      <c r="D140" s="108" t="s">
        <v>141</v>
      </c>
      <c r="E140" s="108"/>
      <c r="F140" s="17" t="s">
        <v>142</v>
      </c>
      <c r="G140" s="182" t="s">
        <v>143</v>
      </c>
      <c r="H140" s="185" t="s">
        <v>144</v>
      </c>
      <c r="I140" s="185"/>
    </row>
    <row r="141" spans="1:10" ht="13.5" customHeight="1" x14ac:dyDescent="0.25">
      <c r="A141" s="141">
        <f>I97</f>
        <v>1604.5167451774364</v>
      </c>
      <c r="B141" s="141"/>
      <c r="C141" s="24">
        <f>I127</f>
        <v>0</v>
      </c>
      <c r="D141" s="142">
        <f>A141+C141</f>
        <v>1604.5167451774364</v>
      </c>
      <c r="E141" s="142"/>
      <c r="F141" s="17" t="str">
        <f>B131</f>
        <v>PIS</v>
      </c>
      <c r="G141" s="188">
        <v>1.6500000000000001E-2</v>
      </c>
      <c r="H141" s="186">
        <v>6.4999999999999997E-3</v>
      </c>
      <c r="I141" s="186"/>
      <c r="J141" s="34"/>
    </row>
    <row r="142" spans="1:10" ht="13.5" customHeight="1" x14ac:dyDescent="0.25">
      <c r="A142" s="181" t="s">
        <v>145</v>
      </c>
      <c r="B142" s="181"/>
      <c r="C142" s="182">
        <v>1</v>
      </c>
      <c r="D142" s="183">
        <f>G146/1</f>
        <v>9.2499999999999999E-2</v>
      </c>
      <c r="E142" s="184">
        <f>C142-D142</f>
        <v>0.90749999999999997</v>
      </c>
      <c r="F142" s="17" t="str">
        <f>B132</f>
        <v>COFINS</v>
      </c>
      <c r="G142" s="188">
        <v>7.5999999999999998E-2</v>
      </c>
      <c r="H142" s="186">
        <v>0.03</v>
      </c>
      <c r="I142" s="186"/>
    </row>
    <row r="143" spans="1:10" ht="13.5" customHeight="1" x14ac:dyDescent="0.25">
      <c r="A143" s="177" t="s">
        <v>146</v>
      </c>
      <c r="B143" s="177"/>
      <c r="C143" s="178">
        <v>1</v>
      </c>
      <c r="D143" s="179">
        <f>H146</f>
        <v>3.6499999999999998E-2</v>
      </c>
      <c r="E143" s="180">
        <f>C143-D143</f>
        <v>0.96350000000000002</v>
      </c>
      <c r="F143" s="17" t="str">
        <f>B133</f>
        <v>ISS</v>
      </c>
      <c r="G143" s="188">
        <f>I10</f>
        <v>0</v>
      </c>
      <c r="H143" s="186">
        <f>I10</f>
        <v>0</v>
      </c>
      <c r="I143" s="186"/>
    </row>
    <row r="144" spans="1:10" ht="13.5" customHeight="1" x14ac:dyDescent="0.25">
      <c r="A144" s="149" t="s">
        <v>147</v>
      </c>
      <c r="B144" s="149"/>
      <c r="C144" s="17">
        <v>1</v>
      </c>
      <c r="D144" s="69">
        <v>0.09</v>
      </c>
      <c r="E144" s="70">
        <f>C144-D144</f>
        <v>0.91</v>
      </c>
      <c r="F144" s="17" t="s">
        <v>148</v>
      </c>
      <c r="G144" s="188">
        <v>0</v>
      </c>
      <c r="H144" s="186">
        <v>0</v>
      </c>
      <c r="I144" s="186"/>
    </row>
    <row r="145" spans="1:10" ht="13.5" customHeight="1" x14ac:dyDescent="0.25">
      <c r="A145" s="144" t="s">
        <v>149</v>
      </c>
      <c r="B145" s="144" t="s">
        <v>150</v>
      </c>
      <c r="C145" s="144"/>
      <c r="D145" s="144"/>
      <c r="E145" s="144"/>
      <c r="F145" s="12" t="s">
        <v>151</v>
      </c>
      <c r="G145" s="188">
        <v>0</v>
      </c>
      <c r="H145" s="186">
        <v>0</v>
      </c>
      <c r="I145" s="186"/>
    </row>
    <row r="146" spans="1:10" ht="18" customHeight="1" x14ac:dyDescent="0.25">
      <c r="A146" s="144"/>
      <c r="B146" s="144"/>
      <c r="C146" s="144"/>
      <c r="D146" s="144"/>
      <c r="E146" s="144"/>
      <c r="F146" s="3" t="s">
        <v>152</v>
      </c>
      <c r="G146" s="189">
        <f>SUM(G141:G145)</f>
        <v>9.2499999999999999E-2</v>
      </c>
      <c r="H146" s="187">
        <f>SUM(H141:I145)</f>
        <v>3.6499999999999998E-2</v>
      </c>
      <c r="I146" s="187"/>
    </row>
    <row r="147" spans="1:10" ht="18" customHeight="1" x14ac:dyDescent="0.25">
      <c r="A147" s="29" t="s">
        <v>153</v>
      </c>
      <c r="B147" s="140" t="s">
        <v>154</v>
      </c>
      <c r="C147" s="140"/>
      <c r="D147" s="140"/>
      <c r="E147" s="140"/>
      <c r="F147" s="140"/>
      <c r="G147" s="140"/>
      <c r="H147" s="140"/>
      <c r="I147" s="140"/>
    </row>
    <row r="148" spans="1:10" ht="4.5" customHeight="1" x14ac:dyDescent="0.25">
      <c r="A148" s="72"/>
      <c r="B148" s="146"/>
      <c r="C148" s="146"/>
      <c r="D148" s="146"/>
      <c r="E148" s="146"/>
      <c r="F148" s="146"/>
      <c r="G148" s="146"/>
      <c r="H148" s="146"/>
      <c r="I148" s="146"/>
    </row>
    <row r="149" spans="1:10" ht="12" customHeight="1" x14ac:dyDescent="0.25">
      <c r="A149" s="129" t="s">
        <v>155</v>
      </c>
      <c r="B149" s="129"/>
      <c r="C149" s="129"/>
      <c r="D149" s="129"/>
      <c r="E149" s="129"/>
      <c r="F149" s="129"/>
      <c r="G149" s="129"/>
      <c r="H149" s="47">
        <f>H136</f>
        <v>3.7882719252724434E-2</v>
      </c>
      <c r="I149" s="48">
        <f>I136</f>
        <v>60.783457393852018</v>
      </c>
    </row>
    <row r="150" spans="1:10" ht="4.5" customHeight="1" x14ac:dyDescent="0.25"/>
    <row r="151" spans="1:10" ht="11.25" customHeight="1" x14ac:dyDescent="0.25">
      <c r="A151" s="150" t="s">
        <v>156</v>
      </c>
      <c r="B151" s="150"/>
      <c r="C151" s="150"/>
      <c r="D151" s="150"/>
      <c r="E151" s="150"/>
      <c r="F151" s="150"/>
      <c r="G151" s="150"/>
      <c r="H151" s="150"/>
      <c r="I151" s="150"/>
    </row>
    <row r="152" spans="1:10" ht="11.25" customHeight="1" x14ac:dyDescent="0.25">
      <c r="A152" s="113" t="s">
        <v>33</v>
      </c>
      <c r="B152" s="113"/>
      <c r="C152" s="113"/>
      <c r="D152" s="113"/>
      <c r="E152" s="113"/>
      <c r="F152" s="113"/>
      <c r="G152" s="113"/>
      <c r="H152" s="113"/>
      <c r="I152" s="113"/>
    </row>
    <row r="153" spans="1:10" ht="15" customHeight="1" x14ac:dyDescent="0.25">
      <c r="A153" s="17">
        <v>1</v>
      </c>
      <c r="B153" s="99" t="s">
        <v>157</v>
      </c>
      <c r="C153" s="99"/>
      <c r="D153" s="99"/>
      <c r="E153" s="99"/>
      <c r="F153" s="99"/>
      <c r="G153" s="99"/>
      <c r="H153" s="23">
        <f>I153/$G$172</f>
        <v>0.37166372112473023</v>
      </c>
      <c r="I153" s="73">
        <f>I39</f>
        <v>778.04090909090917</v>
      </c>
    </row>
    <row r="154" spans="1:10" ht="15" customHeight="1" x14ac:dyDescent="0.25">
      <c r="A154" s="17">
        <v>2</v>
      </c>
      <c r="B154" s="99" t="s">
        <v>158</v>
      </c>
      <c r="C154" s="99"/>
      <c r="D154" s="99"/>
      <c r="E154" s="99"/>
      <c r="F154" s="99"/>
      <c r="G154" s="99"/>
      <c r="H154" s="23">
        <f>I154/$G$172</f>
        <v>0.25134147306650229</v>
      </c>
      <c r="I154" s="73">
        <f>I50+I62+I69+I73</f>
        <v>526.15829063198191</v>
      </c>
    </row>
    <row r="155" spans="1:10" ht="15" customHeight="1" x14ac:dyDescent="0.25">
      <c r="A155" s="17">
        <v>3</v>
      </c>
      <c r="B155" s="99" t="s">
        <v>159</v>
      </c>
      <c r="C155" s="99"/>
      <c r="D155" s="99"/>
      <c r="E155" s="99"/>
      <c r="F155" s="99"/>
      <c r="G155" s="99"/>
      <c r="H155" s="23">
        <f>I155/$G$172</f>
        <v>0.14345921295205305</v>
      </c>
      <c r="I155" s="73">
        <f>I83</f>
        <v>300.31754545454544</v>
      </c>
    </row>
    <row r="156" spans="1:10" s="28" customFormat="1" ht="15" customHeight="1" x14ac:dyDescent="0.25">
      <c r="A156" s="129" t="s">
        <v>160</v>
      </c>
      <c r="B156" s="129"/>
      <c r="C156" s="129"/>
      <c r="D156" s="129"/>
      <c r="E156" s="129"/>
      <c r="F156" s="129"/>
      <c r="G156" s="129"/>
      <c r="H156" s="47">
        <f>H153+H154+H155</f>
        <v>0.76646440714328556</v>
      </c>
      <c r="I156" s="48">
        <f>SUM(I153:I155)</f>
        <v>1604.5167451774364</v>
      </c>
      <c r="J156" s="35"/>
    </row>
    <row r="157" spans="1:10" ht="4.5" customHeight="1" x14ac:dyDescent="0.25"/>
    <row r="158" spans="1:10" ht="11.25" customHeight="1" x14ac:dyDescent="0.25">
      <c r="A158" s="113" t="s">
        <v>102</v>
      </c>
      <c r="B158" s="113"/>
      <c r="C158" s="113"/>
      <c r="D158" s="113"/>
      <c r="E158" s="113"/>
      <c r="F158" s="113"/>
      <c r="G158" s="113"/>
      <c r="H158" s="113"/>
      <c r="I158" s="113"/>
    </row>
    <row r="159" spans="1:10" ht="15" customHeight="1" x14ac:dyDescent="0.25">
      <c r="A159" s="17">
        <v>1</v>
      </c>
      <c r="B159" s="99" t="s">
        <v>161</v>
      </c>
      <c r="C159" s="99"/>
      <c r="D159" s="99"/>
      <c r="E159" s="99"/>
      <c r="F159" s="99"/>
      <c r="G159" s="99"/>
      <c r="H159" s="23">
        <f>I159/$G$172</f>
        <v>0</v>
      </c>
      <c r="I159" s="24">
        <f>I107</f>
        <v>0</v>
      </c>
    </row>
    <row r="160" spans="1:10" ht="15" customHeight="1" x14ac:dyDescent="0.25">
      <c r="A160" s="17">
        <v>2</v>
      </c>
      <c r="B160" s="99" t="s">
        <v>162</v>
      </c>
      <c r="C160" s="99"/>
      <c r="D160" s="99"/>
      <c r="E160" s="99"/>
      <c r="F160" s="99"/>
      <c r="G160" s="99"/>
      <c r="H160" s="23">
        <f>I160/$G$172</f>
        <v>0</v>
      </c>
      <c r="I160" s="24">
        <f>I117</f>
        <v>0</v>
      </c>
    </row>
    <row r="161" spans="1:11" ht="15" customHeight="1" x14ac:dyDescent="0.25">
      <c r="A161" s="17">
        <v>3</v>
      </c>
      <c r="B161" s="99" t="s">
        <v>163</v>
      </c>
      <c r="C161" s="99"/>
      <c r="D161" s="99"/>
      <c r="E161" s="99"/>
      <c r="F161" s="99"/>
      <c r="G161" s="99"/>
      <c r="H161" s="23">
        <f>I161/$G$172</f>
        <v>0</v>
      </c>
      <c r="I161" s="24">
        <f>I121</f>
        <v>0</v>
      </c>
    </row>
    <row r="162" spans="1:11" ht="15" customHeight="1" x14ac:dyDescent="0.25">
      <c r="A162" s="129" t="s">
        <v>164</v>
      </c>
      <c r="B162" s="129"/>
      <c r="C162" s="129"/>
      <c r="D162" s="129"/>
      <c r="E162" s="129"/>
      <c r="F162" s="129"/>
      <c r="G162" s="129"/>
      <c r="H162" s="47">
        <f>H159+H160+H161</f>
        <v>0</v>
      </c>
      <c r="I162" s="48">
        <f>I159+I160+I161</f>
        <v>0</v>
      </c>
    </row>
    <row r="163" spans="1:11" ht="4.5" customHeight="1" x14ac:dyDescent="0.25"/>
    <row r="164" spans="1:11" ht="11.25" customHeight="1" x14ac:dyDescent="0.25">
      <c r="A164" s="113" t="s">
        <v>127</v>
      </c>
      <c r="B164" s="113"/>
      <c r="C164" s="113"/>
      <c r="D164" s="113"/>
      <c r="E164" s="113"/>
      <c r="F164" s="113"/>
      <c r="G164" s="113"/>
      <c r="H164" s="113"/>
      <c r="I164" s="113"/>
    </row>
    <row r="165" spans="1:11" ht="15" customHeight="1" x14ac:dyDescent="0.25">
      <c r="A165" s="17">
        <v>1</v>
      </c>
      <c r="B165" s="99" t="s">
        <v>165</v>
      </c>
      <c r="C165" s="99"/>
      <c r="D165" s="99"/>
      <c r="E165" s="99"/>
      <c r="F165" s="99"/>
      <c r="G165" s="99"/>
      <c r="H165" s="23">
        <f>I165/$G$172</f>
        <v>2.9035755953014962E-2</v>
      </c>
      <c r="I165" s="24">
        <f>I136</f>
        <v>60.783457393852018</v>
      </c>
    </row>
    <row r="166" spans="1:11" ht="15" customHeight="1" x14ac:dyDescent="0.25">
      <c r="A166" s="129" t="s">
        <v>166</v>
      </c>
      <c r="B166" s="129"/>
      <c r="C166" s="129"/>
      <c r="D166" s="129"/>
      <c r="E166" s="129"/>
      <c r="F166" s="129"/>
      <c r="G166" s="129"/>
      <c r="H166" s="47">
        <f>H165</f>
        <v>2.9035755953014962E-2</v>
      </c>
      <c r="I166" s="48">
        <f>I136</f>
        <v>60.783457393852018</v>
      </c>
      <c r="K166" s="41"/>
    </row>
    <row r="167" spans="1:11" ht="4.5" customHeight="1" x14ac:dyDescent="0.25"/>
    <row r="168" spans="1:11" ht="13.5" customHeight="1" x14ac:dyDescent="0.25">
      <c r="A168" s="129" t="s">
        <v>189</v>
      </c>
      <c r="B168" s="129"/>
      <c r="C168" s="129"/>
      <c r="D168" s="129"/>
      <c r="E168" s="129"/>
      <c r="F168" s="129"/>
      <c r="G168" s="129"/>
      <c r="H168" s="88">
        <f>I168/$G$172</f>
        <v>0.20449983690369952</v>
      </c>
      <c r="I168" s="48">
        <f>I20</f>
        <v>428.1</v>
      </c>
    </row>
    <row r="169" spans="1:11" ht="4.5" customHeight="1" x14ac:dyDescent="0.25">
      <c r="A169" s="153"/>
      <c r="B169" s="154"/>
      <c r="C169" s="154"/>
      <c r="D169" s="154"/>
      <c r="E169" s="154"/>
      <c r="F169" s="154"/>
      <c r="G169" s="154"/>
      <c r="H169" s="154"/>
      <c r="I169" s="155"/>
    </row>
    <row r="170" spans="1:11" ht="11.25" customHeight="1" x14ac:dyDescent="0.25">
      <c r="A170" s="156" t="s">
        <v>156</v>
      </c>
      <c r="B170" s="156"/>
      <c r="C170" s="156"/>
      <c r="D170" s="156"/>
      <c r="E170" s="156"/>
      <c r="F170" s="156"/>
      <c r="G170" s="156"/>
      <c r="H170" s="156"/>
      <c r="I170" s="156"/>
    </row>
    <row r="171" spans="1:11" ht="45" customHeight="1" x14ac:dyDescent="0.25">
      <c r="A171" s="157" t="s">
        <v>167</v>
      </c>
      <c r="B171" s="157"/>
      <c r="C171" s="157"/>
      <c r="D171" s="157"/>
      <c r="E171" s="157"/>
      <c r="F171" s="157"/>
      <c r="G171" s="74" t="s">
        <v>168</v>
      </c>
      <c r="H171" s="74" t="s">
        <v>169</v>
      </c>
      <c r="I171" s="74" t="s">
        <v>170</v>
      </c>
    </row>
    <row r="172" spans="1:11" ht="11.25" customHeight="1" x14ac:dyDescent="0.25">
      <c r="A172" s="151" t="str">
        <f>D4</f>
        <v>Jovem Aprendiz</v>
      </c>
      <c r="B172" s="151"/>
      <c r="C172" s="151"/>
      <c r="D172" s="151"/>
      <c r="E172" s="151"/>
      <c r="F172" s="151"/>
      <c r="G172" s="75">
        <f>I156+I162+I166+I168</f>
        <v>2093.4002025712884</v>
      </c>
      <c r="H172" s="74">
        <f>IF(D5="12x36",2,1)</f>
        <v>1</v>
      </c>
      <c r="I172" s="75">
        <f>G172*H172</f>
        <v>2093.4002025712884</v>
      </c>
    </row>
    <row r="173" spans="1:11" x14ac:dyDescent="0.25">
      <c r="A173" s="151"/>
      <c r="B173" s="151"/>
      <c r="C173" s="151"/>
      <c r="D173" s="151"/>
      <c r="E173" s="151"/>
      <c r="F173" s="151"/>
      <c r="G173" s="74"/>
      <c r="H173" s="74"/>
      <c r="I173" s="75"/>
    </row>
    <row r="174" spans="1:11" s="28" customFormat="1" ht="12" customHeight="1" x14ac:dyDescent="0.25">
      <c r="A174" s="152" t="s">
        <v>171</v>
      </c>
      <c r="B174" s="152"/>
      <c r="C174" s="152"/>
      <c r="D174" s="152"/>
      <c r="E174" s="152"/>
      <c r="F174" s="152"/>
      <c r="G174" s="152"/>
      <c r="H174" s="152"/>
      <c r="I174" s="76">
        <f>I172</f>
        <v>2093.4002025712884</v>
      </c>
      <c r="J174" s="35"/>
    </row>
  </sheetData>
  <mergeCells count="174">
    <mergeCell ref="A172:F172"/>
    <mergeCell ref="A173:F173"/>
    <mergeCell ref="A174:H174"/>
    <mergeCell ref="A169:I169"/>
    <mergeCell ref="A164:I164"/>
    <mergeCell ref="B165:G165"/>
    <mergeCell ref="A166:G166"/>
    <mergeCell ref="A168:G168"/>
    <mergeCell ref="A170:I170"/>
    <mergeCell ref="A171:F171"/>
    <mergeCell ref="A156:G156"/>
    <mergeCell ref="A158:I158"/>
    <mergeCell ref="B159:G159"/>
    <mergeCell ref="B160:G160"/>
    <mergeCell ref="B161:G161"/>
    <mergeCell ref="A162:G162"/>
    <mergeCell ref="A149:G149"/>
    <mergeCell ref="A151:I151"/>
    <mergeCell ref="A152:I152"/>
    <mergeCell ref="B153:G153"/>
    <mergeCell ref="B154:G154"/>
    <mergeCell ref="B155:G155"/>
    <mergeCell ref="A145:A146"/>
    <mergeCell ref="B145:E146"/>
    <mergeCell ref="H145:I145"/>
    <mergeCell ref="H146:I146"/>
    <mergeCell ref="B147:I147"/>
    <mergeCell ref="B148:I148"/>
    <mergeCell ref="A142:B142"/>
    <mergeCell ref="H142:I142"/>
    <mergeCell ref="A143:B143"/>
    <mergeCell ref="H143:I143"/>
    <mergeCell ref="A144:B144"/>
    <mergeCell ref="H144:I144"/>
    <mergeCell ref="B138:I138"/>
    <mergeCell ref="A139:I139"/>
    <mergeCell ref="A140:B140"/>
    <mergeCell ref="D140:E140"/>
    <mergeCell ref="H140:I140"/>
    <mergeCell ref="A141:B141"/>
    <mergeCell ref="D141:E141"/>
    <mergeCell ref="H141:I141"/>
    <mergeCell ref="B132:G132"/>
    <mergeCell ref="B133:G133"/>
    <mergeCell ref="B134:G134"/>
    <mergeCell ref="B135:G135"/>
    <mergeCell ref="A136:G136"/>
    <mergeCell ref="B137:I137"/>
    <mergeCell ref="A124:B124"/>
    <mergeCell ref="A125:B125"/>
    <mergeCell ref="A127:G127"/>
    <mergeCell ref="A129:I129"/>
    <mergeCell ref="B130:G130"/>
    <mergeCell ref="B131:G131"/>
    <mergeCell ref="B116:G116"/>
    <mergeCell ref="A117:G117"/>
    <mergeCell ref="B119:G119"/>
    <mergeCell ref="B120:G120"/>
    <mergeCell ref="A121:G121"/>
    <mergeCell ref="A123:E123"/>
    <mergeCell ref="A110:E110"/>
    <mergeCell ref="A111:B111"/>
    <mergeCell ref="A112:B112"/>
    <mergeCell ref="B113:I113"/>
    <mergeCell ref="B114:G114"/>
    <mergeCell ref="B115:G115"/>
    <mergeCell ref="B103:G103"/>
    <mergeCell ref="B104:G104"/>
    <mergeCell ref="B105:G105"/>
    <mergeCell ref="B106:G106"/>
    <mergeCell ref="A107:G107"/>
    <mergeCell ref="B108:I108"/>
    <mergeCell ref="A95:B95"/>
    <mergeCell ref="A97:G97"/>
    <mergeCell ref="A99:I99"/>
    <mergeCell ref="B100:G100"/>
    <mergeCell ref="B101:G101"/>
    <mergeCell ref="B102:G102"/>
    <mergeCell ref="A89:I89"/>
    <mergeCell ref="A90:B90"/>
    <mergeCell ref="A91:B91"/>
    <mergeCell ref="A93:E93"/>
    <mergeCell ref="F93:I93"/>
    <mergeCell ref="A94:B94"/>
    <mergeCell ref="B82:G82"/>
    <mergeCell ref="A83:G83"/>
    <mergeCell ref="B84:G84"/>
    <mergeCell ref="A85:I85"/>
    <mergeCell ref="A86:B86"/>
    <mergeCell ref="A87:B87"/>
    <mergeCell ref="A75:G75"/>
    <mergeCell ref="B77:G77"/>
    <mergeCell ref="B78:G78"/>
    <mergeCell ref="B79:G79"/>
    <mergeCell ref="B80:G80"/>
    <mergeCell ref="B81:G81"/>
    <mergeCell ref="B67:G67"/>
    <mergeCell ref="B68:G68"/>
    <mergeCell ref="A69:G69"/>
    <mergeCell ref="B71:G71"/>
    <mergeCell ref="B72:G72"/>
    <mergeCell ref="A73:G73"/>
    <mergeCell ref="B61:G61"/>
    <mergeCell ref="A62:G62"/>
    <mergeCell ref="B63:I63"/>
    <mergeCell ref="B64:I64"/>
    <mergeCell ref="B65:G65"/>
    <mergeCell ref="B66:G66"/>
    <mergeCell ref="B55:G55"/>
    <mergeCell ref="B56:G56"/>
    <mergeCell ref="B57:G57"/>
    <mergeCell ref="B58:G58"/>
    <mergeCell ref="B59:G59"/>
    <mergeCell ref="B60:G60"/>
    <mergeCell ref="B49:G49"/>
    <mergeCell ref="A50:G50"/>
    <mergeCell ref="A51:I51"/>
    <mergeCell ref="A52:I52"/>
    <mergeCell ref="B53:G53"/>
    <mergeCell ref="B54:G54"/>
    <mergeCell ref="B43:G43"/>
    <mergeCell ref="B44:G44"/>
    <mergeCell ref="B45:G45"/>
    <mergeCell ref="B46:G46"/>
    <mergeCell ref="B47:G47"/>
    <mergeCell ref="B48:G48"/>
    <mergeCell ref="B36:G36"/>
    <mergeCell ref="B37:G37"/>
    <mergeCell ref="B38:G38"/>
    <mergeCell ref="A39:G39"/>
    <mergeCell ref="B41:G41"/>
    <mergeCell ref="B42:G42"/>
    <mergeCell ref="B30:G30"/>
    <mergeCell ref="B31:G31"/>
    <mergeCell ref="B32:G32"/>
    <mergeCell ref="B33:G33"/>
    <mergeCell ref="B34:G34"/>
    <mergeCell ref="B35:G35"/>
    <mergeCell ref="A22:F22"/>
    <mergeCell ref="A23:F24"/>
    <mergeCell ref="A25:F25"/>
    <mergeCell ref="A26:F26"/>
    <mergeCell ref="A28:I28"/>
    <mergeCell ref="B29:G29"/>
    <mergeCell ref="A14:F16"/>
    <mergeCell ref="G14:G16"/>
    <mergeCell ref="A17:F19"/>
    <mergeCell ref="G17:G19"/>
    <mergeCell ref="A20:F20"/>
    <mergeCell ref="A21:F21"/>
    <mergeCell ref="A8:C8"/>
    <mergeCell ref="D8:F8"/>
    <mergeCell ref="G8:H8"/>
    <mergeCell ref="A9:F9"/>
    <mergeCell ref="A10:F10"/>
    <mergeCell ref="A11:F13"/>
    <mergeCell ref="G11:G13"/>
    <mergeCell ref="D5:F5"/>
    <mergeCell ref="A6:C6"/>
    <mergeCell ref="D6:F6"/>
    <mergeCell ref="G6:H7"/>
    <mergeCell ref="I6:I7"/>
    <mergeCell ref="A7:C7"/>
    <mergeCell ref="D7:F7"/>
    <mergeCell ref="A1:I1"/>
    <mergeCell ref="A2:B2"/>
    <mergeCell ref="C2:D2"/>
    <mergeCell ref="E2:I2"/>
    <mergeCell ref="A3:B3"/>
    <mergeCell ref="A4:C4"/>
    <mergeCell ref="D4:F4"/>
    <mergeCell ref="G4:H5"/>
    <mergeCell ref="I4:I5"/>
    <mergeCell ref="A5:C5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174"/>
  <sheetViews>
    <sheetView tabSelected="1" view="pageBreakPreview" zoomScale="130" zoomScaleNormal="130" zoomScaleSheetLayoutView="130" zoomScalePageLayoutView="130" workbookViewId="0">
      <selection activeCell="B131" sqref="B131:G131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02" t="s">
        <v>0</v>
      </c>
      <c r="B1" s="102"/>
      <c r="C1" s="102"/>
      <c r="D1" s="102"/>
      <c r="E1" s="102"/>
      <c r="F1" s="102"/>
      <c r="G1" s="102"/>
      <c r="H1" s="102"/>
      <c r="I1" s="102"/>
      <c r="K1" s="4"/>
    </row>
    <row r="2" spans="1:11" ht="22.5" customHeight="1" x14ac:dyDescent="0.25">
      <c r="A2" s="102" t="s">
        <v>1</v>
      </c>
      <c r="B2" s="102"/>
      <c r="C2" s="103" t="s">
        <v>180</v>
      </c>
      <c r="D2" s="103"/>
      <c r="E2" s="172" t="s">
        <v>206</v>
      </c>
      <c r="F2" s="104"/>
      <c r="G2" s="104"/>
      <c r="H2" s="104"/>
      <c r="I2" s="104"/>
    </row>
    <row r="3" spans="1:11" ht="11.25" customHeight="1" x14ac:dyDescent="0.25">
      <c r="A3" s="102" t="s">
        <v>3</v>
      </c>
      <c r="B3" s="102"/>
      <c r="C3" s="5"/>
      <c r="D3" s="6"/>
      <c r="E3" s="7" t="s">
        <v>4</v>
      </c>
      <c r="F3" s="5"/>
      <c r="G3" s="6"/>
      <c r="H3" s="6"/>
      <c r="I3" s="6"/>
    </row>
    <row r="4" spans="1:11" ht="18.75" customHeight="1" x14ac:dyDescent="0.25">
      <c r="A4" s="97" t="s">
        <v>5</v>
      </c>
      <c r="B4" s="97"/>
      <c r="C4" s="97"/>
      <c r="D4" s="105" t="s">
        <v>181</v>
      </c>
      <c r="E4" s="105"/>
      <c r="F4" s="105"/>
      <c r="G4" s="106" t="str">
        <f>IF(D5="12x36","Regime de trabalho:","Quantidade de HORAS/MÊS")</f>
        <v>Quantidade de HORAS/MÊS</v>
      </c>
      <c r="H4" s="106"/>
      <c r="I4" s="107">
        <f>IF(D5="12x36",D5,5*D5)</f>
        <v>100</v>
      </c>
    </row>
    <row r="5" spans="1:11" ht="18.75" customHeight="1" x14ac:dyDescent="0.25">
      <c r="A5" s="97" t="str">
        <f>IF(D5="12x36","Regime de trabalho:","Regime de trabalho (horas semanais):")</f>
        <v>Regime de trabalho (horas semanais):</v>
      </c>
      <c r="B5" s="97"/>
      <c r="C5" s="97"/>
      <c r="D5" s="97">
        <v>20</v>
      </c>
      <c r="E5" s="97"/>
      <c r="F5" s="97"/>
      <c r="G5" s="106"/>
      <c r="H5" s="106"/>
      <c r="I5" s="107"/>
    </row>
    <row r="6" spans="1:11" ht="22.5" customHeight="1" x14ac:dyDescent="0.25">
      <c r="A6" s="97" t="s">
        <v>6</v>
      </c>
      <c r="B6" s="97"/>
      <c r="C6" s="97"/>
      <c r="D6" s="98" t="s">
        <v>182</v>
      </c>
      <c r="E6" s="99"/>
      <c r="F6" s="99"/>
      <c r="G6" s="100" t="s">
        <v>7</v>
      </c>
      <c r="H6" s="100"/>
      <c r="I6" s="101" t="s">
        <v>11</v>
      </c>
    </row>
    <row r="7" spans="1:11" ht="22.5" customHeight="1" x14ac:dyDescent="0.25">
      <c r="A7" s="97" t="s">
        <v>8</v>
      </c>
      <c r="B7" s="97"/>
      <c r="C7" s="97"/>
      <c r="D7" s="99" t="s">
        <v>183</v>
      </c>
      <c r="E7" s="99"/>
      <c r="F7" s="99"/>
      <c r="G7" s="100"/>
      <c r="H7" s="100"/>
      <c r="I7" s="101"/>
    </row>
    <row r="8" spans="1:11" ht="24.75" customHeight="1" x14ac:dyDescent="0.25">
      <c r="A8" s="97" t="s">
        <v>9</v>
      </c>
      <c r="B8" s="97"/>
      <c r="C8" s="97"/>
      <c r="D8" s="97" t="s">
        <v>184</v>
      </c>
      <c r="E8" s="97"/>
      <c r="F8" s="97"/>
      <c r="G8" s="100" t="s">
        <v>10</v>
      </c>
      <c r="H8" s="100"/>
      <c r="I8" s="9" t="s">
        <v>11</v>
      </c>
    </row>
    <row r="9" spans="1:11" ht="32.25" customHeight="1" x14ac:dyDescent="0.25">
      <c r="A9" s="112" t="s">
        <v>12</v>
      </c>
      <c r="B9" s="112"/>
      <c r="C9" s="112"/>
      <c r="D9" s="112"/>
      <c r="E9" s="112"/>
      <c r="F9" s="112"/>
      <c r="G9" s="8" t="s">
        <v>13</v>
      </c>
      <c r="H9" s="10">
        <v>220</v>
      </c>
      <c r="I9" s="11">
        <v>1711.69</v>
      </c>
    </row>
    <row r="10" spans="1:11" ht="11.25" customHeight="1" x14ac:dyDescent="0.25">
      <c r="A10" s="108" t="s">
        <v>14</v>
      </c>
      <c r="B10" s="108"/>
      <c r="C10" s="108"/>
      <c r="D10" s="108"/>
      <c r="E10" s="108"/>
      <c r="F10" s="108"/>
      <c r="G10" s="10" t="str">
        <f>D8</f>
        <v>Porto Alegre</v>
      </c>
      <c r="H10" s="10" t="s">
        <v>15</v>
      </c>
      <c r="I10" s="13">
        <v>0</v>
      </c>
    </row>
    <row r="11" spans="1:11" ht="15" customHeight="1" x14ac:dyDescent="0.25">
      <c r="A11" s="108" t="s">
        <v>16</v>
      </c>
      <c r="B11" s="108"/>
      <c r="C11" s="108"/>
      <c r="D11" s="108"/>
      <c r="E11" s="108"/>
      <c r="F11" s="108"/>
      <c r="G11" s="109" t="s">
        <v>17</v>
      </c>
      <c r="H11" s="10" t="s">
        <v>18</v>
      </c>
      <c r="I11" s="11">
        <v>4.8</v>
      </c>
    </row>
    <row r="12" spans="1:11" x14ac:dyDescent="0.25">
      <c r="A12" s="108"/>
      <c r="B12" s="108"/>
      <c r="C12" s="108"/>
      <c r="D12" s="108"/>
      <c r="E12" s="108"/>
      <c r="F12" s="108"/>
      <c r="G12" s="109"/>
      <c r="H12" s="10" t="s">
        <v>19</v>
      </c>
      <c r="I12" s="14">
        <v>22</v>
      </c>
    </row>
    <row r="13" spans="1:11" x14ac:dyDescent="0.25">
      <c r="A13" s="108"/>
      <c r="B13" s="108"/>
      <c r="C13" s="108"/>
      <c r="D13" s="108"/>
      <c r="E13" s="108"/>
      <c r="F13" s="108"/>
      <c r="G13" s="109"/>
      <c r="H13" s="10" t="s">
        <v>20</v>
      </c>
      <c r="I13" s="9">
        <v>0.06</v>
      </c>
    </row>
    <row r="14" spans="1:11" ht="11.25" customHeight="1" x14ac:dyDescent="0.25">
      <c r="A14" s="108" t="s">
        <v>21</v>
      </c>
      <c r="B14" s="108"/>
      <c r="C14" s="108"/>
      <c r="D14" s="108"/>
      <c r="E14" s="108"/>
      <c r="F14" s="108"/>
      <c r="G14" s="109" t="s">
        <v>17</v>
      </c>
      <c r="H14" s="10" t="s">
        <v>18</v>
      </c>
      <c r="I14" s="11">
        <v>200</v>
      </c>
    </row>
    <row r="15" spans="1:11" ht="11.25" customHeight="1" x14ac:dyDescent="0.25">
      <c r="A15" s="108"/>
      <c r="B15" s="108"/>
      <c r="C15" s="108"/>
      <c r="D15" s="108"/>
      <c r="E15" s="108"/>
      <c r="F15" s="108"/>
      <c r="G15" s="109"/>
      <c r="H15" s="10" t="s">
        <v>185</v>
      </c>
      <c r="I15" s="14">
        <v>1</v>
      </c>
    </row>
    <row r="16" spans="1:11" x14ac:dyDescent="0.25">
      <c r="A16" s="108"/>
      <c r="B16" s="108"/>
      <c r="C16" s="108"/>
      <c r="D16" s="108"/>
      <c r="E16" s="108"/>
      <c r="F16" s="108"/>
      <c r="G16" s="109"/>
      <c r="H16" s="10" t="s">
        <v>20</v>
      </c>
      <c r="I16" s="9">
        <v>0.2</v>
      </c>
    </row>
    <row r="17" spans="1:9" ht="11.25" customHeight="1" x14ac:dyDescent="0.25">
      <c r="A17" s="108" t="s">
        <v>22</v>
      </c>
      <c r="B17" s="108"/>
      <c r="C17" s="108"/>
      <c r="D17" s="108"/>
      <c r="E17" s="108"/>
      <c r="F17" s="108"/>
      <c r="G17" s="109" t="s">
        <v>17</v>
      </c>
      <c r="H17" s="10" t="s">
        <v>18</v>
      </c>
      <c r="I17" s="11">
        <v>0</v>
      </c>
    </row>
    <row r="18" spans="1:9" x14ac:dyDescent="0.25">
      <c r="A18" s="108"/>
      <c r="B18" s="108"/>
      <c r="C18" s="108"/>
      <c r="D18" s="108"/>
      <c r="E18" s="108"/>
      <c r="F18" s="108"/>
      <c r="G18" s="109"/>
      <c r="H18" s="10" t="s">
        <v>19</v>
      </c>
      <c r="I18" s="14">
        <v>0</v>
      </c>
    </row>
    <row r="19" spans="1:9" x14ac:dyDescent="0.25">
      <c r="A19" s="108"/>
      <c r="B19" s="108"/>
      <c r="C19" s="108"/>
      <c r="D19" s="108"/>
      <c r="E19" s="108"/>
      <c r="F19" s="108"/>
      <c r="G19" s="109"/>
      <c r="H19" s="10" t="s">
        <v>20</v>
      </c>
      <c r="I19" s="9">
        <v>0</v>
      </c>
    </row>
    <row r="20" spans="1:9" ht="36" customHeight="1" x14ac:dyDescent="0.25">
      <c r="A20" s="110" t="s">
        <v>190</v>
      </c>
      <c r="B20" s="110"/>
      <c r="C20" s="110"/>
      <c r="D20" s="110"/>
      <c r="E20" s="110"/>
      <c r="F20" s="110"/>
      <c r="G20" s="15" t="s">
        <v>17</v>
      </c>
      <c r="H20" s="15" t="s">
        <v>23</v>
      </c>
      <c r="I20" s="16">
        <v>428.1</v>
      </c>
    </row>
    <row r="21" spans="1:9" ht="22.5" customHeight="1" x14ac:dyDescent="0.25">
      <c r="A21" s="111" t="s">
        <v>24</v>
      </c>
      <c r="B21" s="111"/>
      <c r="C21" s="111"/>
      <c r="D21" s="111"/>
      <c r="E21" s="111"/>
      <c r="F21" s="111"/>
      <c r="G21" s="15"/>
      <c r="H21" s="15" t="s">
        <v>25</v>
      </c>
      <c r="I21" s="18" t="s">
        <v>11</v>
      </c>
    </row>
    <row r="22" spans="1:9" ht="34.5" customHeight="1" x14ac:dyDescent="0.25">
      <c r="A22" s="111" t="s">
        <v>26</v>
      </c>
      <c r="B22" s="111"/>
      <c r="C22" s="111"/>
      <c r="D22" s="111"/>
      <c r="E22" s="111"/>
      <c r="F22" s="111"/>
      <c r="G22" s="10"/>
      <c r="H22" s="10" t="s">
        <v>27</v>
      </c>
      <c r="I22" s="11" t="s">
        <v>11</v>
      </c>
    </row>
    <row r="23" spans="1:9" ht="15" customHeight="1" x14ac:dyDescent="0.25">
      <c r="A23" s="111" t="s">
        <v>28</v>
      </c>
      <c r="B23" s="111"/>
      <c r="C23" s="111"/>
      <c r="D23" s="111"/>
      <c r="E23" s="111"/>
      <c r="F23" s="111"/>
      <c r="G23" s="15"/>
      <c r="H23" s="19" t="s">
        <v>29</v>
      </c>
      <c r="I23" s="20" t="s">
        <v>11</v>
      </c>
    </row>
    <row r="24" spans="1:9" ht="15" customHeight="1" x14ac:dyDescent="0.25">
      <c r="A24" s="111"/>
      <c r="B24" s="111"/>
      <c r="C24" s="111"/>
      <c r="D24" s="111"/>
      <c r="E24" s="111"/>
      <c r="F24" s="111"/>
      <c r="G24" s="15"/>
      <c r="H24" s="21" t="s">
        <v>30</v>
      </c>
      <c r="I24" s="9" t="s">
        <v>11</v>
      </c>
    </row>
    <row r="25" spans="1:9" ht="26.25" customHeight="1" x14ac:dyDescent="0.25">
      <c r="A25" s="111" t="s">
        <v>31</v>
      </c>
      <c r="B25" s="111"/>
      <c r="C25" s="111"/>
      <c r="D25" s="111"/>
      <c r="E25" s="111"/>
      <c r="F25" s="111"/>
      <c r="G25" s="15"/>
      <c r="H25" s="10" t="s">
        <v>29</v>
      </c>
      <c r="I25" s="20" t="s">
        <v>11</v>
      </c>
    </row>
    <row r="26" spans="1:9" ht="35.25" customHeight="1" x14ac:dyDescent="0.25">
      <c r="A26" s="111" t="s">
        <v>32</v>
      </c>
      <c r="B26" s="111"/>
      <c r="C26" s="111"/>
      <c r="D26" s="111"/>
      <c r="E26" s="111"/>
      <c r="F26" s="111"/>
      <c r="G26" s="10"/>
      <c r="H26" s="8" t="s">
        <v>25</v>
      </c>
      <c r="I26" s="9">
        <v>0.1</v>
      </c>
    </row>
    <row r="27" spans="1:9" ht="4.5" customHeight="1" x14ac:dyDescent="0.25"/>
    <row r="28" spans="1:9" ht="17.25" customHeight="1" x14ac:dyDescent="0.25">
      <c r="A28" s="113" t="s">
        <v>33</v>
      </c>
      <c r="B28" s="113"/>
      <c r="C28" s="113"/>
      <c r="D28" s="113"/>
      <c r="E28" s="113"/>
      <c r="F28" s="113"/>
      <c r="G28" s="113"/>
      <c r="H28" s="113"/>
      <c r="I28" s="113"/>
    </row>
    <row r="29" spans="1:9" ht="33.75" customHeight="1" x14ac:dyDescent="0.25">
      <c r="A29" s="22" t="s">
        <v>34</v>
      </c>
      <c r="B29" s="114" t="s">
        <v>35</v>
      </c>
      <c r="C29" s="114"/>
      <c r="D29" s="114"/>
      <c r="E29" s="114"/>
      <c r="F29" s="114"/>
      <c r="G29" s="114"/>
      <c r="H29" s="22" t="s">
        <v>36</v>
      </c>
      <c r="I29" s="22" t="s">
        <v>37</v>
      </c>
    </row>
    <row r="30" spans="1:9" ht="15" customHeight="1" x14ac:dyDescent="0.25">
      <c r="A30" s="17">
        <v>1</v>
      </c>
      <c r="B30" s="99" t="s">
        <v>38</v>
      </c>
      <c r="C30" s="99"/>
      <c r="D30" s="99"/>
      <c r="E30" s="99"/>
      <c r="F30" s="99"/>
      <c r="G30" s="99"/>
      <c r="H30" s="23">
        <f t="shared" ref="H30:H38" si="0">I30/$I$39</f>
        <v>1</v>
      </c>
      <c r="I30" s="24">
        <f>IF(D5="12x36",I9,I9/H9*I4)</f>
        <v>778.04090909090917</v>
      </c>
    </row>
    <row r="31" spans="1:9" ht="15" customHeight="1" x14ac:dyDescent="0.25">
      <c r="A31" s="17">
        <f t="shared" ref="A31:A38" si="1">A30+1</f>
        <v>2</v>
      </c>
      <c r="B31" s="99" t="s">
        <v>39</v>
      </c>
      <c r="C31" s="99"/>
      <c r="D31" s="99"/>
      <c r="E31" s="99"/>
      <c r="F31" s="99"/>
      <c r="G31" s="99"/>
      <c r="H31" s="23">
        <f t="shared" si="0"/>
        <v>0</v>
      </c>
      <c r="I31" s="24">
        <f>IF(I8=30%,I30*I8,0)</f>
        <v>0</v>
      </c>
    </row>
    <row r="32" spans="1:9" ht="15" customHeight="1" x14ac:dyDescent="0.25">
      <c r="A32" s="17">
        <f t="shared" si="1"/>
        <v>3</v>
      </c>
      <c r="B32" s="99" t="s">
        <v>40</v>
      </c>
      <c r="C32" s="99"/>
      <c r="D32" s="99"/>
      <c r="E32" s="99"/>
      <c r="F32" s="99"/>
      <c r="G32" s="99"/>
      <c r="H32" s="23">
        <f t="shared" si="0"/>
        <v>0</v>
      </c>
      <c r="I32" s="24">
        <f>IF(I6=10%,I22*I6,0)</f>
        <v>0</v>
      </c>
    </row>
    <row r="33" spans="1:10" ht="15" customHeight="1" x14ac:dyDescent="0.25">
      <c r="A33" s="17">
        <f t="shared" si="1"/>
        <v>4</v>
      </c>
      <c r="B33" s="99" t="s">
        <v>41</v>
      </c>
      <c r="C33" s="99"/>
      <c r="D33" s="99"/>
      <c r="E33" s="99"/>
      <c r="F33" s="99"/>
      <c r="G33" s="99"/>
      <c r="H33" s="23">
        <f t="shared" si="0"/>
        <v>0</v>
      </c>
      <c r="I33" s="24">
        <f>IF(I6=20%,I22*I6,0)</f>
        <v>0</v>
      </c>
    </row>
    <row r="34" spans="1:10" ht="15" customHeight="1" x14ac:dyDescent="0.25">
      <c r="A34" s="17">
        <f t="shared" si="1"/>
        <v>5</v>
      </c>
      <c r="B34" s="99" t="s">
        <v>42</v>
      </c>
      <c r="C34" s="99"/>
      <c r="D34" s="99"/>
      <c r="E34" s="99"/>
      <c r="F34" s="99"/>
      <c r="G34" s="99"/>
      <c r="H34" s="23">
        <f t="shared" si="0"/>
        <v>0</v>
      </c>
      <c r="I34" s="24">
        <f>IF(I6=40%,I22*I6,0)</f>
        <v>0</v>
      </c>
    </row>
    <row r="35" spans="1:10" ht="15" customHeight="1" x14ac:dyDescent="0.25">
      <c r="A35" s="17">
        <f t="shared" si="1"/>
        <v>6</v>
      </c>
      <c r="B35" s="99" t="s">
        <v>176</v>
      </c>
      <c r="C35" s="99"/>
      <c r="D35" s="99"/>
      <c r="E35" s="99"/>
      <c r="F35" s="99"/>
      <c r="G35" s="99"/>
      <c r="H35" s="23">
        <f t="shared" si="0"/>
        <v>0</v>
      </c>
      <c r="I35" s="24">
        <f>IF(I21="Não aplicável",0,I30*I21)</f>
        <v>0</v>
      </c>
    </row>
    <row r="36" spans="1:10" ht="15" customHeight="1" x14ac:dyDescent="0.25">
      <c r="A36" s="17">
        <f t="shared" si="1"/>
        <v>7</v>
      </c>
      <c r="B36" s="99" t="s">
        <v>43</v>
      </c>
      <c r="C36" s="99"/>
      <c r="D36" s="99"/>
      <c r="E36" s="99"/>
      <c r="F36" s="99"/>
      <c r="G36" s="99"/>
      <c r="H36" s="23">
        <f t="shared" si="0"/>
        <v>0</v>
      </c>
      <c r="I36" s="24">
        <f>IF(I23="Não aplicável",0,(I30+I31+I32+I33+I34+I35+I38)/I4*I23*(1+I24))</f>
        <v>0</v>
      </c>
    </row>
    <row r="37" spans="1:10" ht="23.25" customHeight="1" x14ac:dyDescent="0.25">
      <c r="A37" s="17">
        <f t="shared" si="1"/>
        <v>8</v>
      </c>
      <c r="B37" s="99" t="s">
        <v>44</v>
      </c>
      <c r="C37" s="99"/>
      <c r="D37" s="99"/>
      <c r="E37" s="99"/>
      <c r="F37" s="99"/>
      <c r="G37" s="99"/>
      <c r="H37" s="23">
        <f t="shared" si="0"/>
        <v>0</v>
      </c>
      <c r="I37" s="24">
        <f>IF(I23="Não aplicável",0,I23/I12*5*(I9/H9*(1+I24)))</f>
        <v>0</v>
      </c>
    </row>
    <row r="38" spans="1:10" ht="15" customHeight="1" x14ac:dyDescent="0.25">
      <c r="A38" s="17">
        <f t="shared" si="1"/>
        <v>9</v>
      </c>
      <c r="B38" s="115" t="str">
        <f>IF(D5="12x36","Para postos 12x36 os feriados são considerados compensados, conforme parágrafo único, Art. 59-A da CLT","Outros")</f>
        <v>Outros</v>
      </c>
      <c r="C38" s="115"/>
      <c r="D38" s="115"/>
      <c r="E38" s="115"/>
      <c r="F38" s="115"/>
      <c r="G38" s="115"/>
      <c r="H38" s="23">
        <f t="shared" si="0"/>
        <v>0</v>
      </c>
      <c r="I38" s="24">
        <v>0</v>
      </c>
    </row>
    <row r="39" spans="1:10" s="28" customFormat="1" ht="15" customHeight="1" x14ac:dyDescent="0.25">
      <c r="A39" s="116" t="s">
        <v>45</v>
      </c>
      <c r="B39" s="116"/>
      <c r="C39" s="116"/>
      <c r="D39" s="116"/>
      <c r="E39" s="116"/>
      <c r="F39" s="116"/>
      <c r="G39" s="116"/>
      <c r="H39" s="25">
        <f>SUM(H30:H38)</f>
        <v>1</v>
      </c>
      <c r="I39" s="26">
        <f>SUM(I30:I38)</f>
        <v>778.04090909090917</v>
      </c>
      <c r="J39" s="27"/>
    </row>
    <row r="40" spans="1:10" ht="4.5" customHeight="1" x14ac:dyDescent="0.25"/>
    <row r="41" spans="1:10" ht="33.75" customHeight="1" x14ac:dyDescent="0.25">
      <c r="A41" s="3" t="s">
        <v>46</v>
      </c>
      <c r="B41" s="117" t="s">
        <v>47</v>
      </c>
      <c r="C41" s="117"/>
      <c r="D41" s="117"/>
      <c r="E41" s="117"/>
      <c r="F41" s="117"/>
      <c r="G41" s="117"/>
      <c r="H41" s="3" t="s">
        <v>36</v>
      </c>
      <c r="I41" s="3" t="s">
        <v>37</v>
      </c>
    </row>
    <row r="42" spans="1:10" ht="15" customHeight="1" x14ac:dyDescent="0.25">
      <c r="A42" s="17">
        <v>1</v>
      </c>
      <c r="B42" s="99" t="s">
        <v>188</v>
      </c>
      <c r="C42" s="99"/>
      <c r="D42" s="99"/>
      <c r="E42" s="99"/>
      <c r="F42" s="99"/>
      <c r="G42" s="99"/>
      <c r="H42" s="23">
        <v>0.2</v>
      </c>
      <c r="I42" s="24">
        <f t="shared" ref="I42:I49" si="2">$I$39*H42</f>
        <v>155.60818181818183</v>
      </c>
    </row>
    <row r="43" spans="1:10" ht="15" customHeight="1" x14ac:dyDescent="0.25">
      <c r="A43" s="17">
        <v>2</v>
      </c>
      <c r="B43" s="99" t="s">
        <v>186</v>
      </c>
      <c r="C43" s="99"/>
      <c r="D43" s="99"/>
      <c r="E43" s="99"/>
      <c r="F43" s="99"/>
      <c r="G43" s="99"/>
      <c r="H43" s="23">
        <v>1.4999999999999999E-2</v>
      </c>
      <c r="I43" s="24">
        <f t="shared" si="2"/>
        <v>11.670613636363637</v>
      </c>
    </row>
    <row r="44" spans="1:10" ht="15" customHeight="1" x14ac:dyDescent="0.25">
      <c r="A44" s="17">
        <v>3</v>
      </c>
      <c r="B44" s="99" t="s">
        <v>48</v>
      </c>
      <c r="C44" s="99"/>
      <c r="D44" s="99"/>
      <c r="E44" s="99"/>
      <c r="F44" s="99"/>
      <c r="G44" s="99"/>
      <c r="H44" s="23">
        <v>0.01</v>
      </c>
      <c r="I44" s="24">
        <f t="shared" si="2"/>
        <v>7.7804090909090915</v>
      </c>
    </row>
    <row r="45" spans="1:10" ht="15" customHeight="1" x14ac:dyDescent="0.25">
      <c r="A45" s="17">
        <v>4</v>
      </c>
      <c r="B45" s="99" t="s">
        <v>49</v>
      </c>
      <c r="C45" s="99"/>
      <c r="D45" s="99"/>
      <c r="E45" s="99"/>
      <c r="F45" s="99"/>
      <c r="G45" s="99"/>
      <c r="H45" s="23">
        <v>2E-3</v>
      </c>
      <c r="I45" s="24">
        <f t="shared" si="2"/>
        <v>1.5560818181818183</v>
      </c>
    </row>
    <row r="46" spans="1:10" ht="15" customHeight="1" x14ac:dyDescent="0.25">
      <c r="A46" s="17">
        <v>5</v>
      </c>
      <c r="B46" s="99" t="s">
        <v>50</v>
      </c>
      <c r="C46" s="99"/>
      <c r="D46" s="99"/>
      <c r="E46" s="99"/>
      <c r="F46" s="99"/>
      <c r="G46" s="99"/>
      <c r="H46" s="23">
        <v>2.5000000000000001E-2</v>
      </c>
      <c r="I46" s="24">
        <f t="shared" si="2"/>
        <v>19.451022727272729</v>
      </c>
    </row>
    <row r="47" spans="1:10" ht="15" customHeight="1" x14ac:dyDescent="0.25">
      <c r="A47" s="17">
        <v>6</v>
      </c>
      <c r="B47" s="99" t="s">
        <v>187</v>
      </c>
      <c r="C47" s="99"/>
      <c r="D47" s="99"/>
      <c r="E47" s="99"/>
      <c r="F47" s="99"/>
      <c r="G47" s="99"/>
      <c r="H47" s="23">
        <v>0.02</v>
      </c>
      <c r="I47" s="24">
        <f t="shared" si="2"/>
        <v>15.560818181818183</v>
      </c>
    </row>
    <row r="48" spans="1:10" ht="15" customHeight="1" x14ac:dyDescent="0.25">
      <c r="A48" s="17">
        <v>7</v>
      </c>
      <c r="B48" s="99" t="s">
        <v>51</v>
      </c>
      <c r="C48" s="99"/>
      <c r="D48" s="99"/>
      <c r="E48" s="99"/>
      <c r="F48" s="99"/>
      <c r="G48" s="99"/>
      <c r="H48" s="23">
        <v>0.03</v>
      </c>
      <c r="I48" s="24">
        <f t="shared" si="2"/>
        <v>23.341227272727274</v>
      </c>
    </row>
    <row r="49" spans="1:10" ht="15" customHeight="1" x14ac:dyDescent="0.25">
      <c r="A49" s="17">
        <v>8</v>
      </c>
      <c r="B49" s="99" t="s">
        <v>52</v>
      </c>
      <c r="C49" s="99"/>
      <c r="D49" s="99"/>
      <c r="E49" s="99"/>
      <c r="F49" s="99"/>
      <c r="G49" s="99"/>
      <c r="H49" s="23">
        <v>6.0000000000000001E-3</v>
      </c>
      <c r="I49" s="24">
        <f t="shared" si="2"/>
        <v>4.6682454545454553</v>
      </c>
    </row>
    <row r="50" spans="1:10" s="28" customFormat="1" ht="15" customHeight="1" x14ac:dyDescent="0.25">
      <c r="A50" s="116" t="s">
        <v>53</v>
      </c>
      <c r="B50" s="116"/>
      <c r="C50" s="116"/>
      <c r="D50" s="116"/>
      <c r="E50" s="116"/>
      <c r="F50" s="116"/>
      <c r="G50" s="116"/>
      <c r="H50" s="25">
        <f>SUM(H42:H49)</f>
        <v>0.30800000000000005</v>
      </c>
      <c r="I50" s="26">
        <f>SUM(I42:I49)</f>
        <v>239.63660000000002</v>
      </c>
      <c r="J50" s="27"/>
    </row>
    <row r="51" spans="1:10" ht="15" customHeight="1" x14ac:dyDescent="0.25">
      <c r="A51" s="118" t="s">
        <v>54</v>
      </c>
      <c r="B51" s="118"/>
      <c r="C51" s="118"/>
      <c r="D51" s="118"/>
      <c r="E51" s="118"/>
      <c r="F51" s="118"/>
      <c r="G51" s="118"/>
      <c r="H51" s="118"/>
      <c r="I51" s="118"/>
    </row>
    <row r="52" spans="1:10" ht="30.75" customHeight="1" x14ac:dyDescent="0.25">
      <c r="A52" s="119" t="s">
        <v>55</v>
      </c>
      <c r="B52" s="119"/>
      <c r="C52" s="119"/>
      <c r="D52" s="119"/>
      <c r="E52" s="119"/>
      <c r="F52" s="119"/>
      <c r="G52" s="119"/>
      <c r="H52" s="119"/>
      <c r="I52" s="119"/>
    </row>
    <row r="53" spans="1:10" ht="33.75" customHeight="1" x14ac:dyDescent="0.25">
      <c r="A53" s="3" t="s">
        <v>56</v>
      </c>
      <c r="B53" s="117" t="s">
        <v>57</v>
      </c>
      <c r="C53" s="117"/>
      <c r="D53" s="117"/>
      <c r="E53" s="117"/>
      <c r="F53" s="117"/>
      <c r="G53" s="117"/>
      <c r="H53" s="3" t="s">
        <v>36</v>
      </c>
      <c r="I53" s="3" t="s">
        <v>37</v>
      </c>
    </row>
    <row r="54" spans="1:10" ht="15" customHeight="1" x14ac:dyDescent="0.25">
      <c r="A54" s="17">
        <v>1</v>
      </c>
      <c r="B54" s="120" t="s">
        <v>58</v>
      </c>
      <c r="C54" s="121"/>
      <c r="D54" s="121"/>
      <c r="E54" s="121"/>
      <c r="F54" s="121"/>
      <c r="G54" s="122"/>
      <c r="H54" s="23">
        <v>0.119314</v>
      </c>
      <c r="I54" s="24">
        <f t="shared" ref="I54:I61" si="3">$I$39*H54</f>
        <v>92.83117302727274</v>
      </c>
    </row>
    <row r="55" spans="1:10" ht="15" customHeight="1" x14ac:dyDescent="0.25">
      <c r="A55" s="17">
        <v>2</v>
      </c>
      <c r="B55" s="99" t="s">
        <v>59</v>
      </c>
      <c r="C55" s="99"/>
      <c r="D55" s="99"/>
      <c r="E55" s="99"/>
      <c r="F55" s="99"/>
      <c r="G55" s="99"/>
      <c r="H55" s="23">
        <v>2.0479000000000001E-2</v>
      </c>
      <c r="I55" s="24">
        <f t="shared" si="3"/>
        <v>15.933499777272729</v>
      </c>
    </row>
    <row r="56" spans="1:10" ht="15" customHeight="1" x14ac:dyDescent="0.25">
      <c r="A56" s="17">
        <v>3</v>
      </c>
      <c r="B56" s="99" t="s">
        <v>60</v>
      </c>
      <c r="C56" s="99"/>
      <c r="D56" s="99"/>
      <c r="E56" s="99"/>
      <c r="F56" s="99"/>
      <c r="G56" s="99"/>
      <c r="H56" s="23">
        <v>1.2123E-2</v>
      </c>
      <c r="I56" s="24">
        <f t="shared" si="3"/>
        <v>9.4321899409090921</v>
      </c>
    </row>
    <row r="57" spans="1:10" ht="15" customHeight="1" x14ac:dyDescent="0.25">
      <c r="A57" s="17">
        <v>4</v>
      </c>
      <c r="B57" s="99" t="s">
        <v>61</v>
      </c>
      <c r="C57" s="99"/>
      <c r="D57" s="99"/>
      <c r="E57" s="99"/>
      <c r="F57" s="99"/>
      <c r="G57" s="99"/>
      <c r="H57" s="23">
        <v>1.1436E-2</v>
      </c>
      <c r="I57" s="24">
        <f t="shared" si="3"/>
        <v>8.8976758363636375</v>
      </c>
    </row>
    <row r="58" spans="1:10" ht="15" customHeight="1" x14ac:dyDescent="0.25">
      <c r="A58" s="17">
        <v>5</v>
      </c>
      <c r="B58" s="99" t="s">
        <v>62</v>
      </c>
      <c r="C58" s="99"/>
      <c r="D58" s="99"/>
      <c r="E58" s="99"/>
      <c r="F58" s="99"/>
      <c r="G58" s="99"/>
      <c r="H58" s="23">
        <v>1.74E-4</v>
      </c>
      <c r="I58" s="24">
        <f t="shared" si="3"/>
        <v>0.13537911818181819</v>
      </c>
    </row>
    <row r="59" spans="1:10" ht="15" customHeight="1" x14ac:dyDescent="0.25">
      <c r="A59" s="17">
        <v>6</v>
      </c>
      <c r="B59" s="99" t="s">
        <v>63</v>
      </c>
      <c r="C59" s="99"/>
      <c r="D59" s="99"/>
      <c r="E59" s="99"/>
      <c r="F59" s="99"/>
      <c r="G59" s="99"/>
      <c r="H59" s="23">
        <v>4.4200000000000001E-4</v>
      </c>
      <c r="I59" s="24">
        <f t="shared" si="3"/>
        <v>0.34389408181818187</v>
      </c>
    </row>
    <row r="60" spans="1:10" ht="15" customHeight="1" x14ac:dyDescent="0.25">
      <c r="A60" s="17">
        <v>7</v>
      </c>
      <c r="B60" s="99" t="s">
        <v>64</v>
      </c>
      <c r="C60" s="99"/>
      <c r="D60" s="99"/>
      <c r="E60" s="99"/>
      <c r="F60" s="99"/>
      <c r="G60" s="99"/>
      <c r="H60" s="23">
        <v>1.85E-4</v>
      </c>
      <c r="I60" s="24">
        <f t="shared" si="3"/>
        <v>0.14393756818181819</v>
      </c>
    </row>
    <row r="61" spans="1:10" ht="15" customHeight="1" x14ac:dyDescent="0.25">
      <c r="A61" s="17">
        <v>8</v>
      </c>
      <c r="B61" s="99" t="s">
        <v>65</v>
      </c>
      <c r="C61" s="99"/>
      <c r="D61" s="99"/>
      <c r="E61" s="99"/>
      <c r="F61" s="99"/>
      <c r="G61" s="99"/>
      <c r="H61" s="23">
        <v>9.0789999999999996E-2</v>
      </c>
      <c r="I61" s="24">
        <f t="shared" si="3"/>
        <v>70.638334136363639</v>
      </c>
    </row>
    <row r="62" spans="1:10" s="28" customFormat="1" ht="15" customHeight="1" x14ac:dyDescent="0.25">
      <c r="A62" s="116" t="s">
        <v>66</v>
      </c>
      <c r="B62" s="116"/>
      <c r="C62" s="116"/>
      <c r="D62" s="116"/>
      <c r="E62" s="116"/>
      <c r="F62" s="116"/>
      <c r="G62" s="116"/>
      <c r="H62" s="25">
        <f>SUM(H54:H61)</f>
        <v>0.25494299999999998</v>
      </c>
      <c r="I62" s="26">
        <f>SUM(I54:I61)</f>
        <v>198.35608348636364</v>
      </c>
      <c r="J62" s="27"/>
    </row>
    <row r="63" spans="1:10" ht="11.25" customHeight="1" x14ac:dyDescent="0.25">
      <c r="A63" s="29" t="s">
        <v>67</v>
      </c>
      <c r="B63" s="123" t="s">
        <v>68</v>
      </c>
      <c r="C63" s="123"/>
      <c r="D63" s="123"/>
      <c r="E63" s="123"/>
      <c r="F63" s="123"/>
      <c r="G63" s="123"/>
      <c r="H63" s="123"/>
      <c r="I63" s="123"/>
    </row>
    <row r="64" spans="1:10" ht="15" customHeight="1" x14ac:dyDescent="0.25">
      <c r="A64" s="29" t="s">
        <v>69</v>
      </c>
      <c r="B64" s="124" t="s">
        <v>70</v>
      </c>
      <c r="C64" s="124"/>
      <c r="D64" s="124"/>
      <c r="E64" s="124"/>
      <c r="F64" s="124"/>
      <c r="G64" s="124"/>
      <c r="H64" s="124"/>
      <c r="I64" s="124"/>
    </row>
    <row r="65" spans="1:11" ht="33.75" customHeight="1" x14ac:dyDescent="0.25">
      <c r="A65" s="22" t="s">
        <v>71</v>
      </c>
      <c r="B65" s="114" t="s">
        <v>72</v>
      </c>
      <c r="C65" s="114"/>
      <c r="D65" s="114"/>
      <c r="E65" s="114"/>
      <c r="F65" s="114"/>
      <c r="G65" s="114"/>
      <c r="H65" s="22" t="s">
        <v>36</v>
      </c>
      <c r="I65" s="22" t="s">
        <v>37</v>
      </c>
    </row>
    <row r="66" spans="1:11" ht="15" customHeight="1" x14ac:dyDescent="0.25">
      <c r="A66" s="17">
        <v>1</v>
      </c>
      <c r="B66" s="99" t="s">
        <v>73</v>
      </c>
      <c r="C66" s="99"/>
      <c r="D66" s="99"/>
      <c r="E66" s="99"/>
      <c r="F66" s="99"/>
      <c r="G66" s="99"/>
      <c r="H66" s="23">
        <v>2.3626999999999999E-2</v>
      </c>
      <c r="I66" s="24">
        <f>$I$39*H66</f>
        <v>18.38277255909091</v>
      </c>
    </row>
    <row r="67" spans="1:11" ht="15" customHeight="1" x14ac:dyDescent="0.25">
      <c r="A67" s="17">
        <v>2</v>
      </c>
      <c r="B67" s="99" t="s">
        <v>74</v>
      </c>
      <c r="C67" s="99"/>
      <c r="D67" s="99"/>
      <c r="E67" s="99"/>
      <c r="F67" s="99"/>
      <c r="G67" s="99"/>
      <c r="H67" s="23">
        <v>1.717E-3</v>
      </c>
      <c r="I67" s="24">
        <f>$I$39*H67</f>
        <v>1.3358962409090911</v>
      </c>
    </row>
    <row r="68" spans="1:11" ht="15" customHeight="1" x14ac:dyDescent="0.25">
      <c r="A68" s="17">
        <v>3</v>
      </c>
      <c r="B68" s="99" t="s">
        <v>75</v>
      </c>
      <c r="C68" s="99"/>
      <c r="D68" s="99"/>
      <c r="E68" s="99"/>
      <c r="F68" s="99"/>
      <c r="G68" s="99"/>
      <c r="H68" s="23">
        <v>9.4509999999999993E-3</v>
      </c>
      <c r="I68" s="24">
        <f>$I$39*H68</f>
        <v>7.353264631818182</v>
      </c>
    </row>
    <row r="69" spans="1:11" s="28" customFormat="1" ht="15" customHeight="1" x14ac:dyDescent="0.25">
      <c r="A69" s="116" t="s">
        <v>76</v>
      </c>
      <c r="B69" s="116"/>
      <c r="C69" s="116"/>
      <c r="D69" s="116"/>
      <c r="E69" s="116"/>
      <c r="F69" s="116"/>
      <c r="G69" s="116"/>
      <c r="H69" s="25">
        <f>SUM(H66:H68)</f>
        <v>3.4795E-2</v>
      </c>
      <c r="I69" s="26">
        <f>SUM(I66:I68)</f>
        <v>27.071933431818181</v>
      </c>
      <c r="J69" s="27"/>
    </row>
    <row r="70" spans="1:11" ht="4.5" customHeight="1" x14ac:dyDescent="0.25"/>
    <row r="71" spans="1:11" ht="33.75" customHeight="1" x14ac:dyDescent="0.25">
      <c r="A71" s="22" t="s">
        <v>77</v>
      </c>
      <c r="B71" s="114" t="s">
        <v>78</v>
      </c>
      <c r="C71" s="114"/>
      <c r="D71" s="114"/>
      <c r="E71" s="114"/>
      <c r="F71" s="114"/>
      <c r="G71" s="114"/>
      <c r="H71" s="22" t="s">
        <v>36</v>
      </c>
      <c r="I71" s="22" t="s">
        <v>37</v>
      </c>
    </row>
    <row r="72" spans="1:11" ht="15" customHeight="1" x14ac:dyDescent="0.25">
      <c r="A72" s="17">
        <v>1</v>
      </c>
      <c r="B72" s="99" t="s">
        <v>79</v>
      </c>
      <c r="C72" s="99"/>
      <c r="D72" s="99"/>
      <c r="E72" s="99"/>
      <c r="F72" s="99"/>
      <c r="G72" s="99"/>
      <c r="H72" s="23">
        <f>(H50*H62)</f>
        <v>7.8522444000000011E-2</v>
      </c>
      <c r="I72" s="24">
        <f>$I$39*H72</f>
        <v>61.093673713800015</v>
      </c>
    </row>
    <row r="73" spans="1:11" s="28" customFormat="1" ht="15" customHeight="1" x14ac:dyDescent="0.25">
      <c r="A73" s="116" t="s">
        <v>80</v>
      </c>
      <c r="B73" s="116"/>
      <c r="C73" s="116"/>
      <c r="D73" s="116"/>
      <c r="E73" s="116"/>
      <c r="F73" s="116"/>
      <c r="G73" s="116"/>
      <c r="H73" s="25">
        <f>SUM(H72:H72)</f>
        <v>7.8522444000000011E-2</v>
      </c>
      <c r="I73" s="26">
        <f>I72</f>
        <v>61.093673713800015</v>
      </c>
      <c r="J73" s="27"/>
      <c r="K73" s="30"/>
    </row>
    <row r="74" spans="1:11" ht="4.5" customHeight="1" x14ac:dyDescent="0.25">
      <c r="J74" s="31"/>
    </row>
    <row r="75" spans="1:11" s="28" customFormat="1" ht="12" customHeight="1" x14ac:dyDescent="0.25">
      <c r="A75" s="127" t="s">
        <v>81</v>
      </c>
      <c r="B75" s="127"/>
      <c r="C75" s="127"/>
      <c r="D75" s="127"/>
      <c r="E75" s="127"/>
      <c r="F75" s="127"/>
      <c r="G75" s="127"/>
      <c r="H75" s="32">
        <f>H50+H62+H69+H73</f>
        <v>0.67626044399999996</v>
      </c>
      <c r="I75" s="33">
        <f>I50+I62+I69+I73</f>
        <v>526.15829063198191</v>
      </c>
      <c r="J75" s="27"/>
    </row>
    <row r="76" spans="1:11" ht="4.5" customHeight="1" x14ac:dyDescent="0.25"/>
    <row r="77" spans="1:11" ht="33.75" customHeight="1" x14ac:dyDescent="0.25">
      <c r="A77" s="22" t="s">
        <v>82</v>
      </c>
      <c r="B77" s="114" t="s">
        <v>83</v>
      </c>
      <c r="C77" s="114"/>
      <c r="D77" s="114"/>
      <c r="E77" s="114"/>
      <c r="F77" s="114"/>
      <c r="G77" s="114"/>
      <c r="H77" s="22" t="s">
        <v>36</v>
      </c>
      <c r="I77" s="22" t="s">
        <v>37</v>
      </c>
    </row>
    <row r="78" spans="1:11" ht="15" customHeight="1" x14ac:dyDescent="0.25">
      <c r="A78" s="17">
        <v>1</v>
      </c>
      <c r="B78" s="99" t="s">
        <v>21</v>
      </c>
      <c r="C78" s="99"/>
      <c r="D78" s="99"/>
      <c r="E78" s="99"/>
      <c r="F78" s="99"/>
      <c r="G78" s="99"/>
      <c r="H78" s="23">
        <f>I78/$I$39</f>
        <v>0.20564471370400011</v>
      </c>
      <c r="I78" s="24">
        <f>I95</f>
        <v>160</v>
      </c>
    </row>
    <row r="79" spans="1:11" ht="15" customHeight="1" x14ac:dyDescent="0.25">
      <c r="A79" s="17">
        <v>2</v>
      </c>
      <c r="B79" s="99" t="s">
        <v>22</v>
      </c>
      <c r="C79" s="99"/>
      <c r="D79" s="99"/>
      <c r="E79" s="99"/>
      <c r="F79" s="99"/>
      <c r="G79" s="99"/>
      <c r="H79" s="23">
        <f>I79/$I$39</f>
        <v>0</v>
      </c>
      <c r="I79" s="24">
        <f>I91</f>
        <v>0</v>
      </c>
    </row>
    <row r="80" spans="1:11" ht="15" customHeight="1" x14ac:dyDescent="0.25">
      <c r="A80" s="17">
        <v>3</v>
      </c>
      <c r="B80" s="99" t="s">
        <v>84</v>
      </c>
      <c r="C80" s="99"/>
      <c r="D80" s="99"/>
      <c r="E80" s="99"/>
      <c r="F80" s="99"/>
      <c r="G80" s="99"/>
      <c r="H80" s="23">
        <f>I80/$I$39</f>
        <v>0.21145102208928013</v>
      </c>
      <c r="I80" s="24">
        <f>I87</f>
        <v>164.51754545454543</v>
      </c>
    </row>
    <row r="81" spans="1:10" ht="15" customHeight="1" x14ac:dyDescent="0.25">
      <c r="A81" s="17">
        <v>4</v>
      </c>
      <c r="B81" s="99" t="s">
        <v>85</v>
      </c>
      <c r="C81" s="99"/>
      <c r="D81" s="99"/>
      <c r="E81" s="99"/>
      <c r="F81" s="99"/>
      <c r="G81" s="99"/>
      <c r="H81" s="23">
        <f>I81/$I$39</f>
        <v>0</v>
      </c>
      <c r="I81" s="24">
        <f>IF(I25="Não aplicável",0,((I9/H9)*1.5*I25))</f>
        <v>0</v>
      </c>
    </row>
    <row r="82" spans="1:10" ht="15" customHeight="1" x14ac:dyDescent="0.25">
      <c r="A82" s="17">
        <v>5</v>
      </c>
      <c r="B82" s="99" t="s">
        <v>86</v>
      </c>
      <c r="C82" s="99"/>
      <c r="D82" s="99"/>
      <c r="E82" s="99"/>
      <c r="F82" s="99"/>
      <c r="G82" s="99"/>
      <c r="H82" s="23">
        <f>I82/$I$39</f>
        <v>0</v>
      </c>
      <c r="I82" s="24">
        <v>0</v>
      </c>
    </row>
    <row r="83" spans="1:10" ht="15" customHeight="1" x14ac:dyDescent="0.25">
      <c r="A83" s="116" t="s">
        <v>87</v>
      </c>
      <c r="B83" s="116"/>
      <c r="C83" s="116"/>
      <c r="D83" s="116"/>
      <c r="E83" s="116"/>
      <c r="F83" s="116"/>
      <c r="G83" s="116"/>
      <c r="H83" s="25">
        <f>SUM(H78:H82)</f>
        <v>0.41709573579328024</v>
      </c>
      <c r="I83" s="26">
        <f>SUM(I78:I82)</f>
        <v>324.51754545454543</v>
      </c>
      <c r="J83" s="34"/>
    </row>
    <row r="84" spans="1:10" ht="18" customHeight="1" x14ac:dyDescent="0.25">
      <c r="A84" s="29" t="s">
        <v>88</v>
      </c>
      <c r="B84" s="118" t="s">
        <v>89</v>
      </c>
      <c r="C84" s="118"/>
      <c r="D84" s="118"/>
      <c r="E84" s="118"/>
      <c r="F84" s="118"/>
      <c r="G84" s="118"/>
      <c r="H84" s="35"/>
      <c r="I84" s="36"/>
    </row>
    <row r="85" spans="1:10" ht="15" customHeight="1" x14ac:dyDescent="0.25">
      <c r="A85" s="125" t="s">
        <v>90</v>
      </c>
      <c r="B85" s="125"/>
      <c r="C85" s="125"/>
      <c r="D85" s="125"/>
      <c r="E85" s="125"/>
      <c r="F85" s="125"/>
      <c r="G85" s="125"/>
      <c r="H85" s="125"/>
      <c r="I85" s="125"/>
    </row>
    <row r="86" spans="1:10" ht="24" customHeight="1" x14ac:dyDescent="0.25">
      <c r="A86" s="111" t="s">
        <v>91</v>
      </c>
      <c r="B86" s="111"/>
      <c r="C86" s="17" t="s">
        <v>92</v>
      </c>
      <c r="D86" s="17" t="s">
        <v>93</v>
      </c>
      <c r="E86" s="17" t="s">
        <v>94</v>
      </c>
      <c r="F86" s="17" t="s">
        <v>95</v>
      </c>
      <c r="G86" s="17" t="s">
        <v>96</v>
      </c>
      <c r="H86" s="23" t="s">
        <v>97</v>
      </c>
      <c r="I86" s="24" t="s">
        <v>98</v>
      </c>
    </row>
    <row r="87" spans="1:10" ht="15" customHeight="1" x14ac:dyDescent="0.25">
      <c r="A87" s="126">
        <f>I11</f>
        <v>4.8</v>
      </c>
      <c r="B87" s="126"/>
      <c r="C87" s="17">
        <f>I12</f>
        <v>22</v>
      </c>
      <c r="D87" s="17">
        <v>2</v>
      </c>
      <c r="E87" s="37">
        <f>A87*C87*D87</f>
        <v>211.2</v>
      </c>
      <c r="F87" s="37">
        <f>I30</f>
        <v>778.04090909090917</v>
      </c>
      <c r="G87" s="38">
        <f>I13</f>
        <v>0.06</v>
      </c>
      <c r="H87" s="37">
        <f>F87*G87</f>
        <v>46.682454545454547</v>
      </c>
      <c r="I87" s="24">
        <f>IF((E87-H87)&gt;0,E87-H87,0)</f>
        <v>164.51754545454543</v>
      </c>
    </row>
    <row r="88" spans="1:10" ht="3.75" customHeight="1" x14ac:dyDescent="0.25">
      <c r="A88" s="39"/>
      <c r="E88" s="34"/>
      <c r="F88" s="34"/>
      <c r="G88" s="40"/>
      <c r="H88" s="34"/>
      <c r="I88" s="41"/>
    </row>
    <row r="89" spans="1:10" ht="15" customHeight="1" x14ac:dyDescent="0.25">
      <c r="A89" s="125" t="s">
        <v>99</v>
      </c>
      <c r="B89" s="125"/>
      <c r="C89" s="125"/>
      <c r="D89" s="125"/>
      <c r="E89" s="125"/>
      <c r="F89" s="125"/>
      <c r="G89" s="125"/>
      <c r="H89" s="125"/>
      <c r="I89" s="125"/>
    </row>
    <row r="90" spans="1:10" ht="23.25" customHeight="1" x14ac:dyDescent="0.25">
      <c r="A90" s="111" t="s">
        <v>91</v>
      </c>
      <c r="B90" s="111"/>
      <c r="C90" s="17" t="s">
        <v>100</v>
      </c>
      <c r="D90" s="17" t="s">
        <v>93</v>
      </c>
      <c r="E90" s="17" t="s">
        <v>94</v>
      </c>
      <c r="F90" s="17" t="s">
        <v>95</v>
      </c>
      <c r="G90" s="17" t="s">
        <v>96</v>
      </c>
      <c r="H90" s="23" t="s">
        <v>97</v>
      </c>
      <c r="I90" s="24" t="s">
        <v>98</v>
      </c>
    </row>
    <row r="91" spans="1:10" ht="15" customHeight="1" x14ac:dyDescent="0.25">
      <c r="A91" s="128">
        <f>I17</f>
        <v>0</v>
      </c>
      <c r="B91" s="128"/>
      <c r="C91" s="42">
        <f>I18</f>
        <v>0</v>
      </c>
      <c r="D91" s="17">
        <v>1</v>
      </c>
      <c r="E91" s="37">
        <f>A91*C91*D91</f>
        <v>0</v>
      </c>
      <c r="F91" s="37">
        <f>E91</f>
        <v>0</v>
      </c>
      <c r="G91" s="43">
        <f>I19</f>
        <v>0</v>
      </c>
      <c r="H91" s="37">
        <f>F91*G91</f>
        <v>0</v>
      </c>
      <c r="I91" s="24">
        <f>E91-H91</f>
        <v>0</v>
      </c>
    </row>
    <row r="92" spans="1:10" ht="4.5" customHeight="1" x14ac:dyDescent="0.25">
      <c r="A92" s="44"/>
      <c r="B92" s="44"/>
      <c r="C92" s="44"/>
      <c r="D92" s="44"/>
      <c r="E92" s="27"/>
      <c r="F92" s="27"/>
      <c r="G92" s="45"/>
      <c r="H92" s="27"/>
      <c r="I92" s="46"/>
    </row>
    <row r="93" spans="1:10" ht="15" customHeight="1" x14ac:dyDescent="0.25">
      <c r="A93" s="130" t="s">
        <v>177</v>
      </c>
      <c r="B93" s="131"/>
      <c r="C93" s="131"/>
      <c r="D93" s="131"/>
      <c r="E93" s="131"/>
      <c r="F93" s="132" t="str">
        <f>A14</f>
        <v>Auxílio Alimentação</v>
      </c>
      <c r="G93" s="132"/>
      <c r="H93" s="132"/>
      <c r="I93" s="133"/>
    </row>
    <row r="94" spans="1:10" ht="23.25" customHeight="1" x14ac:dyDescent="0.25">
      <c r="A94" s="134" t="s">
        <v>91</v>
      </c>
      <c r="B94" s="134"/>
      <c r="C94" s="85" t="s">
        <v>100</v>
      </c>
      <c r="D94" s="85" t="s">
        <v>93</v>
      </c>
      <c r="E94" s="85" t="s">
        <v>94</v>
      </c>
      <c r="F94" s="85" t="s">
        <v>95</v>
      </c>
      <c r="G94" s="85" t="s">
        <v>96</v>
      </c>
      <c r="H94" s="86" t="str">
        <f>H86</f>
        <v>Valor desconto</v>
      </c>
      <c r="I94" s="87" t="s">
        <v>98</v>
      </c>
    </row>
    <row r="95" spans="1:10" ht="15" customHeight="1" x14ac:dyDescent="0.25">
      <c r="A95" s="128">
        <f>I14</f>
        <v>200</v>
      </c>
      <c r="B95" s="128"/>
      <c r="C95" s="42">
        <f>I15</f>
        <v>1</v>
      </c>
      <c r="D95" s="17">
        <v>1</v>
      </c>
      <c r="E95" s="37">
        <f>A95*C95*D95</f>
        <v>200</v>
      </c>
      <c r="F95" s="37">
        <f>E95</f>
        <v>200</v>
      </c>
      <c r="G95" s="43">
        <f>I16</f>
        <v>0.2</v>
      </c>
      <c r="H95" s="37">
        <f>F95*G95</f>
        <v>40</v>
      </c>
      <c r="I95" s="24">
        <f>E95-H95</f>
        <v>160</v>
      </c>
    </row>
    <row r="96" spans="1:10" ht="4.5" customHeight="1" x14ac:dyDescent="0.25"/>
    <row r="97" spans="1:12" ht="12" customHeight="1" x14ac:dyDescent="0.25">
      <c r="A97" s="129" t="s">
        <v>101</v>
      </c>
      <c r="B97" s="129"/>
      <c r="C97" s="129"/>
      <c r="D97" s="129"/>
      <c r="E97" s="129"/>
      <c r="F97" s="129"/>
      <c r="G97" s="129"/>
      <c r="H97" s="47">
        <f>H39+H75+H83</f>
        <v>2.0933561797932803</v>
      </c>
      <c r="I97" s="48">
        <f>I39+I75+I83</f>
        <v>1628.7167451774365</v>
      </c>
      <c r="J97" s="34"/>
      <c r="L97" s="34"/>
    </row>
    <row r="98" spans="1:12" s="53" customFormat="1" ht="4.5" customHeight="1" x14ac:dyDescent="0.25">
      <c r="A98" s="49"/>
      <c r="B98" s="49"/>
      <c r="C98" s="49"/>
      <c r="D98" s="49"/>
      <c r="E98" s="49"/>
      <c r="F98" s="49"/>
      <c r="G98" s="49"/>
      <c r="H98" s="50"/>
      <c r="I98" s="51"/>
      <c r="J98" s="52"/>
      <c r="L98" s="52"/>
    </row>
    <row r="99" spans="1:12" ht="11.25" customHeight="1" x14ac:dyDescent="0.25">
      <c r="A99" s="113" t="s">
        <v>102</v>
      </c>
      <c r="B99" s="113"/>
      <c r="C99" s="113"/>
      <c r="D99" s="113"/>
      <c r="E99" s="113"/>
      <c r="F99" s="113"/>
      <c r="G99" s="113"/>
      <c r="H99" s="113"/>
      <c r="I99" s="113"/>
    </row>
    <row r="100" spans="1:12" ht="33.75" customHeight="1" x14ac:dyDescent="0.25">
      <c r="A100" s="22" t="s">
        <v>34</v>
      </c>
      <c r="B100" s="114" t="s">
        <v>103</v>
      </c>
      <c r="C100" s="114"/>
      <c r="D100" s="114"/>
      <c r="E100" s="114"/>
      <c r="F100" s="114"/>
      <c r="G100" s="114"/>
      <c r="H100" s="22" t="s">
        <v>36</v>
      </c>
      <c r="I100" s="22" t="s">
        <v>37</v>
      </c>
    </row>
    <row r="101" spans="1:12" ht="15" customHeight="1" x14ac:dyDescent="0.25">
      <c r="A101" s="17">
        <v>1</v>
      </c>
      <c r="B101" s="99" t="s">
        <v>104</v>
      </c>
      <c r="C101" s="99"/>
      <c r="D101" s="99"/>
      <c r="E101" s="99"/>
      <c r="F101" s="99"/>
      <c r="G101" s="99"/>
      <c r="H101" s="23">
        <f t="shared" ref="H101:H106" si="4">I101/$I$112</f>
        <v>0</v>
      </c>
      <c r="I101" s="24">
        <v>0</v>
      </c>
    </row>
    <row r="102" spans="1:12" ht="15" customHeight="1" x14ac:dyDescent="0.25">
      <c r="A102" s="17">
        <v>2</v>
      </c>
      <c r="B102" s="97" t="s">
        <v>105</v>
      </c>
      <c r="C102" s="97"/>
      <c r="D102" s="97"/>
      <c r="E102" s="97"/>
      <c r="F102" s="97"/>
      <c r="G102" s="97"/>
      <c r="H102" s="23">
        <f t="shared" si="4"/>
        <v>0</v>
      </c>
      <c r="I102" s="24">
        <v>0</v>
      </c>
    </row>
    <row r="103" spans="1:12" ht="15" customHeight="1" x14ac:dyDescent="0.25">
      <c r="A103" s="17">
        <v>3</v>
      </c>
      <c r="B103" s="99" t="s">
        <v>106</v>
      </c>
      <c r="C103" s="99"/>
      <c r="D103" s="99"/>
      <c r="E103" s="99"/>
      <c r="F103" s="99"/>
      <c r="G103" s="99"/>
      <c r="H103" s="23">
        <f t="shared" si="4"/>
        <v>0</v>
      </c>
      <c r="I103" s="24">
        <v>0</v>
      </c>
    </row>
    <row r="104" spans="1:12" ht="15" customHeight="1" x14ac:dyDescent="0.25">
      <c r="A104" s="17">
        <v>4</v>
      </c>
      <c r="B104" s="97" t="s">
        <v>107</v>
      </c>
      <c r="C104" s="97"/>
      <c r="D104" s="97"/>
      <c r="E104" s="97"/>
      <c r="F104" s="97"/>
      <c r="G104" s="97"/>
      <c r="H104" s="23">
        <f t="shared" si="4"/>
        <v>0</v>
      </c>
      <c r="I104" s="24">
        <f>IF(F110=20%,G110,0)</f>
        <v>0</v>
      </c>
    </row>
    <row r="105" spans="1:12" ht="15" customHeight="1" x14ac:dyDescent="0.25">
      <c r="A105" s="17">
        <v>5</v>
      </c>
      <c r="B105" s="99" t="s">
        <v>108</v>
      </c>
      <c r="C105" s="99"/>
      <c r="D105" s="99"/>
      <c r="E105" s="99"/>
      <c r="F105" s="99"/>
      <c r="G105" s="99"/>
      <c r="H105" s="23">
        <f t="shared" si="4"/>
        <v>0</v>
      </c>
      <c r="I105" s="24">
        <v>0</v>
      </c>
    </row>
    <row r="106" spans="1:12" ht="15" customHeight="1" x14ac:dyDescent="0.25">
      <c r="A106" s="17">
        <v>6</v>
      </c>
      <c r="B106" s="99" t="s">
        <v>86</v>
      </c>
      <c r="C106" s="99"/>
      <c r="D106" s="99"/>
      <c r="E106" s="99"/>
      <c r="F106" s="99"/>
      <c r="G106" s="99"/>
      <c r="H106" s="23">
        <f t="shared" si="4"/>
        <v>0</v>
      </c>
      <c r="I106" s="24">
        <v>0</v>
      </c>
    </row>
    <row r="107" spans="1:12" ht="15" customHeight="1" x14ac:dyDescent="0.25">
      <c r="A107" s="116" t="s">
        <v>109</v>
      </c>
      <c r="B107" s="116"/>
      <c r="C107" s="116"/>
      <c r="D107" s="116"/>
      <c r="E107" s="116"/>
      <c r="F107" s="116"/>
      <c r="G107" s="116"/>
      <c r="H107" s="25">
        <f>H101+H102+H103+H104+H105+H106</f>
        <v>0</v>
      </c>
      <c r="I107" s="54">
        <f>SUM(I101:I106)</f>
        <v>0</v>
      </c>
      <c r="J107" s="34"/>
    </row>
    <row r="108" spans="1:12" ht="30" customHeight="1" x14ac:dyDescent="0.25">
      <c r="B108" s="123" t="s">
        <v>110</v>
      </c>
      <c r="C108" s="123"/>
      <c r="D108" s="123"/>
      <c r="E108" s="123"/>
      <c r="F108" s="123"/>
      <c r="G108" s="123"/>
      <c r="H108" s="123"/>
      <c r="I108" s="123"/>
    </row>
    <row r="109" spans="1:12" ht="5.25" customHeight="1" x14ac:dyDescent="0.25"/>
    <row r="110" spans="1:12" ht="48.75" customHeight="1" x14ac:dyDescent="0.25">
      <c r="A110" s="135" t="s">
        <v>111</v>
      </c>
      <c r="B110" s="135"/>
      <c r="C110" s="135"/>
      <c r="D110" s="135"/>
      <c r="E110" s="135"/>
      <c r="F110" s="55">
        <f>I26</f>
        <v>0.1</v>
      </c>
      <c r="G110" s="56">
        <f>I112*F110</f>
        <v>146.41991997228911</v>
      </c>
      <c r="H110" s="57" t="s">
        <v>112</v>
      </c>
      <c r="I110" s="58">
        <f>I80</f>
        <v>164.51754545454543</v>
      </c>
    </row>
    <row r="111" spans="1:12" s="61" customFormat="1" ht="16.5" customHeight="1" x14ac:dyDescent="0.25">
      <c r="A111" s="136" t="s">
        <v>113</v>
      </c>
      <c r="B111" s="136"/>
      <c r="C111" s="57" t="s">
        <v>114</v>
      </c>
      <c r="D111" s="57" t="s">
        <v>115</v>
      </c>
      <c r="E111" s="57" t="s">
        <v>116</v>
      </c>
      <c r="F111" s="57" t="s">
        <v>117</v>
      </c>
      <c r="G111" s="57" t="s">
        <v>118</v>
      </c>
      <c r="H111" s="57" t="s">
        <v>119</v>
      </c>
      <c r="I111" s="59" t="s">
        <v>120</v>
      </c>
      <c r="J111" s="60"/>
    </row>
    <row r="112" spans="1:12" ht="16.5" customHeight="1" x14ac:dyDescent="0.25">
      <c r="A112" s="137">
        <f>I39</f>
        <v>778.04090909090917</v>
      </c>
      <c r="B112" s="137"/>
      <c r="C112" s="62">
        <f>I50</f>
        <v>239.63660000000002</v>
      </c>
      <c r="D112" s="62">
        <f>I62</f>
        <v>198.35608348636364</v>
      </c>
      <c r="E112" s="62">
        <f>I69</f>
        <v>27.071933431818181</v>
      </c>
      <c r="F112" s="62">
        <f>I73</f>
        <v>61.093673713800015</v>
      </c>
      <c r="G112" s="62">
        <f>I83</f>
        <v>324.51754545454543</v>
      </c>
      <c r="H112" s="62">
        <f>A112+C112+D112+E112+F112+G112</f>
        <v>1628.7167451774365</v>
      </c>
      <c r="I112" s="62">
        <f>H112-I110</f>
        <v>1464.1991997228911</v>
      </c>
      <c r="J112" s="34"/>
    </row>
    <row r="113" spans="1:12" ht="4.5" customHeight="1" x14ac:dyDescent="0.25">
      <c r="A113" s="29"/>
      <c r="B113" s="138"/>
      <c r="C113" s="138"/>
      <c r="D113" s="138"/>
      <c r="E113" s="138"/>
      <c r="F113" s="138"/>
      <c r="G113" s="138"/>
      <c r="H113" s="138"/>
      <c r="I113" s="138"/>
    </row>
    <row r="114" spans="1:12" ht="33.75" customHeight="1" x14ac:dyDescent="0.25">
      <c r="A114" s="22" t="s">
        <v>46</v>
      </c>
      <c r="B114" s="114" t="s">
        <v>121</v>
      </c>
      <c r="C114" s="114"/>
      <c r="D114" s="114"/>
      <c r="E114" s="114"/>
      <c r="F114" s="114"/>
      <c r="G114" s="114"/>
      <c r="H114" s="22" t="s">
        <v>36</v>
      </c>
      <c r="I114" s="22" t="s">
        <v>37</v>
      </c>
    </row>
    <row r="115" spans="1:12" ht="15" customHeight="1" x14ac:dyDescent="0.25">
      <c r="A115" s="17">
        <v>1</v>
      </c>
      <c r="B115" s="99" t="s">
        <v>122</v>
      </c>
      <c r="C115" s="99"/>
      <c r="D115" s="99"/>
      <c r="E115" s="99"/>
      <c r="F115" s="99"/>
      <c r="G115" s="99"/>
      <c r="H115" s="23">
        <f>I115/$I$125</f>
        <v>0</v>
      </c>
      <c r="I115" s="24">
        <v>0</v>
      </c>
    </row>
    <row r="116" spans="1:12" ht="15" customHeight="1" x14ac:dyDescent="0.25">
      <c r="A116" s="17">
        <v>2</v>
      </c>
      <c r="B116" s="99" t="s">
        <v>123</v>
      </c>
      <c r="C116" s="99"/>
      <c r="D116" s="99"/>
      <c r="E116" s="99"/>
      <c r="F116" s="99"/>
      <c r="G116" s="99"/>
      <c r="H116" s="23">
        <f>I116/$I$125</f>
        <v>0</v>
      </c>
      <c r="I116" s="24">
        <v>0</v>
      </c>
    </row>
    <row r="117" spans="1:12" ht="35.450000000000003" customHeight="1" x14ac:dyDescent="0.25">
      <c r="A117" s="116" t="s">
        <v>178</v>
      </c>
      <c r="B117" s="116"/>
      <c r="C117" s="116"/>
      <c r="D117" s="116"/>
      <c r="E117" s="116"/>
      <c r="F117" s="116"/>
      <c r="G117" s="116"/>
      <c r="H117" s="25">
        <f>H115+H116</f>
        <v>0</v>
      </c>
      <c r="I117" s="26">
        <f>SUM(I115:I116)</f>
        <v>0</v>
      </c>
    </row>
    <row r="118" spans="1:12" ht="4.5" customHeight="1" x14ac:dyDescent="0.25"/>
    <row r="119" spans="1:12" ht="33.75" customHeight="1" x14ac:dyDescent="0.25">
      <c r="A119" s="22" t="s">
        <v>56</v>
      </c>
      <c r="B119" s="114" t="s">
        <v>124</v>
      </c>
      <c r="C119" s="114"/>
      <c r="D119" s="114"/>
      <c r="E119" s="114"/>
      <c r="F119" s="114"/>
      <c r="G119" s="114"/>
      <c r="H119" s="22" t="s">
        <v>36</v>
      </c>
      <c r="I119" s="22" t="s">
        <v>37</v>
      </c>
    </row>
    <row r="120" spans="1:12" ht="15" customHeight="1" x14ac:dyDescent="0.25">
      <c r="A120" s="17">
        <v>1</v>
      </c>
      <c r="B120" s="99" t="s">
        <v>124</v>
      </c>
      <c r="C120" s="99"/>
      <c r="D120" s="99"/>
      <c r="E120" s="99"/>
      <c r="F120" s="99"/>
      <c r="G120" s="99"/>
      <c r="H120" s="23">
        <f>I120/I125</f>
        <v>0</v>
      </c>
      <c r="I120" s="24">
        <v>0</v>
      </c>
    </row>
    <row r="121" spans="1:12" ht="36.6" customHeight="1" x14ac:dyDescent="0.25">
      <c r="A121" s="116" t="s">
        <v>179</v>
      </c>
      <c r="B121" s="116"/>
      <c r="C121" s="116"/>
      <c r="D121" s="116"/>
      <c r="E121" s="116"/>
      <c r="F121" s="116"/>
      <c r="G121" s="116"/>
      <c r="H121" s="25">
        <f>H120</f>
        <v>0</v>
      </c>
      <c r="I121" s="26">
        <f>I120</f>
        <v>0</v>
      </c>
      <c r="J121" s="34"/>
      <c r="K121" s="34"/>
      <c r="L121" s="2"/>
    </row>
    <row r="122" spans="1:12" ht="4.5" customHeight="1" x14ac:dyDescent="0.25">
      <c r="A122" s="28"/>
      <c r="B122" s="28"/>
      <c r="C122" s="28"/>
      <c r="D122" s="28"/>
      <c r="E122" s="28"/>
      <c r="F122" s="28"/>
      <c r="G122" s="28"/>
      <c r="H122" s="35"/>
      <c r="I122" s="36"/>
    </row>
    <row r="123" spans="1:12" ht="39" customHeight="1" x14ac:dyDescent="0.25">
      <c r="A123" s="139" t="s">
        <v>125</v>
      </c>
      <c r="B123" s="139"/>
      <c r="C123" s="139"/>
      <c r="D123" s="139"/>
      <c r="E123" s="139"/>
      <c r="F123" s="55">
        <v>0.18</v>
      </c>
      <c r="G123" s="56">
        <f>I125*F123</f>
        <v>263.55585595012036</v>
      </c>
      <c r="H123" s="57" t="s">
        <v>112</v>
      </c>
      <c r="I123" s="58">
        <f>I80</f>
        <v>164.51754545454543</v>
      </c>
      <c r="L123" s="2"/>
    </row>
    <row r="124" spans="1:12" s="61" customFormat="1" ht="16.5" customHeight="1" x14ac:dyDescent="0.25">
      <c r="A124" s="136" t="s">
        <v>113</v>
      </c>
      <c r="B124" s="136"/>
      <c r="C124" s="57" t="s">
        <v>114</v>
      </c>
      <c r="D124" s="57" t="s">
        <v>115</v>
      </c>
      <c r="E124" s="57" t="s">
        <v>116</v>
      </c>
      <c r="F124" s="57" t="s">
        <v>117</v>
      </c>
      <c r="G124" s="57" t="s">
        <v>118</v>
      </c>
      <c r="H124" s="57" t="s">
        <v>119</v>
      </c>
      <c r="I124" s="59" t="s">
        <v>120</v>
      </c>
      <c r="J124" s="60"/>
      <c r="L124" s="60"/>
    </row>
    <row r="125" spans="1:12" ht="16.5" customHeight="1" x14ac:dyDescent="0.25">
      <c r="A125" s="137">
        <f>I39</f>
        <v>778.04090909090917</v>
      </c>
      <c r="B125" s="137"/>
      <c r="C125" s="62">
        <f>I50</f>
        <v>239.63660000000002</v>
      </c>
      <c r="D125" s="62">
        <f>I62</f>
        <v>198.35608348636364</v>
      </c>
      <c r="E125" s="62">
        <f>I69</f>
        <v>27.071933431818181</v>
      </c>
      <c r="F125" s="62">
        <f>I73</f>
        <v>61.093673713800015</v>
      </c>
      <c r="G125" s="62">
        <f>I83</f>
        <v>324.51754545454543</v>
      </c>
      <c r="H125" s="62">
        <f>A125+C125+D125+E125+F125+G125</f>
        <v>1628.7167451774365</v>
      </c>
      <c r="I125" s="62">
        <f>H125-I123</f>
        <v>1464.1991997228911</v>
      </c>
      <c r="J125" s="34"/>
      <c r="L125" s="2"/>
    </row>
    <row r="126" spans="1:12" ht="4.5" customHeight="1" x14ac:dyDescent="0.25"/>
    <row r="127" spans="1:12" ht="12" customHeight="1" x14ac:dyDescent="0.25">
      <c r="A127" s="129" t="s">
        <v>126</v>
      </c>
      <c r="B127" s="129"/>
      <c r="C127" s="129"/>
      <c r="D127" s="129"/>
      <c r="E127" s="129"/>
      <c r="F127" s="129"/>
      <c r="G127" s="129"/>
      <c r="H127" s="47">
        <f>H107+H117+H121</f>
        <v>0</v>
      </c>
      <c r="I127" s="48">
        <f>I107+I117+I121</f>
        <v>0</v>
      </c>
    </row>
    <row r="128" spans="1:12" ht="4.5" customHeight="1" x14ac:dyDescent="0.25"/>
    <row r="129" spans="1:10" ht="11.25" customHeight="1" x14ac:dyDescent="0.25">
      <c r="A129" s="113" t="s">
        <v>127</v>
      </c>
      <c r="B129" s="113"/>
      <c r="C129" s="113"/>
      <c r="D129" s="113"/>
      <c r="E129" s="113"/>
      <c r="F129" s="113"/>
      <c r="G129" s="113"/>
      <c r="H129" s="113"/>
      <c r="I129" s="113"/>
    </row>
    <row r="130" spans="1:10" ht="33.75" customHeight="1" x14ac:dyDescent="0.25">
      <c r="A130" s="22" t="s">
        <v>34</v>
      </c>
      <c r="B130" s="114" t="s">
        <v>128</v>
      </c>
      <c r="C130" s="114"/>
      <c r="D130" s="114"/>
      <c r="E130" s="114"/>
      <c r="F130" s="114"/>
      <c r="G130" s="114"/>
      <c r="H130" s="22" t="s">
        <v>36</v>
      </c>
      <c r="I130" s="22" t="s">
        <v>37</v>
      </c>
    </row>
    <row r="131" spans="1:10" ht="15" customHeight="1" x14ac:dyDescent="0.25">
      <c r="A131" s="17">
        <v>1</v>
      </c>
      <c r="B131" s="99" t="s">
        <v>129</v>
      </c>
      <c r="C131" s="99"/>
      <c r="D131" s="99"/>
      <c r="E131" s="99"/>
      <c r="F131" s="99"/>
      <c r="G131" s="99"/>
      <c r="H131" s="23">
        <f>I131/$I$97</f>
        <v>6.7462376751427086E-3</v>
      </c>
      <c r="I131" s="24">
        <f>($D$141/$E$143)*H141</f>
        <v>10.987710268451828</v>
      </c>
    </row>
    <row r="132" spans="1:10" ht="15" customHeight="1" x14ac:dyDescent="0.25">
      <c r="A132" s="17">
        <v>2</v>
      </c>
      <c r="B132" s="99" t="s">
        <v>130</v>
      </c>
      <c r="C132" s="99"/>
      <c r="D132" s="99"/>
      <c r="E132" s="99"/>
      <c r="F132" s="99"/>
      <c r="G132" s="99"/>
      <c r="H132" s="23">
        <f>I132/$I$97</f>
        <v>3.1136481577581733E-2</v>
      </c>
      <c r="I132" s="24">
        <f t="shared" ref="I132:I135" si="5">($D$141/$E$143)*H142</f>
        <v>50.71250893131613</v>
      </c>
    </row>
    <row r="133" spans="1:10" ht="15" customHeight="1" x14ac:dyDescent="0.25">
      <c r="A133" s="17">
        <v>3</v>
      </c>
      <c r="B133" s="99" t="s">
        <v>14</v>
      </c>
      <c r="C133" s="99"/>
      <c r="D133" s="99"/>
      <c r="E133" s="99"/>
      <c r="F133" s="99"/>
      <c r="G133" s="99"/>
      <c r="H133" s="23">
        <f>I133/$I$97</f>
        <v>0</v>
      </c>
      <c r="I133" s="24">
        <f t="shared" si="5"/>
        <v>0</v>
      </c>
    </row>
    <row r="134" spans="1:10" ht="15" customHeight="1" x14ac:dyDescent="0.25">
      <c r="A134" s="17">
        <v>4</v>
      </c>
      <c r="B134" s="99" t="s">
        <v>131</v>
      </c>
      <c r="C134" s="99"/>
      <c r="D134" s="99"/>
      <c r="E134" s="99"/>
      <c r="F134" s="99"/>
      <c r="G134" s="99"/>
      <c r="H134" s="23">
        <f>I134/$I$97</f>
        <v>0</v>
      </c>
      <c r="I134" s="24">
        <f t="shared" si="5"/>
        <v>0</v>
      </c>
    </row>
    <row r="135" spans="1:10" ht="15" customHeight="1" x14ac:dyDescent="0.25">
      <c r="A135" s="17">
        <v>5</v>
      </c>
      <c r="B135" s="99" t="s">
        <v>132</v>
      </c>
      <c r="C135" s="99"/>
      <c r="D135" s="99"/>
      <c r="E135" s="99"/>
      <c r="F135" s="99"/>
      <c r="G135" s="99"/>
      <c r="H135" s="23">
        <f>I135/$I$97</f>
        <v>0</v>
      </c>
      <c r="I135" s="24">
        <f t="shared" si="5"/>
        <v>0</v>
      </c>
    </row>
    <row r="136" spans="1:10" ht="15" customHeight="1" x14ac:dyDescent="0.25">
      <c r="A136" s="116" t="s">
        <v>133</v>
      </c>
      <c r="B136" s="116"/>
      <c r="C136" s="116"/>
      <c r="D136" s="116"/>
      <c r="E136" s="116"/>
      <c r="F136" s="116"/>
      <c r="G136" s="116"/>
      <c r="H136" s="25">
        <f>H131+H132+H133+H134+H135</f>
        <v>3.7882719252724441E-2</v>
      </c>
      <c r="I136" s="26">
        <f>SUM(I131:I135)</f>
        <v>61.700219199767957</v>
      </c>
    </row>
    <row r="137" spans="1:10" ht="11.25" customHeight="1" x14ac:dyDescent="0.25">
      <c r="A137" s="29" t="s">
        <v>134</v>
      </c>
      <c r="B137" s="123" t="s">
        <v>135</v>
      </c>
      <c r="C137" s="123"/>
      <c r="D137" s="123"/>
      <c r="E137" s="123"/>
      <c r="F137" s="123"/>
      <c r="G137" s="123"/>
      <c r="H137" s="123"/>
      <c r="I137" s="123"/>
    </row>
    <row r="138" spans="1:10" ht="18.75" customHeight="1" x14ac:dyDescent="0.25">
      <c r="A138" s="29" t="s">
        <v>136</v>
      </c>
      <c r="B138" s="140" t="s">
        <v>137</v>
      </c>
      <c r="C138" s="140"/>
      <c r="D138" s="140"/>
      <c r="E138" s="140"/>
      <c r="F138" s="140"/>
      <c r="G138" s="140"/>
      <c r="H138" s="140"/>
      <c r="I138" s="140"/>
    </row>
    <row r="139" spans="1:10" ht="13.5" customHeight="1" x14ac:dyDescent="0.25">
      <c r="A139" s="125" t="s">
        <v>138</v>
      </c>
      <c r="B139" s="125"/>
      <c r="C139" s="125"/>
      <c r="D139" s="125"/>
      <c r="E139" s="125"/>
      <c r="F139" s="125"/>
      <c r="G139" s="125"/>
      <c r="H139" s="125"/>
      <c r="I139" s="125"/>
    </row>
    <row r="140" spans="1:10" ht="13.5" customHeight="1" x14ac:dyDescent="0.25">
      <c r="A140" s="111" t="s">
        <v>139</v>
      </c>
      <c r="B140" s="111"/>
      <c r="C140" s="17" t="s">
        <v>140</v>
      </c>
      <c r="D140" s="108" t="s">
        <v>141</v>
      </c>
      <c r="E140" s="108"/>
      <c r="F140" s="17" t="s">
        <v>142</v>
      </c>
      <c r="G140" s="182" t="s">
        <v>143</v>
      </c>
      <c r="H140" s="185" t="s">
        <v>144</v>
      </c>
      <c r="I140" s="185"/>
    </row>
    <row r="141" spans="1:10" ht="13.5" customHeight="1" x14ac:dyDescent="0.25">
      <c r="A141" s="141">
        <f>I97</f>
        <v>1628.7167451774365</v>
      </c>
      <c r="B141" s="141"/>
      <c r="C141" s="24">
        <f>I127</f>
        <v>0</v>
      </c>
      <c r="D141" s="142">
        <f>A141+C141</f>
        <v>1628.7167451774365</v>
      </c>
      <c r="E141" s="142"/>
      <c r="F141" s="17" t="str">
        <f>B131</f>
        <v>PIS</v>
      </c>
      <c r="G141" s="188">
        <v>1.6500000000000001E-2</v>
      </c>
      <c r="H141" s="186">
        <v>6.4999999999999997E-3</v>
      </c>
      <c r="I141" s="186"/>
      <c r="J141" s="34"/>
    </row>
    <row r="142" spans="1:10" ht="13.5" customHeight="1" x14ac:dyDescent="0.25">
      <c r="A142" s="181" t="s">
        <v>145</v>
      </c>
      <c r="B142" s="181"/>
      <c r="C142" s="182">
        <v>1</v>
      </c>
      <c r="D142" s="183">
        <f>G146/1</f>
        <v>9.2499999999999999E-2</v>
      </c>
      <c r="E142" s="184">
        <f>C142-D142</f>
        <v>0.90749999999999997</v>
      </c>
      <c r="F142" s="17" t="str">
        <f>B132</f>
        <v>COFINS</v>
      </c>
      <c r="G142" s="188">
        <v>7.5999999999999998E-2</v>
      </c>
      <c r="H142" s="186">
        <v>0.03</v>
      </c>
      <c r="I142" s="186"/>
    </row>
    <row r="143" spans="1:10" ht="13.5" customHeight="1" x14ac:dyDescent="0.25">
      <c r="A143" s="177" t="s">
        <v>146</v>
      </c>
      <c r="B143" s="177"/>
      <c r="C143" s="178">
        <v>1</v>
      </c>
      <c r="D143" s="179">
        <f>H146</f>
        <v>3.6499999999999998E-2</v>
      </c>
      <c r="E143" s="180">
        <f>C143-D143</f>
        <v>0.96350000000000002</v>
      </c>
      <c r="F143" s="17" t="str">
        <f>B133</f>
        <v>ISS</v>
      </c>
      <c r="G143" s="188">
        <f>I10</f>
        <v>0</v>
      </c>
      <c r="H143" s="186">
        <f>I10</f>
        <v>0</v>
      </c>
      <c r="I143" s="186"/>
    </row>
    <row r="144" spans="1:10" ht="13.5" customHeight="1" x14ac:dyDescent="0.25">
      <c r="A144" s="149" t="s">
        <v>147</v>
      </c>
      <c r="B144" s="149"/>
      <c r="C144" s="17">
        <v>1</v>
      </c>
      <c r="D144" s="69">
        <v>0.09</v>
      </c>
      <c r="E144" s="70">
        <f>C144-D144</f>
        <v>0.91</v>
      </c>
      <c r="F144" s="17" t="s">
        <v>148</v>
      </c>
      <c r="G144" s="188">
        <v>0</v>
      </c>
      <c r="H144" s="186">
        <v>0</v>
      </c>
      <c r="I144" s="186"/>
    </row>
    <row r="145" spans="1:10" ht="13.5" customHeight="1" x14ac:dyDescent="0.25">
      <c r="A145" s="144" t="s">
        <v>149</v>
      </c>
      <c r="B145" s="144" t="s">
        <v>150</v>
      </c>
      <c r="C145" s="144"/>
      <c r="D145" s="144"/>
      <c r="E145" s="144"/>
      <c r="F145" s="12" t="s">
        <v>151</v>
      </c>
      <c r="G145" s="188">
        <v>0</v>
      </c>
      <c r="H145" s="186">
        <v>0</v>
      </c>
      <c r="I145" s="186"/>
    </row>
    <row r="146" spans="1:10" ht="18" customHeight="1" x14ac:dyDescent="0.25">
      <c r="A146" s="144"/>
      <c r="B146" s="144"/>
      <c r="C146" s="144"/>
      <c r="D146" s="144"/>
      <c r="E146" s="144"/>
      <c r="F146" s="3" t="s">
        <v>152</v>
      </c>
      <c r="G146" s="189">
        <f>SUM(G141:G145)</f>
        <v>9.2499999999999999E-2</v>
      </c>
      <c r="H146" s="187">
        <f>SUM(H141:I145)</f>
        <v>3.6499999999999998E-2</v>
      </c>
      <c r="I146" s="187"/>
    </row>
    <row r="147" spans="1:10" ht="18" customHeight="1" x14ac:dyDescent="0.25">
      <c r="A147" s="29" t="s">
        <v>153</v>
      </c>
      <c r="B147" s="140" t="s">
        <v>154</v>
      </c>
      <c r="C147" s="140"/>
      <c r="D147" s="140"/>
      <c r="E147" s="140"/>
      <c r="F147" s="140"/>
      <c r="G147" s="140"/>
      <c r="H147" s="140"/>
      <c r="I147" s="140"/>
    </row>
    <row r="148" spans="1:10" ht="4.5" customHeight="1" x14ac:dyDescent="0.25">
      <c r="A148" s="72"/>
      <c r="B148" s="146"/>
      <c r="C148" s="146"/>
      <c r="D148" s="146"/>
      <c r="E148" s="146"/>
      <c r="F148" s="146"/>
      <c r="G148" s="146"/>
      <c r="H148" s="146"/>
      <c r="I148" s="146"/>
    </row>
    <row r="149" spans="1:10" ht="12" customHeight="1" x14ac:dyDescent="0.25">
      <c r="A149" s="129" t="s">
        <v>155</v>
      </c>
      <c r="B149" s="129"/>
      <c r="C149" s="129"/>
      <c r="D149" s="129"/>
      <c r="E149" s="129"/>
      <c r="F149" s="129"/>
      <c r="G149" s="129"/>
      <c r="H149" s="47">
        <f>H136</f>
        <v>3.7882719252724441E-2</v>
      </c>
      <c r="I149" s="48">
        <f>I136</f>
        <v>61.700219199767957</v>
      </c>
    </row>
    <row r="150" spans="1:10" ht="4.5" customHeight="1" x14ac:dyDescent="0.25"/>
    <row r="151" spans="1:10" ht="11.25" customHeight="1" x14ac:dyDescent="0.25">
      <c r="A151" s="150" t="s">
        <v>156</v>
      </c>
      <c r="B151" s="150"/>
      <c r="C151" s="150"/>
      <c r="D151" s="150"/>
      <c r="E151" s="150"/>
      <c r="F151" s="150"/>
      <c r="G151" s="150"/>
      <c r="H151" s="150"/>
      <c r="I151" s="150"/>
    </row>
    <row r="152" spans="1:10" ht="11.25" customHeight="1" x14ac:dyDescent="0.25">
      <c r="A152" s="113" t="s">
        <v>33</v>
      </c>
      <c r="B152" s="113"/>
      <c r="C152" s="113"/>
      <c r="D152" s="113"/>
      <c r="E152" s="113"/>
      <c r="F152" s="113"/>
      <c r="G152" s="113"/>
      <c r="H152" s="113"/>
      <c r="I152" s="113"/>
    </row>
    <row r="153" spans="1:10" ht="15" customHeight="1" x14ac:dyDescent="0.25">
      <c r="A153" s="17">
        <v>1</v>
      </c>
      <c r="B153" s="99" t="s">
        <v>157</v>
      </c>
      <c r="C153" s="99"/>
      <c r="D153" s="99"/>
      <c r="E153" s="99"/>
      <c r="F153" s="99"/>
      <c r="G153" s="99"/>
      <c r="H153" s="23">
        <f>I153/$G$172</f>
        <v>0.36725734189229658</v>
      </c>
      <c r="I153" s="73">
        <f>I39</f>
        <v>778.04090909090917</v>
      </c>
    </row>
    <row r="154" spans="1:10" ht="15" customHeight="1" x14ac:dyDescent="0.25">
      <c r="A154" s="17">
        <v>2</v>
      </c>
      <c r="B154" s="99" t="s">
        <v>158</v>
      </c>
      <c r="C154" s="99"/>
      <c r="D154" s="99"/>
      <c r="E154" s="99"/>
      <c r="F154" s="99"/>
      <c r="G154" s="99"/>
      <c r="H154" s="23">
        <f>I154/$G$172</f>
        <v>0.2483616130903443</v>
      </c>
      <c r="I154" s="73">
        <f>I50+I62+I69+I73</f>
        <v>526.15829063198191</v>
      </c>
    </row>
    <row r="155" spans="1:10" ht="15" customHeight="1" x14ac:dyDescent="0.25">
      <c r="A155" s="17">
        <v>3</v>
      </c>
      <c r="B155" s="99" t="s">
        <v>159</v>
      </c>
      <c r="C155" s="99"/>
      <c r="D155" s="99"/>
      <c r="E155" s="99"/>
      <c r="F155" s="99"/>
      <c r="G155" s="99"/>
      <c r="H155" s="23">
        <f>I155/$G$172</f>
        <v>0.15318147124205173</v>
      </c>
      <c r="I155" s="73">
        <f>I83</f>
        <v>324.51754545454543</v>
      </c>
    </row>
    <row r="156" spans="1:10" s="28" customFormat="1" ht="15" customHeight="1" x14ac:dyDescent="0.25">
      <c r="A156" s="129" t="s">
        <v>160</v>
      </c>
      <c r="B156" s="129"/>
      <c r="C156" s="129"/>
      <c r="D156" s="129"/>
      <c r="E156" s="129"/>
      <c r="F156" s="129"/>
      <c r="G156" s="129"/>
      <c r="H156" s="47">
        <f>H153+H154+H155</f>
        <v>0.76880042622469258</v>
      </c>
      <c r="I156" s="48">
        <f>SUM(I153:I155)</f>
        <v>1628.7167451774365</v>
      </c>
      <c r="J156" s="35"/>
    </row>
    <row r="157" spans="1:10" ht="4.5" customHeight="1" x14ac:dyDescent="0.25"/>
    <row r="158" spans="1:10" ht="11.25" customHeight="1" x14ac:dyDescent="0.25">
      <c r="A158" s="113" t="s">
        <v>102</v>
      </c>
      <c r="B158" s="113"/>
      <c r="C158" s="113"/>
      <c r="D158" s="113"/>
      <c r="E158" s="113"/>
      <c r="F158" s="113"/>
      <c r="G158" s="113"/>
      <c r="H158" s="113"/>
      <c r="I158" s="113"/>
    </row>
    <row r="159" spans="1:10" ht="15" customHeight="1" x14ac:dyDescent="0.25">
      <c r="A159" s="17">
        <v>1</v>
      </c>
      <c r="B159" s="99" t="s">
        <v>161</v>
      </c>
      <c r="C159" s="99"/>
      <c r="D159" s="99"/>
      <c r="E159" s="99"/>
      <c r="F159" s="99"/>
      <c r="G159" s="99"/>
      <c r="H159" s="23">
        <f>I159/$G$172</f>
        <v>0</v>
      </c>
      <c r="I159" s="24">
        <f>I107</f>
        <v>0</v>
      </c>
    </row>
    <row r="160" spans="1:10" ht="15" customHeight="1" x14ac:dyDescent="0.25">
      <c r="A160" s="17">
        <v>2</v>
      </c>
      <c r="B160" s="99" t="s">
        <v>162</v>
      </c>
      <c r="C160" s="99"/>
      <c r="D160" s="99"/>
      <c r="E160" s="99"/>
      <c r="F160" s="99"/>
      <c r="G160" s="99"/>
      <c r="H160" s="23">
        <f>I160/$G$172</f>
        <v>0</v>
      </c>
      <c r="I160" s="24">
        <f>I117</f>
        <v>0</v>
      </c>
    </row>
    <row r="161" spans="1:11" ht="15" customHeight="1" x14ac:dyDescent="0.25">
      <c r="A161" s="17">
        <v>3</v>
      </c>
      <c r="B161" s="99" t="s">
        <v>163</v>
      </c>
      <c r="C161" s="99"/>
      <c r="D161" s="99"/>
      <c r="E161" s="99"/>
      <c r="F161" s="99"/>
      <c r="G161" s="99"/>
      <c r="H161" s="23">
        <f>I161/$G$172</f>
        <v>0</v>
      </c>
      <c r="I161" s="24">
        <f>I121</f>
        <v>0</v>
      </c>
    </row>
    <row r="162" spans="1:11" ht="15" customHeight="1" x14ac:dyDescent="0.25">
      <c r="A162" s="129" t="s">
        <v>164</v>
      </c>
      <c r="B162" s="129"/>
      <c r="C162" s="129"/>
      <c r="D162" s="129"/>
      <c r="E162" s="129"/>
      <c r="F162" s="129"/>
      <c r="G162" s="129"/>
      <c r="H162" s="47">
        <f>H159+H160+H161</f>
        <v>0</v>
      </c>
      <c r="I162" s="48">
        <f>I159+I160+I161</f>
        <v>0</v>
      </c>
    </row>
    <row r="163" spans="1:11" ht="4.5" customHeight="1" x14ac:dyDescent="0.25"/>
    <row r="164" spans="1:11" ht="11.25" customHeight="1" x14ac:dyDescent="0.25">
      <c r="A164" s="113" t="s">
        <v>127</v>
      </c>
      <c r="B164" s="113"/>
      <c r="C164" s="113"/>
      <c r="D164" s="113"/>
      <c r="E164" s="113"/>
      <c r="F164" s="113"/>
      <c r="G164" s="113"/>
      <c r="H164" s="113"/>
      <c r="I164" s="113"/>
    </row>
    <row r="165" spans="1:11" ht="15" customHeight="1" x14ac:dyDescent="0.25">
      <c r="A165" s="17">
        <v>1</v>
      </c>
      <c r="B165" s="99" t="s">
        <v>165</v>
      </c>
      <c r="C165" s="99"/>
      <c r="D165" s="99"/>
      <c r="E165" s="99"/>
      <c r="F165" s="99"/>
      <c r="G165" s="99"/>
      <c r="H165" s="23">
        <f>I165/$G$172</f>
        <v>2.9124250708044915E-2</v>
      </c>
      <c r="I165" s="24">
        <f>I136</f>
        <v>61.700219199767957</v>
      </c>
    </row>
    <row r="166" spans="1:11" ht="15" customHeight="1" x14ac:dyDescent="0.25">
      <c r="A166" s="129" t="s">
        <v>166</v>
      </c>
      <c r="B166" s="129"/>
      <c r="C166" s="129"/>
      <c r="D166" s="129"/>
      <c r="E166" s="129"/>
      <c r="F166" s="129"/>
      <c r="G166" s="129"/>
      <c r="H166" s="47">
        <f>H165</f>
        <v>2.9124250708044915E-2</v>
      </c>
      <c r="I166" s="48">
        <f>I136</f>
        <v>61.700219199767957</v>
      </c>
      <c r="K166" s="41"/>
    </row>
    <row r="167" spans="1:11" ht="4.5" customHeight="1" x14ac:dyDescent="0.25"/>
    <row r="168" spans="1:11" ht="13.5" customHeight="1" x14ac:dyDescent="0.25">
      <c r="A168" s="129" t="s">
        <v>189</v>
      </c>
      <c r="B168" s="129"/>
      <c r="C168" s="129"/>
      <c r="D168" s="129"/>
      <c r="E168" s="129"/>
      <c r="F168" s="129"/>
      <c r="G168" s="129"/>
      <c r="H168" s="88">
        <f>I168/$G$172</f>
        <v>0.20207532306726261</v>
      </c>
      <c r="I168" s="48">
        <f>I20</f>
        <v>428.1</v>
      </c>
    </row>
    <row r="169" spans="1:11" ht="4.5" customHeight="1" x14ac:dyDescent="0.25">
      <c r="A169" s="153"/>
      <c r="B169" s="154"/>
      <c r="C169" s="154"/>
      <c r="D169" s="154"/>
      <c r="E169" s="154"/>
      <c r="F169" s="154"/>
      <c r="G169" s="154"/>
      <c r="H169" s="154"/>
      <c r="I169" s="155"/>
    </row>
    <row r="170" spans="1:11" ht="11.25" customHeight="1" x14ac:dyDescent="0.25">
      <c r="A170" s="156" t="s">
        <v>156</v>
      </c>
      <c r="B170" s="156"/>
      <c r="C170" s="156"/>
      <c r="D170" s="156"/>
      <c r="E170" s="156"/>
      <c r="F170" s="156"/>
      <c r="G170" s="156"/>
      <c r="H170" s="156"/>
      <c r="I170" s="156"/>
    </row>
    <row r="171" spans="1:11" ht="45" customHeight="1" x14ac:dyDescent="0.25">
      <c r="A171" s="157" t="s">
        <v>167</v>
      </c>
      <c r="B171" s="157"/>
      <c r="C171" s="157"/>
      <c r="D171" s="157"/>
      <c r="E171" s="157"/>
      <c r="F171" s="157"/>
      <c r="G171" s="74" t="s">
        <v>168</v>
      </c>
      <c r="H171" s="74" t="s">
        <v>169</v>
      </c>
      <c r="I171" s="74" t="s">
        <v>170</v>
      </c>
    </row>
    <row r="172" spans="1:11" ht="11.25" customHeight="1" x14ac:dyDescent="0.25">
      <c r="A172" s="151" t="str">
        <f>D4</f>
        <v>Jovem Aprendiz</v>
      </c>
      <c r="B172" s="151"/>
      <c r="C172" s="151"/>
      <c r="D172" s="151"/>
      <c r="E172" s="151"/>
      <c r="F172" s="151"/>
      <c r="G172" s="75">
        <f>I156+I162+I166+I168</f>
        <v>2118.5169643772042</v>
      </c>
      <c r="H172" s="74">
        <f>IF(D5="12x36",2,1)</f>
        <v>1</v>
      </c>
      <c r="I172" s="75">
        <f>G172*H172</f>
        <v>2118.5169643772042</v>
      </c>
    </row>
    <row r="173" spans="1:11" x14ac:dyDescent="0.25">
      <c r="A173" s="151"/>
      <c r="B173" s="151"/>
      <c r="C173" s="151"/>
      <c r="D173" s="151"/>
      <c r="E173" s="151"/>
      <c r="F173" s="151"/>
      <c r="G173" s="74"/>
      <c r="H173" s="74"/>
      <c r="I173" s="75"/>
    </row>
    <row r="174" spans="1:11" s="28" customFormat="1" ht="12" customHeight="1" x14ac:dyDescent="0.25">
      <c r="A174" s="152" t="s">
        <v>171</v>
      </c>
      <c r="B174" s="152"/>
      <c r="C174" s="152"/>
      <c r="D174" s="152"/>
      <c r="E174" s="152"/>
      <c r="F174" s="152"/>
      <c r="G174" s="152"/>
      <c r="H174" s="152"/>
      <c r="I174" s="76">
        <f>I172</f>
        <v>2118.5169643772042</v>
      </c>
      <c r="J174" s="35"/>
    </row>
  </sheetData>
  <mergeCells count="174">
    <mergeCell ref="B147:I147"/>
    <mergeCell ref="B148:I148"/>
    <mergeCell ref="A149:G149"/>
    <mergeCell ref="A151:I151"/>
    <mergeCell ref="A152:I152"/>
    <mergeCell ref="B153:G153"/>
    <mergeCell ref="B154:G154"/>
    <mergeCell ref="B155:G155"/>
    <mergeCell ref="A156:G156"/>
    <mergeCell ref="A171:F171"/>
    <mergeCell ref="A172:F172"/>
    <mergeCell ref="A173:F173"/>
    <mergeCell ref="A174:H174"/>
    <mergeCell ref="A158:I158"/>
    <mergeCell ref="B159:G159"/>
    <mergeCell ref="B160:G160"/>
    <mergeCell ref="B161:G161"/>
    <mergeCell ref="A162:G162"/>
    <mergeCell ref="A164:I164"/>
    <mergeCell ref="B165:G165"/>
    <mergeCell ref="A166:G166"/>
    <mergeCell ref="A170:I170"/>
    <mergeCell ref="A169:I169"/>
    <mergeCell ref="A168:G168"/>
    <mergeCell ref="A143:B143"/>
    <mergeCell ref="H143:I143"/>
    <mergeCell ref="A144:B144"/>
    <mergeCell ref="H144:I144"/>
    <mergeCell ref="A145:A146"/>
    <mergeCell ref="B145:E146"/>
    <mergeCell ref="H145:I145"/>
    <mergeCell ref="H146:I146"/>
    <mergeCell ref="A142:B142"/>
    <mergeCell ref="B138:I138"/>
    <mergeCell ref="A139:I139"/>
    <mergeCell ref="A140:B140"/>
    <mergeCell ref="D140:E140"/>
    <mergeCell ref="H140:I140"/>
    <mergeCell ref="A141:B141"/>
    <mergeCell ref="D141:E141"/>
    <mergeCell ref="H141:I141"/>
    <mergeCell ref="H142:I142"/>
    <mergeCell ref="A129:I129"/>
    <mergeCell ref="B130:G130"/>
    <mergeCell ref="B131:G131"/>
    <mergeCell ref="B132:G132"/>
    <mergeCell ref="B133:G133"/>
    <mergeCell ref="B134:G134"/>
    <mergeCell ref="B135:G135"/>
    <mergeCell ref="A136:G136"/>
    <mergeCell ref="B137:I137"/>
    <mergeCell ref="B116:G116"/>
    <mergeCell ref="A117:G117"/>
    <mergeCell ref="B119:G119"/>
    <mergeCell ref="B120:G120"/>
    <mergeCell ref="A121:G121"/>
    <mergeCell ref="A123:E123"/>
    <mergeCell ref="A124:B124"/>
    <mergeCell ref="A125:B125"/>
    <mergeCell ref="A127:G127"/>
    <mergeCell ref="B106:G106"/>
    <mergeCell ref="A107:G107"/>
    <mergeCell ref="B108:I108"/>
    <mergeCell ref="A110:E110"/>
    <mergeCell ref="A111:B111"/>
    <mergeCell ref="A112:B112"/>
    <mergeCell ref="B113:I113"/>
    <mergeCell ref="B114:G114"/>
    <mergeCell ref="B115:G115"/>
    <mergeCell ref="A99:I99"/>
    <mergeCell ref="B100:G100"/>
    <mergeCell ref="B101:G101"/>
    <mergeCell ref="B102:G102"/>
    <mergeCell ref="A93:E93"/>
    <mergeCell ref="F93:I93"/>
    <mergeCell ref="B103:G103"/>
    <mergeCell ref="B104:G104"/>
    <mergeCell ref="B105:G105"/>
    <mergeCell ref="A85:I85"/>
    <mergeCell ref="A86:B86"/>
    <mergeCell ref="A87:B87"/>
    <mergeCell ref="A89:I89"/>
    <mergeCell ref="A90:B90"/>
    <mergeCell ref="A91:B91"/>
    <mergeCell ref="A94:B94"/>
    <mergeCell ref="A95:B95"/>
    <mergeCell ref="A97:G97"/>
    <mergeCell ref="A75:G75"/>
    <mergeCell ref="B77:G77"/>
    <mergeCell ref="B78:G78"/>
    <mergeCell ref="B79:G79"/>
    <mergeCell ref="B80:G80"/>
    <mergeCell ref="B81:G81"/>
    <mergeCell ref="B82:G82"/>
    <mergeCell ref="A83:G83"/>
    <mergeCell ref="B84:G84"/>
    <mergeCell ref="B64:I64"/>
    <mergeCell ref="B65:G65"/>
    <mergeCell ref="B66:G66"/>
    <mergeCell ref="B67:G67"/>
    <mergeCell ref="B68:G68"/>
    <mergeCell ref="A69:G69"/>
    <mergeCell ref="B71:G71"/>
    <mergeCell ref="B72:G72"/>
    <mergeCell ref="A73:G73"/>
    <mergeCell ref="B55:G55"/>
    <mergeCell ref="B56:G56"/>
    <mergeCell ref="B57:G57"/>
    <mergeCell ref="B58:G58"/>
    <mergeCell ref="B59:G59"/>
    <mergeCell ref="B60:G60"/>
    <mergeCell ref="B61:G61"/>
    <mergeCell ref="A62:G62"/>
    <mergeCell ref="B63:I63"/>
    <mergeCell ref="B46:G46"/>
    <mergeCell ref="B47:G47"/>
    <mergeCell ref="B48:G48"/>
    <mergeCell ref="B49:G49"/>
    <mergeCell ref="A50:G50"/>
    <mergeCell ref="A51:I51"/>
    <mergeCell ref="A52:I52"/>
    <mergeCell ref="B53:G53"/>
    <mergeCell ref="B54:G54"/>
    <mergeCell ref="B36:G36"/>
    <mergeCell ref="B37:G37"/>
    <mergeCell ref="B38:G38"/>
    <mergeCell ref="A39:G39"/>
    <mergeCell ref="B41:G41"/>
    <mergeCell ref="B42:G42"/>
    <mergeCell ref="B43:G43"/>
    <mergeCell ref="B44:G44"/>
    <mergeCell ref="B45:G45"/>
    <mergeCell ref="A26:F26"/>
    <mergeCell ref="A28:I28"/>
    <mergeCell ref="B29:G29"/>
    <mergeCell ref="B30:G30"/>
    <mergeCell ref="B31:G31"/>
    <mergeCell ref="B32:G32"/>
    <mergeCell ref="B33:G33"/>
    <mergeCell ref="B34:G34"/>
    <mergeCell ref="B35:G35"/>
    <mergeCell ref="A14:F16"/>
    <mergeCell ref="G14:G16"/>
    <mergeCell ref="A17:F19"/>
    <mergeCell ref="G17:G19"/>
    <mergeCell ref="A20:F20"/>
    <mergeCell ref="A21:F21"/>
    <mergeCell ref="A22:F22"/>
    <mergeCell ref="A23:F24"/>
    <mergeCell ref="A25:F25"/>
    <mergeCell ref="A1:I1"/>
    <mergeCell ref="A2:B2"/>
    <mergeCell ref="C2:D2"/>
    <mergeCell ref="E2:I2"/>
    <mergeCell ref="A3:B3"/>
    <mergeCell ref="A4:C4"/>
    <mergeCell ref="D4:F4"/>
    <mergeCell ref="G4:H5"/>
    <mergeCell ref="I4:I5"/>
    <mergeCell ref="A5:C5"/>
    <mergeCell ref="D5:F5"/>
    <mergeCell ref="A9:F9"/>
    <mergeCell ref="A10:F10"/>
    <mergeCell ref="A11:F13"/>
    <mergeCell ref="A6:C6"/>
    <mergeCell ref="D6:F6"/>
    <mergeCell ref="G6:H7"/>
    <mergeCell ref="I6:I7"/>
    <mergeCell ref="A7:C7"/>
    <mergeCell ref="D7:F7"/>
    <mergeCell ref="A8:C8"/>
    <mergeCell ref="D8:F8"/>
    <mergeCell ref="G8:H8"/>
    <mergeCell ref="G11:G1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174"/>
  <sheetViews>
    <sheetView tabSelected="1" view="pageBreakPreview" topLeftCell="A99" zoomScale="130" zoomScaleNormal="130" zoomScaleSheetLayoutView="130" zoomScalePageLayoutView="130" workbookViewId="0">
      <selection activeCell="B131" sqref="B131:G131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02" t="s">
        <v>0</v>
      </c>
      <c r="B1" s="102"/>
      <c r="C1" s="102"/>
      <c r="D1" s="102"/>
      <c r="E1" s="102"/>
      <c r="F1" s="102"/>
      <c r="G1" s="102"/>
      <c r="H1" s="102"/>
      <c r="I1" s="102"/>
      <c r="K1" s="4"/>
    </row>
    <row r="2" spans="1:11" ht="22.5" customHeight="1" x14ac:dyDescent="0.25">
      <c r="A2" s="102" t="s">
        <v>1</v>
      </c>
      <c r="B2" s="102"/>
      <c r="C2" s="103" t="s">
        <v>180</v>
      </c>
      <c r="D2" s="103"/>
      <c r="E2" s="172" t="s">
        <v>206</v>
      </c>
      <c r="F2" s="104"/>
      <c r="G2" s="104"/>
      <c r="H2" s="104"/>
      <c r="I2" s="104"/>
    </row>
    <row r="3" spans="1:11" ht="11.25" customHeight="1" x14ac:dyDescent="0.25">
      <c r="A3" s="102" t="s">
        <v>3</v>
      </c>
      <c r="B3" s="102"/>
      <c r="C3" s="5"/>
      <c r="D3" s="6"/>
      <c r="E3" s="7" t="s">
        <v>4</v>
      </c>
      <c r="F3" s="5"/>
      <c r="G3" s="6"/>
      <c r="H3" s="6"/>
      <c r="I3" s="6"/>
    </row>
    <row r="4" spans="1:11" ht="18.75" customHeight="1" x14ac:dyDescent="0.25">
      <c r="A4" s="97" t="s">
        <v>5</v>
      </c>
      <c r="B4" s="97"/>
      <c r="C4" s="97"/>
      <c r="D4" s="105" t="s">
        <v>181</v>
      </c>
      <c r="E4" s="105"/>
      <c r="F4" s="105"/>
      <c r="G4" s="106" t="str">
        <f>IF(D5="12x36","Regime de trabalho:","Quantidade de HORAS/MÊS")</f>
        <v>Quantidade de HORAS/MÊS</v>
      </c>
      <c r="H4" s="106"/>
      <c r="I4" s="107">
        <f>IF(D5="12x36",D5,5*D5)</f>
        <v>100</v>
      </c>
    </row>
    <row r="5" spans="1:11" ht="18.75" customHeight="1" x14ac:dyDescent="0.25">
      <c r="A5" s="97" t="str">
        <f>IF(D5="12x36","Regime de trabalho:","Regime de trabalho (horas semanais):")</f>
        <v>Regime de trabalho (horas semanais):</v>
      </c>
      <c r="B5" s="97"/>
      <c r="C5" s="97"/>
      <c r="D5" s="97">
        <v>20</v>
      </c>
      <c r="E5" s="97"/>
      <c r="F5" s="97"/>
      <c r="G5" s="106"/>
      <c r="H5" s="106"/>
      <c r="I5" s="107"/>
    </row>
    <row r="6" spans="1:11" ht="22.5" customHeight="1" x14ac:dyDescent="0.25">
      <c r="A6" s="97" t="s">
        <v>6</v>
      </c>
      <c r="B6" s="97"/>
      <c r="C6" s="97"/>
      <c r="D6" s="98" t="s">
        <v>182</v>
      </c>
      <c r="E6" s="99"/>
      <c r="F6" s="99"/>
      <c r="G6" s="100" t="s">
        <v>7</v>
      </c>
      <c r="H6" s="100"/>
      <c r="I6" s="101" t="s">
        <v>11</v>
      </c>
    </row>
    <row r="7" spans="1:11" ht="22.5" customHeight="1" x14ac:dyDescent="0.25">
      <c r="A7" s="97" t="s">
        <v>8</v>
      </c>
      <c r="B7" s="97"/>
      <c r="C7" s="97"/>
      <c r="D7" s="99" t="s">
        <v>183</v>
      </c>
      <c r="E7" s="99"/>
      <c r="F7" s="99"/>
      <c r="G7" s="100"/>
      <c r="H7" s="100"/>
      <c r="I7" s="101"/>
    </row>
    <row r="8" spans="1:11" ht="24.75" customHeight="1" x14ac:dyDescent="0.25">
      <c r="A8" s="97" t="s">
        <v>9</v>
      </c>
      <c r="B8" s="97"/>
      <c r="C8" s="97"/>
      <c r="D8" s="97" t="s">
        <v>191</v>
      </c>
      <c r="E8" s="97"/>
      <c r="F8" s="97"/>
      <c r="G8" s="100" t="s">
        <v>10</v>
      </c>
      <c r="H8" s="100"/>
      <c r="I8" s="9" t="s">
        <v>11</v>
      </c>
    </row>
    <row r="9" spans="1:11" ht="32.25" customHeight="1" x14ac:dyDescent="0.25">
      <c r="A9" s="112" t="s">
        <v>12</v>
      </c>
      <c r="B9" s="112"/>
      <c r="C9" s="112"/>
      <c r="D9" s="112"/>
      <c r="E9" s="112"/>
      <c r="F9" s="112"/>
      <c r="G9" s="8" t="s">
        <v>13</v>
      </c>
      <c r="H9" s="10">
        <v>220</v>
      </c>
      <c r="I9" s="11">
        <v>1711.69</v>
      </c>
    </row>
    <row r="10" spans="1:11" ht="11.25" customHeight="1" x14ac:dyDescent="0.25">
      <c r="A10" s="108" t="s">
        <v>14</v>
      </c>
      <c r="B10" s="108"/>
      <c r="C10" s="108"/>
      <c r="D10" s="108"/>
      <c r="E10" s="108"/>
      <c r="F10" s="108"/>
      <c r="G10" s="10" t="str">
        <f>D8</f>
        <v>Alvorada</v>
      </c>
      <c r="H10" s="10" t="s">
        <v>15</v>
      </c>
      <c r="I10" s="13">
        <v>0</v>
      </c>
    </row>
    <row r="11" spans="1:11" ht="15" customHeight="1" x14ac:dyDescent="0.25">
      <c r="A11" s="108" t="s">
        <v>16</v>
      </c>
      <c r="B11" s="108"/>
      <c r="C11" s="108"/>
      <c r="D11" s="108"/>
      <c r="E11" s="108"/>
      <c r="F11" s="108"/>
      <c r="G11" s="109" t="s">
        <v>17</v>
      </c>
      <c r="H11" s="10" t="s">
        <v>18</v>
      </c>
      <c r="I11" s="11">
        <v>4</v>
      </c>
    </row>
    <row r="12" spans="1:11" x14ac:dyDescent="0.25">
      <c r="A12" s="108"/>
      <c r="B12" s="108"/>
      <c r="C12" s="108"/>
      <c r="D12" s="108"/>
      <c r="E12" s="108"/>
      <c r="F12" s="108"/>
      <c r="G12" s="109"/>
      <c r="H12" s="10" t="s">
        <v>19</v>
      </c>
      <c r="I12" s="14">
        <v>22</v>
      </c>
    </row>
    <row r="13" spans="1:11" x14ac:dyDescent="0.25">
      <c r="A13" s="108"/>
      <c r="B13" s="108"/>
      <c r="C13" s="108"/>
      <c r="D13" s="108"/>
      <c r="E13" s="108"/>
      <c r="F13" s="108"/>
      <c r="G13" s="109"/>
      <c r="H13" s="10" t="s">
        <v>20</v>
      </c>
      <c r="I13" s="9">
        <v>0.06</v>
      </c>
    </row>
    <row r="14" spans="1:11" ht="11.25" customHeight="1" x14ac:dyDescent="0.25">
      <c r="A14" s="108" t="s">
        <v>21</v>
      </c>
      <c r="B14" s="108"/>
      <c r="C14" s="108"/>
      <c r="D14" s="108"/>
      <c r="E14" s="108"/>
      <c r="F14" s="108"/>
      <c r="G14" s="109" t="s">
        <v>17</v>
      </c>
      <c r="H14" s="10" t="s">
        <v>18</v>
      </c>
      <c r="I14" s="11">
        <v>200</v>
      </c>
    </row>
    <row r="15" spans="1:11" ht="11.25" customHeight="1" x14ac:dyDescent="0.25">
      <c r="A15" s="108"/>
      <c r="B15" s="108"/>
      <c r="C15" s="108"/>
      <c r="D15" s="108"/>
      <c r="E15" s="108"/>
      <c r="F15" s="108"/>
      <c r="G15" s="109"/>
      <c r="H15" s="10" t="s">
        <v>185</v>
      </c>
      <c r="I15" s="14">
        <v>1</v>
      </c>
    </row>
    <row r="16" spans="1:11" x14ac:dyDescent="0.25">
      <c r="A16" s="108"/>
      <c r="B16" s="108"/>
      <c r="C16" s="108"/>
      <c r="D16" s="108"/>
      <c r="E16" s="108"/>
      <c r="F16" s="108"/>
      <c r="G16" s="109"/>
      <c r="H16" s="10" t="s">
        <v>20</v>
      </c>
      <c r="I16" s="9">
        <v>0.2</v>
      </c>
    </row>
    <row r="17" spans="1:9" ht="11.25" customHeight="1" x14ac:dyDescent="0.25">
      <c r="A17" s="108" t="s">
        <v>22</v>
      </c>
      <c r="B17" s="108"/>
      <c r="C17" s="108"/>
      <c r="D17" s="108"/>
      <c r="E17" s="108"/>
      <c r="F17" s="108"/>
      <c r="G17" s="109" t="s">
        <v>17</v>
      </c>
      <c r="H17" s="10" t="s">
        <v>18</v>
      </c>
      <c r="I17" s="11">
        <v>0</v>
      </c>
    </row>
    <row r="18" spans="1:9" x14ac:dyDescent="0.25">
      <c r="A18" s="108"/>
      <c r="B18" s="108"/>
      <c r="C18" s="108"/>
      <c r="D18" s="108"/>
      <c r="E18" s="108"/>
      <c r="F18" s="108"/>
      <c r="G18" s="109"/>
      <c r="H18" s="10" t="s">
        <v>19</v>
      </c>
      <c r="I18" s="14">
        <v>0</v>
      </c>
    </row>
    <row r="19" spans="1:9" x14ac:dyDescent="0.25">
      <c r="A19" s="108"/>
      <c r="B19" s="108"/>
      <c r="C19" s="108"/>
      <c r="D19" s="108"/>
      <c r="E19" s="108"/>
      <c r="F19" s="108"/>
      <c r="G19" s="109"/>
      <c r="H19" s="10" t="s">
        <v>20</v>
      </c>
      <c r="I19" s="9">
        <v>0</v>
      </c>
    </row>
    <row r="20" spans="1:9" ht="36" customHeight="1" x14ac:dyDescent="0.25">
      <c r="A20" s="110" t="s">
        <v>190</v>
      </c>
      <c r="B20" s="110"/>
      <c r="C20" s="110"/>
      <c r="D20" s="110"/>
      <c r="E20" s="110"/>
      <c r="F20" s="110"/>
      <c r="G20" s="15" t="s">
        <v>17</v>
      </c>
      <c r="H20" s="15" t="s">
        <v>23</v>
      </c>
      <c r="I20" s="16">
        <v>428.1</v>
      </c>
    </row>
    <row r="21" spans="1:9" ht="22.5" customHeight="1" x14ac:dyDescent="0.25">
      <c r="A21" s="111" t="s">
        <v>24</v>
      </c>
      <c r="B21" s="111"/>
      <c r="C21" s="111"/>
      <c r="D21" s="111"/>
      <c r="E21" s="111"/>
      <c r="F21" s="111"/>
      <c r="G21" s="15"/>
      <c r="H21" s="15" t="s">
        <v>25</v>
      </c>
      <c r="I21" s="18" t="s">
        <v>11</v>
      </c>
    </row>
    <row r="22" spans="1:9" ht="34.5" customHeight="1" x14ac:dyDescent="0.25">
      <c r="A22" s="111" t="s">
        <v>26</v>
      </c>
      <c r="B22" s="111"/>
      <c r="C22" s="111"/>
      <c r="D22" s="111"/>
      <c r="E22" s="111"/>
      <c r="F22" s="111"/>
      <c r="G22" s="10"/>
      <c r="H22" s="10" t="s">
        <v>27</v>
      </c>
      <c r="I22" s="11" t="s">
        <v>11</v>
      </c>
    </row>
    <row r="23" spans="1:9" ht="15" customHeight="1" x14ac:dyDescent="0.25">
      <c r="A23" s="111" t="s">
        <v>28</v>
      </c>
      <c r="B23" s="111"/>
      <c r="C23" s="111"/>
      <c r="D23" s="111"/>
      <c r="E23" s="111"/>
      <c r="F23" s="111"/>
      <c r="G23" s="15"/>
      <c r="H23" s="19" t="s">
        <v>29</v>
      </c>
      <c r="I23" s="20" t="s">
        <v>11</v>
      </c>
    </row>
    <row r="24" spans="1:9" ht="15" customHeight="1" x14ac:dyDescent="0.25">
      <c r="A24" s="111"/>
      <c r="B24" s="111"/>
      <c r="C24" s="111"/>
      <c r="D24" s="111"/>
      <c r="E24" s="111"/>
      <c r="F24" s="111"/>
      <c r="G24" s="15"/>
      <c r="H24" s="21" t="s">
        <v>30</v>
      </c>
      <c r="I24" s="9" t="s">
        <v>11</v>
      </c>
    </row>
    <row r="25" spans="1:9" ht="26.25" customHeight="1" x14ac:dyDescent="0.25">
      <c r="A25" s="111" t="s">
        <v>31</v>
      </c>
      <c r="B25" s="111"/>
      <c r="C25" s="111"/>
      <c r="D25" s="111"/>
      <c r="E25" s="111"/>
      <c r="F25" s="111"/>
      <c r="G25" s="15"/>
      <c r="H25" s="10" t="s">
        <v>29</v>
      </c>
      <c r="I25" s="20" t="s">
        <v>11</v>
      </c>
    </row>
    <row r="26" spans="1:9" ht="35.25" customHeight="1" x14ac:dyDescent="0.25">
      <c r="A26" s="111" t="s">
        <v>32</v>
      </c>
      <c r="B26" s="111"/>
      <c r="C26" s="111"/>
      <c r="D26" s="111"/>
      <c r="E26" s="111"/>
      <c r="F26" s="111"/>
      <c r="G26" s="10"/>
      <c r="H26" s="8" t="s">
        <v>25</v>
      </c>
      <c r="I26" s="9">
        <v>0.1</v>
      </c>
    </row>
    <row r="27" spans="1:9" ht="4.5" customHeight="1" x14ac:dyDescent="0.25"/>
    <row r="28" spans="1:9" ht="17.25" customHeight="1" x14ac:dyDescent="0.25">
      <c r="A28" s="113" t="s">
        <v>33</v>
      </c>
      <c r="B28" s="113"/>
      <c r="C28" s="113"/>
      <c r="D28" s="113"/>
      <c r="E28" s="113"/>
      <c r="F28" s="113"/>
      <c r="G28" s="113"/>
      <c r="H28" s="113"/>
      <c r="I28" s="113"/>
    </row>
    <row r="29" spans="1:9" ht="33.75" customHeight="1" x14ac:dyDescent="0.25">
      <c r="A29" s="22" t="s">
        <v>34</v>
      </c>
      <c r="B29" s="114" t="s">
        <v>35</v>
      </c>
      <c r="C29" s="114"/>
      <c r="D29" s="114"/>
      <c r="E29" s="114"/>
      <c r="F29" s="114"/>
      <c r="G29" s="114"/>
      <c r="H29" s="22" t="s">
        <v>36</v>
      </c>
      <c r="I29" s="22" t="s">
        <v>37</v>
      </c>
    </row>
    <row r="30" spans="1:9" ht="15" customHeight="1" x14ac:dyDescent="0.25">
      <c r="A30" s="17">
        <v>1</v>
      </c>
      <c r="B30" s="99" t="s">
        <v>38</v>
      </c>
      <c r="C30" s="99"/>
      <c r="D30" s="99"/>
      <c r="E30" s="99"/>
      <c r="F30" s="99"/>
      <c r="G30" s="99"/>
      <c r="H30" s="23">
        <f t="shared" ref="H30:H38" si="0">I30/$I$39</f>
        <v>1</v>
      </c>
      <c r="I30" s="24">
        <f>IF(D5="12x36",I9,I9/H9*I4)</f>
        <v>778.04090909090917</v>
      </c>
    </row>
    <row r="31" spans="1:9" ht="15" customHeight="1" x14ac:dyDescent="0.25">
      <c r="A31" s="17">
        <f t="shared" ref="A31:A38" si="1">A30+1</f>
        <v>2</v>
      </c>
      <c r="B31" s="99" t="s">
        <v>39</v>
      </c>
      <c r="C31" s="99"/>
      <c r="D31" s="99"/>
      <c r="E31" s="99"/>
      <c r="F31" s="99"/>
      <c r="G31" s="99"/>
      <c r="H31" s="23">
        <f t="shared" si="0"/>
        <v>0</v>
      </c>
      <c r="I31" s="24">
        <f>IF(I8=30%,I30*I8,0)</f>
        <v>0</v>
      </c>
    </row>
    <row r="32" spans="1:9" ht="15" customHeight="1" x14ac:dyDescent="0.25">
      <c r="A32" s="17">
        <f t="shared" si="1"/>
        <v>3</v>
      </c>
      <c r="B32" s="99" t="s">
        <v>40</v>
      </c>
      <c r="C32" s="99"/>
      <c r="D32" s="99"/>
      <c r="E32" s="99"/>
      <c r="F32" s="99"/>
      <c r="G32" s="99"/>
      <c r="H32" s="23">
        <f t="shared" si="0"/>
        <v>0</v>
      </c>
      <c r="I32" s="24">
        <f>IF(I6=10%,I22*I6,0)</f>
        <v>0</v>
      </c>
    </row>
    <row r="33" spans="1:10" ht="15" customHeight="1" x14ac:dyDescent="0.25">
      <c r="A33" s="17">
        <f t="shared" si="1"/>
        <v>4</v>
      </c>
      <c r="B33" s="99" t="s">
        <v>41</v>
      </c>
      <c r="C33" s="99"/>
      <c r="D33" s="99"/>
      <c r="E33" s="99"/>
      <c r="F33" s="99"/>
      <c r="G33" s="99"/>
      <c r="H33" s="23">
        <f t="shared" si="0"/>
        <v>0</v>
      </c>
      <c r="I33" s="24">
        <f>IF(I6=20%,I22*I6,0)</f>
        <v>0</v>
      </c>
    </row>
    <row r="34" spans="1:10" ht="15" customHeight="1" x14ac:dyDescent="0.25">
      <c r="A34" s="17">
        <f t="shared" si="1"/>
        <v>5</v>
      </c>
      <c r="B34" s="99" t="s">
        <v>42</v>
      </c>
      <c r="C34" s="99"/>
      <c r="D34" s="99"/>
      <c r="E34" s="99"/>
      <c r="F34" s="99"/>
      <c r="G34" s="99"/>
      <c r="H34" s="23">
        <f t="shared" si="0"/>
        <v>0</v>
      </c>
      <c r="I34" s="24">
        <f>IF(I6=40%,I22*I6,0)</f>
        <v>0</v>
      </c>
    </row>
    <row r="35" spans="1:10" ht="15" customHeight="1" x14ac:dyDescent="0.25">
      <c r="A35" s="17">
        <f t="shared" si="1"/>
        <v>6</v>
      </c>
      <c r="B35" s="99" t="s">
        <v>176</v>
      </c>
      <c r="C35" s="99"/>
      <c r="D35" s="99"/>
      <c r="E35" s="99"/>
      <c r="F35" s="99"/>
      <c r="G35" s="99"/>
      <c r="H35" s="23">
        <f t="shared" si="0"/>
        <v>0</v>
      </c>
      <c r="I35" s="24">
        <f>IF(I21="Não aplicável",0,I30*I21)</f>
        <v>0</v>
      </c>
    </row>
    <row r="36" spans="1:10" ht="15" customHeight="1" x14ac:dyDescent="0.25">
      <c r="A36" s="17">
        <f t="shared" si="1"/>
        <v>7</v>
      </c>
      <c r="B36" s="99" t="s">
        <v>43</v>
      </c>
      <c r="C36" s="99"/>
      <c r="D36" s="99"/>
      <c r="E36" s="99"/>
      <c r="F36" s="99"/>
      <c r="G36" s="99"/>
      <c r="H36" s="23">
        <f t="shared" si="0"/>
        <v>0</v>
      </c>
      <c r="I36" s="24">
        <f>IF(I23="Não aplicável",0,(I30+I31+I32+I33+I34+I35+I38)/I4*I23*(1+I24))</f>
        <v>0</v>
      </c>
    </row>
    <row r="37" spans="1:10" ht="23.25" customHeight="1" x14ac:dyDescent="0.25">
      <c r="A37" s="17">
        <f t="shared" si="1"/>
        <v>8</v>
      </c>
      <c r="B37" s="99" t="s">
        <v>44</v>
      </c>
      <c r="C37" s="99"/>
      <c r="D37" s="99"/>
      <c r="E37" s="99"/>
      <c r="F37" s="99"/>
      <c r="G37" s="99"/>
      <c r="H37" s="23">
        <f t="shared" si="0"/>
        <v>0</v>
      </c>
      <c r="I37" s="24">
        <f>IF(I23="Não aplicável",0,I23/I12*5*(I9/H9*(1+I24)))</f>
        <v>0</v>
      </c>
    </row>
    <row r="38" spans="1:10" ht="15" customHeight="1" x14ac:dyDescent="0.25">
      <c r="A38" s="17">
        <f t="shared" si="1"/>
        <v>9</v>
      </c>
      <c r="B38" s="115" t="str">
        <f>IF(D5="12x36","Para postos 12x36 os feriados são considerados compensados, conforme parágrafo único, Art. 59-A da CLT","Outros")</f>
        <v>Outros</v>
      </c>
      <c r="C38" s="115"/>
      <c r="D38" s="115"/>
      <c r="E38" s="115"/>
      <c r="F38" s="115"/>
      <c r="G38" s="115"/>
      <c r="H38" s="23">
        <f t="shared" si="0"/>
        <v>0</v>
      </c>
      <c r="I38" s="24">
        <v>0</v>
      </c>
    </row>
    <row r="39" spans="1:10" s="28" customFormat="1" ht="15" customHeight="1" x14ac:dyDescent="0.25">
      <c r="A39" s="116" t="s">
        <v>45</v>
      </c>
      <c r="B39" s="116"/>
      <c r="C39" s="116"/>
      <c r="D39" s="116"/>
      <c r="E39" s="116"/>
      <c r="F39" s="116"/>
      <c r="G39" s="116"/>
      <c r="H39" s="25">
        <f>SUM(H30:H38)</f>
        <v>1</v>
      </c>
      <c r="I39" s="26">
        <f>SUM(I30:I38)</f>
        <v>778.04090909090917</v>
      </c>
      <c r="J39" s="27"/>
    </row>
    <row r="40" spans="1:10" ht="4.5" customHeight="1" x14ac:dyDescent="0.25"/>
    <row r="41" spans="1:10" ht="33.75" customHeight="1" x14ac:dyDescent="0.25">
      <c r="A41" s="3" t="s">
        <v>46</v>
      </c>
      <c r="B41" s="117" t="s">
        <v>47</v>
      </c>
      <c r="C41" s="117"/>
      <c r="D41" s="117"/>
      <c r="E41" s="117"/>
      <c r="F41" s="117"/>
      <c r="G41" s="117"/>
      <c r="H41" s="3" t="s">
        <v>36</v>
      </c>
      <c r="I41" s="3" t="s">
        <v>37</v>
      </c>
    </row>
    <row r="42" spans="1:10" ht="15" customHeight="1" x14ac:dyDescent="0.25">
      <c r="A42" s="17">
        <v>1</v>
      </c>
      <c r="B42" s="99" t="s">
        <v>188</v>
      </c>
      <c r="C42" s="99"/>
      <c r="D42" s="99"/>
      <c r="E42" s="99"/>
      <c r="F42" s="99"/>
      <c r="G42" s="99"/>
      <c r="H42" s="23">
        <v>0.2</v>
      </c>
      <c r="I42" s="24">
        <f t="shared" ref="I42:I49" si="2">$I$39*H42</f>
        <v>155.60818181818183</v>
      </c>
    </row>
    <row r="43" spans="1:10" ht="15" customHeight="1" x14ac:dyDescent="0.25">
      <c r="A43" s="17">
        <v>2</v>
      </c>
      <c r="B43" s="99" t="s">
        <v>186</v>
      </c>
      <c r="C43" s="99"/>
      <c r="D43" s="99"/>
      <c r="E43" s="99"/>
      <c r="F43" s="99"/>
      <c r="G43" s="99"/>
      <c r="H43" s="23">
        <v>1.4999999999999999E-2</v>
      </c>
      <c r="I43" s="24">
        <f t="shared" si="2"/>
        <v>11.670613636363637</v>
      </c>
    </row>
    <row r="44" spans="1:10" ht="15" customHeight="1" x14ac:dyDescent="0.25">
      <c r="A44" s="17">
        <v>3</v>
      </c>
      <c r="B44" s="99" t="s">
        <v>48</v>
      </c>
      <c r="C44" s="99"/>
      <c r="D44" s="99"/>
      <c r="E44" s="99"/>
      <c r="F44" s="99"/>
      <c r="G44" s="99"/>
      <c r="H44" s="23">
        <v>0.01</v>
      </c>
      <c r="I44" s="24">
        <f t="shared" si="2"/>
        <v>7.7804090909090915</v>
      </c>
    </row>
    <row r="45" spans="1:10" ht="15" customHeight="1" x14ac:dyDescent="0.25">
      <c r="A45" s="17">
        <v>4</v>
      </c>
      <c r="B45" s="99" t="s">
        <v>49</v>
      </c>
      <c r="C45" s="99"/>
      <c r="D45" s="99"/>
      <c r="E45" s="99"/>
      <c r="F45" s="99"/>
      <c r="G45" s="99"/>
      <c r="H45" s="23">
        <v>2E-3</v>
      </c>
      <c r="I45" s="24">
        <f t="shared" si="2"/>
        <v>1.5560818181818183</v>
      </c>
    </row>
    <row r="46" spans="1:10" ht="15" customHeight="1" x14ac:dyDescent="0.25">
      <c r="A46" s="17">
        <v>5</v>
      </c>
      <c r="B46" s="99" t="s">
        <v>50</v>
      </c>
      <c r="C46" s="99"/>
      <c r="D46" s="99"/>
      <c r="E46" s="99"/>
      <c r="F46" s="99"/>
      <c r="G46" s="99"/>
      <c r="H46" s="23">
        <v>2.5000000000000001E-2</v>
      </c>
      <c r="I46" s="24">
        <f t="shared" si="2"/>
        <v>19.451022727272729</v>
      </c>
    </row>
    <row r="47" spans="1:10" ht="15" customHeight="1" x14ac:dyDescent="0.25">
      <c r="A47" s="17">
        <v>6</v>
      </c>
      <c r="B47" s="99" t="s">
        <v>187</v>
      </c>
      <c r="C47" s="99"/>
      <c r="D47" s="99"/>
      <c r="E47" s="99"/>
      <c r="F47" s="99"/>
      <c r="G47" s="99"/>
      <c r="H47" s="23">
        <v>0.02</v>
      </c>
      <c r="I47" s="24">
        <f t="shared" si="2"/>
        <v>15.560818181818183</v>
      </c>
    </row>
    <row r="48" spans="1:10" ht="15" customHeight="1" x14ac:dyDescent="0.25">
      <c r="A48" s="17">
        <v>7</v>
      </c>
      <c r="B48" s="99" t="s">
        <v>51</v>
      </c>
      <c r="C48" s="99"/>
      <c r="D48" s="99"/>
      <c r="E48" s="99"/>
      <c r="F48" s="99"/>
      <c r="G48" s="99"/>
      <c r="H48" s="23">
        <v>0.03</v>
      </c>
      <c r="I48" s="24">
        <f t="shared" si="2"/>
        <v>23.341227272727274</v>
      </c>
    </row>
    <row r="49" spans="1:10" ht="15" customHeight="1" x14ac:dyDescent="0.25">
      <c r="A49" s="17">
        <v>8</v>
      </c>
      <c r="B49" s="99" t="s">
        <v>52</v>
      </c>
      <c r="C49" s="99"/>
      <c r="D49" s="99"/>
      <c r="E49" s="99"/>
      <c r="F49" s="99"/>
      <c r="G49" s="99"/>
      <c r="H49" s="23">
        <v>6.0000000000000001E-3</v>
      </c>
      <c r="I49" s="24">
        <f t="shared" si="2"/>
        <v>4.6682454545454553</v>
      </c>
    </row>
    <row r="50" spans="1:10" s="28" customFormat="1" ht="15" customHeight="1" x14ac:dyDescent="0.25">
      <c r="A50" s="116" t="s">
        <v>53</v>
      </c>
      <c r="B50" s="116"/>
      <c r="C50" s="116"/>
      <c r="D50" s="116"/>
      <c r="E50" s="116"/>
      <c r="F50" s="116"/>
      <c r="G50" s="116"/>
      <c r="H50" s="25">
        <f>SUM(H42:H49)</f>
        <v>0.30800000000000005</v>
      </c>
      <c r="I50" s="26">
        <f>SUM(I42:I49)</f>
        <v>239.63660000000002</v>
      </c>
      <c r="J50" s="27"/>
    </row>
    <row r="51" spans="1:10" ht="15" customHeight="1" x14ac:dyDescent="0.25">
      <c r="A51" s="118" t="s">
        <v>54</v>
      </c>
      <c r="B51" s="118"/>
      <c r="C51" s="118"/>
      <c r="D51" s="118"/>
      <c r="E51" s="118"/>
      <c r="F51" s="118"/>
      <c r="G51" s="118"/>
      <c r="H51" s="118"/>
      <c r="I51" s="118"/>
    </row>
    <row r="52" spans="1:10" ht="30.75" customHeight="1" x14ac:dyDescent="0.25">
      <c r="A52" s="119" t="s">
        <v>55</v>
      </c>
      <c r="B52" s="119"/>
      <c r="C52" s="119"/>
      <c r="D52" s="119"/>
      <c r="E52" s="119"/>
      <c r="F52" s="119"/>
      <c r="G52" s="119"/>
      <c r="H52" s="119"/>
      <c r="I52" s="119"/>
    </row>
    <row r="53" spans="1:10" ht="33.75" customHeight="1" x14ac:dyDescent="0.25">
      <c r="A53" s="3" t="s">
        <v>56</v>
      </c>
      <c r="B53" s="117" t="s">
        <v>57</v>
      </c>
      <c r="C53" s="117"/>
      <c r="D53" s="117"/>
      <c r="E53" s="117"/>
      <c r="F53" s="117"/>
      <c r="G53" s="117"/>
      <c r="H53" s="3" t="s">
        <v>36</v>
      </c>
      <c r="I53" s="3" t="s">
        <v>37</v>
      </c>
    </row>
    <row r="54" spans="1:10" ht="15" customHeight="1" x14ac:dyDescent="0.25">
      <c r="A54" s="17">
        <v>1</v>
      </c>
      <c r="B54" s="120" t="s">
        <v>58</v>
      </c>
      <c r="C54" s="121"/>
      <c r="D54" s="121"/>
      <c r="E54" s="121"/>
      <c r="F54" s="121"/>
      <c r="G54" s="122"/>
      <c r="H54" s="23">
        <v>0.119314</v>
      </c>
      <c r="I54" s="24">
        <f t="shared" ref="I54:I61" si="3">$I$39*H54</f>
        <v>92.83117302727274</v>
      </c>
    </row>
    <row r="55" spans="1:10" ht="15" customHeight="1" x14ac:dyDescent="0.25">
      <c r="A55" s="17">
        <v>2</v>
      </c>
      <c r="B55" s="99" t="s">
        <v>59</v>
      </c>
      <c r="C55" s="99"/>
      <c r="D55" s="99"/>
      <c r="E55" s="99"/>
      <c r="F55" s="99"/>
      <c r="G55" s="99"/>
      <c r="H55" s="23">
        <v>2.0479000000000001E-2</v>
      </c>
      <c r="I55" s="24">
        <f t="shared" si="3"/>
        <v>15.933499777272729</v>
      </c>
    </row>
    <row r="56" spans="1:10" ht="15" customHeight="1" x14ac:dyDescent="0.25">
      <c r="A56" s="17">
        <v>3</v>
      </c>
      <c r="B56" s="99" t="s">
        <v>60</v>
      </c>
      <c r="C56" s="99"/>
      <c r="D56" s="99"/>
      <c r="E56" s="99"/>
      <c r="F56" s="99"/>
      <c r="G56" s="99"/>
      <c r="H56" s="23">
        <v>1.2123E-2</v>
      </c>
      <c r="I56" s="24">
        <f t="shared" si="3"/>
        <v>9.4321899409090921</v>
      </c>
    </row>
    <row r="57" spans="1:10" ht="15" customHeight="1" x14ac:dyDescent="0.25">
      <c r="A57" s="17">
        <v>4</v>
      </c>
      <c r="B57" s="99" t="s">
        <v>61</v>
      </c>
      <c r="C57" s="99"/>
      <c r="D57" s="99"/>
      <c r="E57" s="99"/>
      <c r="F57" s="99"/>
      <c r="G57" s="99"/>
      <c r="H57" s="23">
        <v>1.1436E-2</v>
      </c>
      <c r="I57" s="24">
        <f t="shared" si="3"/>
        <v>8.8976758363636375</v>
      </c>
    </row>
    <row r="58" spans="1:10" ht="15" customHeight="1" x14ac:dyDescent="0.25">
      <c r="A58" s="17">
        <v>5</v>
      </c>
      <c r="B58" s="99" t="s">
        <v>62</v>
      </c>
      <c r="C58" s="99"/>
      <c r="D58" s="99"/>
      <c r="E58" s="99"/>
      <c r="F58" s="99"/>
      <c r="G58" s="99"/>
      <c r="H58" s="23">
        <v>1.74E-4</v>
      </c>
      <c r="I58" s="24">
        <f t="shared" si="3"/>
        <v>0.13537911818181819</v>
      </c>
    </row>
    <row r="59" spans="1:10" ht="15" customHeight="1" x14ac:dyDescent="0.25">
      <c r="A59" s="17">
        <v>6</v>
      </c>
      <c r="B59" s="99" t="s">
        <v>63</v>
      </c>
      <c r="C59" s="99"/>
      <c r="D59" s="99"/>
      <c r="E59" s="99"/>
      <c r="F59" s="99"/>
      <c r="G59" s="99"/>
      <c r="H59" s="23">
        <v>4.4200000000000001E-4</v>
      </c>
      <c r="I59" s="24">
        <f t="shared" si="3"/>
        <v>0.34389408181818187</v>
      </c>
    </row>
    <row r="60" spans="1:10" ht="15" customHeight="1" x14ac:dyDescent="0.25">
      <c r="A60" s="17">
        <v>7</v>
      </c>
      <c r="B60" s="99" t="s">
        <v>64</v>
      </c>
      <c r="C60" s="99"/>
      <c r="D60" s="99"/>
      <c r="E60" s="99"/>
      <c r="F60" s="99"/>
      <c r="G60" s="99"/>
      <c r="H60" s="23">
        <v>1.85E-4</v>
      </c>
      <c r="I60" s="24">
        <f t="shared" si="3"/>
        <v>0.14393756818181819</v>
      </c>
    </row>
    <row r="61" spans="1:10" ht="15" customHeight="1" x14ac:dyDescent="0.25">
      <c r="A61" s="17">
        <v>8</v>
      </c>
      <c r="B61" s="99" t="s">
        <v>65</v>
      </c>
      <c r="C61" s="99"/>
      <c r="D61" s="99"/>
      <c r="E61" s="99"/>
      <c r="F61" s="99"/>
      <c r="G61" s="99"/>
      <c r="H61" s="23">
        <v>9.0789999999999996E-2</v>
      </c>
      <c r="I61" s="24">
        <f t="shared" si="3"/>
        <v>70.638334136363639</v>
      </c>
    </row>
    <row r="62" spans="1:10" s="28" customFormat="1" ht="15" customHeight="1" x14ac:dyDescent="0.25">
      <c r="A62" s="116" t="s">
        <v>66</v>
      </c>
      <c r="B62" s="116"/>
      <c r="C62" s="116"/>
      <c r="D62" s="116"/>
      <c r="E62" s="116"/>
      <c r="F62" s="116"/>
      <c r="G62" s="116"/>
      <c r="H62" s="25">
        <f>SUM(H54:H61)</f>
        <v>0.25494299999999998</v>
      </c>
      <c r="I62" s="26">
        <f>SUM(I54:I61)</f>
        <v>198.35608348636364</v>
      </c>
      <c r="J62" s="27"/>
    </row>
    <row r="63" spans="1:10" ht="11.25" customHeight="1" x14ac:dyDescent="0.25">
      <c r="A63" s="29" t="s">
        <v>67</v>
      </c>
      <c r="B63" s="123" t="s">
        <v>68</v>
      </c>
      <c r="C63" s="123"/>
      <c r="D63" s="123"/>
      <c r="E63" s="123"/>
      <c r="F63" s="123"/>
      <c r="G63" s="123"/>
      <c r="H63" s="123"/>
      <c r="I63" s="123"/>
    </row>
    <row r="64" spans="1:10" ht="15" customHeight="1" x14ac:dyDescent="0.25">
      <c r="A64" s="29" t="s">
        <v>69</v>
      </c>
      <c r="B64" s="124" t="s">
        <v>70</v>
      </c>
      <c r="C64" s="124"/>
      <c r="D64" s="124"/>
      <c r="E64" s="124"/>
      <c r="F64" s="124"/>
      <c r="G64" s="124"/>
      <c r="H64" s="124"/>
      <c r="I64" s="124"/>
    </row>
    <row r="65" spans="1:11" ht="33.75" customHeight="1" x14ac:dyDescent="0.25">
      <c r="A65" s="22" t="s">
        <v>71</v>
      </c>
      <c r="B65" s="114" t="s">
        <v>72</v>
      </c>
      <c r="C65" s="114"/>
      <c r="D65" s="114"/>
      <c r="E65" s="114"/>
      <c r="F65" s="114"/>
      <c r="G65" s="114"/>
      <c r="H65" s="22" t="s">
        <v>36</v>
      </c>
      <c r="I65" s="22" t="s">
        <v>37</v>
      </c>
    </row>
    <row r="66" spans="1:11" ht="15" customHeight="1" x14ac:dyDescent="0.25">
      <c r="A66" s="17">
        <v>1</v>
      </c>
      <c r="B66" s="99" t="s">
        <v>73</v>
      </c>
      <c r="C66" s="99"/>
      <c r="D66" s="99"/>
      <c r="E66" s="99"/>
      <c r="F66" s="99"/>
      <c r="G66" s="99"/>
      <c r="H66" s="23">
        <v>2.3626999999999999E-2</v>
      </c>
      <c r="I66" s="24">
        <f>$I$39*H66</f>
        <v>18.38277255909091</v>
      </c>
    </row>
    <row r="67" spans="1:11" ht="15" customHeight="1" x14ac:dyDescent="0.25">
      <c r="A67" s="17">
        <v>2</v>
      </c>
      <c r="B67" s="99" t="s">
        <v>74</v>
      </c>
      <c r="C67" s="99"/>
      <c r="D67" s="99"/>
      <c r="E67" s="99"/>
      <c r="F67" s="99"/>
      <c r="G67" s="99"/>
      <c r="H67" s="23">
        <v>1.717E-3</v>
      </c>
      <c r="I67" s="24">
        <f>$I$39*H67</f>
        <v>1.3358962409090911</v>
      </c>
    </row>
    <row r="68" spans="1:11" ht="15" customHeight="1" x14ac:dyDescent="0.25">
      <c r="A68" s="17">
        <v>3</v>
      </c>
      <c r="B68" s="99" t="s">
        <v>75</v>
      </c>
      <c r="C68" s="99"/>
      <c r="D68" s="99"/>
      <c r="E68" s="99"/>
      <c r="F68" s="99"/>
      <c r="G68" s="99"/>
      <c r="H68" s="23">
        <v>9.4509999999999993E-3</v>
      </c>
      <c r="I68" s="24">
        <f>$I$39*H68</f>
        <v>7.353264631818182</v>
      </c>
    </row>
    <row r="69" spans="1:11" s="28" customFormat="1" ht="15" customHeight="1" x14ac:dyDescent="0.25">
      <c r="A69" s="116" t="s">
        <v>76</v>
      </c>
      <c r="B69" s="116"/>
      <c r="C69" s="116"/>
      <c r="D69" s="116"/>
      <c r="E69" s="116"/>
      <c r="F69" s="116"/>
      <c r="G69" s="116"/>
      <c r="H69" s="25">
        <f>SUM(H66:H68)</f>
        <v>3.4795E-2</v>
      </c>
      <c r="I69" s="26">
        <f>SUM(I66:I68)</f>
        <v>27.071933431818181</v>
      </c>
      <c r="J69" s="27"/>
    </row>
    <row r="70" spans="1:11" ht="4.5" customHeight="1" x14ac:dyDescent="0.25"/>
    <row r="71" spans="1:11" ht="33.75" customHeight="1" x14ac:dyDescent="0.25">
      <c r="A71" s="22" t="s">
        <v>77</v>
      </c>
      <c r="B71" s="114" t="s">
        <v>78</v>
      </c>
      <c r="C71" s="114"/>
      <c r="D71" s="114"/>
      <c r="E71" s="114"/>
      <c r="F71" s="114"/>
      <c r="G71" s="114"/>
      <c r="H71" s="22" t="s">
        <v>36</v>
      </c>
      <c r="I71" s="22" t="s">
        <v>37</v>
      </c>
    </row>
    <row r="72" spans="1:11" ht="15" customHeight="1" x14ac:dyDescent="0.25">
      <c r="A72" s="17">
        <v>1</v>
      </c>
      <c r="B72" s="99" t="s">
        <v>79</v>
      </c>
      <c r="C72" s="99"/>
      <c r="D72" s="99"/>
      <c r="E72" s="99"/>
      <c r="F72" s="99"/>
      <c r="G72" s="99"/>
      <c r="H72" s="23">
        <f>(H50*H62)</f>
        <v>7.8522444000000011E-2</v>
      </c>
      <c r="I72" s="24">
        <f>$I$39*H72</f>
        <v>61.093673713800015</v>
      </c>
    </row>
    <row r="73" spans="1:11" s="28" customFormat="1" ht="15" customHeight="1" x14ac:dyDescent="0.25">
      <c r="A73" s="116" t="s">
        <v>80</v>
      </c>
      <c r="B73" s="116"/>
      <c r="C73" s="116"/>
      <c r="D73" s="116"/>
      <c r="E73" s="116"/>
      <c r="F73" s="116"/>
      <c r="G73" s="116"/>
      <c r="H73" s="25">
        <f>SUM(H72:H72)</f>
        <v>7.8522444000000011E-2</v>
      </c>
      <c r="I73" s="26">
        <f>I72</f>
        <v>61.093673713800015</v>
      </c>
      <c r="J73" s="27"/>
      <c r="K73" s="30"/>
    </row>
    <row r="74" spans="1:11" ht="4.5" customHeight="1" x14ac:dyDescent="0.25">
      <c r="J74" s="31"/>
    </row>
    <row r="75" spans="1:11" s="28" customFormat="1" ht="12" customHeight="1" x14ac:dyDescent="0.25">
      <c r="A75" s="127" t="s">
        <v>81</v>
      </c>
      <c r="B75" s="127"/>
      <c r="C75" s="127"/>
      <c r="D75" s="127"/>
      <c r="E75" s="127"/>
      <c r="F75" s="127"/>
      <c r="G75" s="127"/>
      <c r="H75" s="32">
        <f>H50+H62+H69+H73</f>
        <v>0.67626044399999996</v>
      </c>
      <c r="I75" s="33">
        <f>I50+I62+I69+I73</f>
        <v>526.15829063198191</v>
      </c>
      <c r="J75" s="27"/>
    </row>
    <row r="76" spans="1:11" ht="4.5" customHeight="1" x14ac:dyDescent="0.25"/>
    <row r="77" spans="1:11" ht="33.75" customHeight="1" x14ac:dyDescent="0.25">
      <c r="A77" s="22" t="s">
        <v>82</v>
      </c>
      <c r="B77" s="114" t="s">
        <v>83</v>
      </c>
      <c r="C77" s="114"/>
      <c r="D77" s="114"/>
      <c r="E77" s="114"/>
      <c r="F77" s="114"/>
      <c r="G77" s="114"/>
      <c r="H77" s="22" t="s">
        <v>36</v>
      </c>
      <c r="I77" s="22" t="s">
        <v>37</v>
      </c>
    </row>
    <row r="78" spans="1:11" ht="15" customHeight="1" x14ac:dyDescent="0.25">
      <c r="A78" s="17">
        <v>1</v>
      </c>
      <c r="B78" s="99" t="s">
        <v>21</v>
      </c>
      <c r="C78" s="99"/>
      <c r="D78" s="99"/>
      <c r="E78" s="99"/>
      <c r="F78" s="99"/>
      <c r="G78" s="99"/>
      <c r="H78" s="23">
        <f>I78/$I$39</f>
        <v>0.20564471370400011</v>
      </c>
      <c r="I78" s="24">
        <f>I95</f>
        <v>160</v>
      </c>
    </row>
    <row r="79" spans="1:11" ht="15" customHeight="1" x14ac:dyDescent="0.25">
      <c r="A79" s="17">
        <v>2</v>
      </c>
      <c r="B79" s="99" t="s">
        <v>22</v>
      </c>
      <c r="C79" s="99"/>
      <c r="D79" s="99"/>
      <c r="E79" s="99"/>
      <c r="F79" s="99"/>
      <c r="G79" s="99"/>
      <c r="H79" s="23">
        <f>I79/$I$39</f>
        <v>0</v>
      </c>
      <c r="I79" s="24">
        <f>I91</f>
        <v>0</v>
      </c>
    </row>
    <row r="80" spans="1:11" ht="15" customHeight="1" x14ac:dyDescent="0.25">
      <c r="A80" s="17">
        <v>3</v>
      </c>
      <c r="B80" s="99" t="s">
        <v>84</v>
      </c>
      <c r="C80" s="99"/>
      <c r="D80" s="99"/>
      <c r="E80" s="99"/>
      <c r="F80" s="99"/>
      <c r="G80" s="99"/>
      <c r="H80" s="23">
        <f>I80/$I$39</f>
        <v>0.16620918507440011</v>
      </c>
      <c r="I80" s="24">
        <f>I87</f>
        <v>129.31754545454544</v>
      </c>
    </row>
    <row r="81" spans="1:10" ht="15" customHeight="1" x14ac:dyDescent="0.25">
      <c r="A81" s="17">
        <v>4</v>
      </c>
      <c r="B81" s="99" t="s">
        <v>85</v>
      </c>
      <c r="C81" s="99"/>
      <c r="D81" s="99"/>
      <c r="E81" s="99"/>
      <c r="F81" s="99"/>
      <c r="G81" s="99"/>
      <c r="H81" s="23">
        <f>I81/$I$39</f>
        <v>0</v>
      </c>
      <c r="I81" s="24">
        <f>IF(I25="Não aplicável",0,((I9/H9)*1.5*I25))</f>
        <v>0</v>
      </c>
    </row>
    <row r="82" spans="1:10" ht="15" customHeight="1" x14ac:dyDescent="0.25">
      <c r="A82" s="17">
        <v>5</v>
      </c>
      <c r="B82" s="99" t="s">
        <v>86</v>
      </c>
      <c r="C82" s="99"/>
      <c r="D82" s="99"/>
      <c r="E82" s="99"/>
      <c r="F82" s="99"/>
      <c r="G82" s="99"/>
      <c r="H82" s="23">
        <f>I82/$I$39</f>
        <v>0</v>
      </c>
      <c r="I82" s="24">
        <v>0</v>
      </c>
    </row>
    <row r="83" spans="1:10" ht="15" customHeight="1" x14ac:dyDescent="0.25">
      <c r="A83" s="116" t="s">
        <v>87</v>
      </c>
      <c r="B83" s="116"/>
      <c r="C83" s="116"/>
      <c r="D83" s="116"/>
      <c r="E83" s="116"/>
      <c r="F83" s="116"/>
      <c r="G83" s="116"/>
      <c r="H83" s="25">
        <f>SUM(H78:H82)</f>
        <v>0.37185389877840025</v>
      </c>
      <c r="I83" s="26">
        <f>SUM(I78:I82)</f>
        <v>289.31754545454544</v>
      </c>
      <c r="J83" s="34"/>
    </row>
    <row r="84" spans="1:10" ht="18" customHeight="1" x14ac:dyDescent="0.25">
      <c r="A84" s="29" t="s">
        <v>88</v>
      </c>
      <c r="B84" s="118" t="s">
        <v>89</v>
      </c>
      <c r="C84" s="118"/>
      <c r="D84" s="118"/>
      <c r="E84" s="118"/>
      <c r="F84" s="118"/>
      <c r="G84" s="118"/>
      <c r="H84" s="35"/>
      <c r="I84" s="36"/>
    </row>
    <row r="85" spans="1:10" ht="15" customHeight="1" x14ac:dyDescent="0.25">
      <c r="A85" s="125" t="s">
        <v>90</v>
      </c>
      <c r="B85" s="125"/>
      <c r="C85" s="125"/>
      <c r="D85" s="125"/>
      <c r="E85" s="125"/>
      <c r="F85" s="125"/>
      <c r="G85" s="125"/>
      <c r="H85" s="125"/>
      <c r="I85" s="125"/>
    </row>
    <row r="86" spans="1:10" ht="24" customHeight="1" x14ac:dyDescent="0.25">
      <c r="A86" s="111" t="s">
        <v>91</v>
      </c>
      <c r="B86" s="111"/>
      <c r="C86" s="17" t="s">
        <v>92</v>
      </c>
      <c r="D86" s="17" t="s">
        <v>93</v>
      </c>
      <c r="E86" s="17" t="s">
        <v>94</v>
      </c>
      <c r="F86" s="17" t="s">
        <v>95</v>
      </c>
      <c r="G86" s="17" t="s">
        <v>96</v>
      </c>
      <c r="H86" s="23" t="s">
        <v>97</v>
      </c>
      <c r="I86" s="24" t="s">
        <v>98</v>
      </c>
    </row>
    <row r="87" spans="1:10" ht="15" customHeight="1" x14ac:dyDescent="0.25">
      <c r="A87" s="126">
        <f>I11</f>
        <v>4</v>
      </c>
      <c r="B87" s="126"/>
      <c r="C87" s="17">
        <f>I12</f>
        <v>22</v>
      </c>
      <c r="D87" s="17">
        <v>2</v>
      </c>
      <c r="E87" s="37">
        <f>A87*C87*D87</f>
        <v>176</v>
      </c>
      <c r="F87" s="37">
        <f>I30</f>
        <v>778.04090909090917</v>
      </c>
      <c r="G87" s="38">
        <f>I13</f>
        <v>0.06</v>
      </c>
      <c r="H87" s="37">
        <f>F87*G87</f>
        <v>46.682454545454547</v>
      </c>
      <c r="I87" s="24">
        <f>IF((E87-H87)&gt;0,E87-H87,0)</f>
        <v>129.31754545454544</v>
      </c>
    </row>
    <row r="88" spans="1:10" ht="3.75" customHeight="1" x14ac:dyDescent="0.25">
      <c r="A88" s="39"/>
      <c r="E88" s="34"/>
      <c r="F88" s="34"/>
      <c r="G88" s="40"/>
      <c r="H88" s="34"/>
      <c r="I88" s="41"/>
    </row>
    <row r="89" spans="1:10" ht="15" customHeight="1" x14ac:dyDescent="0.25">
      <c r="A89" s="125" t="s">
        <v>99</v>
      </c>
      <c r="B89" s="125"/>
      <c r="C89" s="125"/>
      <c r="D89" s="125"/>
      <c r="E89" s="125"/>
      <c r="F89" s="125"/>
      <c r="G89" s="125"/>
      <c r="H89" s="125"/>
      <c r="I89" s="125"/>
    </row>
    <row r="90" spans="1:10" ht="23.25" customHeight="1" x14ac:dyDescent="0.25">
      <c r="A90" s="111" t="s">
        <v>91</v>
      </c>
      <c r="B90" s="111"/>
      <c r="C90" s="17" t="s">
        <v>100</v>
      </c>
      <c r="D90" s="17" t="s">
        <v>93</v>
      </c>
      <c r="E90" s="17" t="s">
        <v>94</v>
      </c>
      <c r="F90" s="17" t="s">
        <v>95</v>
      </c>
      <c r="G90" s="17" t="s">
        <v>96</v>
      </c>
      <c r="H90" s="23" t="s">
        <v>97</v>
      </c>
      <c r="I90" s="24" t="s">
        <v>98</v>
      </c>
    </row>
    <row r="91" spans="1:10" ht="15" customHeight="1" x14ac:dyDescent="0.25">
      <c r="A91" s="128">
        <f>I17</f>
        <v>0</v>
      </c>
      <c r="B91" s="128"/>
      <c r="C91" s="42">
        <f>I18</f>
        <v>0</v>
      </c>
      <c r="D91" s="17">
        <v>1</v>
      </c>
      <c r="E91" s="37">
        <f>A91*C91*D91</f>
        <v>0</v>
      </c>
      <c r="F91" s="37">
        <f>E91</f>
        <v>0</v>
      </c>
      <c r="G91" s="43">
        <f>I19</f>
        <v>0</v>
      </c>
      <c r="H91" s="37">
        <f>F91*G91</f>
        <v>0</v>
      </c>
      <c r="I91" s="24">
        <f>E91-H91</f>
        <v>0</v>
      </c>
    </row>
    <row r="92" spans="1:10" ht="4.5" customHeight="1" x14ac:dyDescent="0.25">
      <c r="A92" s="44"/>
      <c r="B92" s="44"/>
      <c r="C92" s="44"/>
      <c r="D92" s="44"/>
      <c r="E92" s="27"/>
      <c r="F92" s="27"/>
      <c r="G92" s="45"/>
      <c r="H92" s="27"/>
      <c r="I92" s="46"/>
    </row>
    <row r="93" spans="1:10" ht="15" customHeight="1" x14ac:dyDescent="0.25">
      <c r="A93" s="130" t="s">
        <v>177</v>
      </c>
      <c r="B93" s="131"/>
      <c r="C93" s="131"/>
      <c r="D93" s="131"/>
      <c r="E93" s="131"/>
      <c r="F93" s="132" t="str">
        <f>A14</f>
        <v>Auxílio Alimentação</v>
      </c>
      <c r="G93" s="132"/>
      <c r="H93" s="132"/>
      <c r="I93" s="133"/>
    </row>
    <row r="94" spans="1:10" ht="23.25" customHeight="1" x14ac:dyDescent="0.25">
      <c r="A94" s="134" t="s">
        <v>91</v>
      </c>
      <c r="B94" s="134"/>
      <c r="C94" s="85" t="s">
        <v>100</v>
      </c>
      <c r="D94" s="85" t="s">
        <v>93</v>
      </c>
      <c r="E94" s="85" t="s">
        <v>94</v>
      </c>
      <c r="F94" s="85" t="s">
        <v>95</v>
      </c>
      <c r="G94" s="85" t="s">
        <v>96</v>
      </c>
      <c r="H94" s="86" t="str">
        <f>H86</f>
        <v>Valor desconto</v>
      </c>
      <c r="I94" s="87" t="s">
        <v>98</v>
      </c>
    </row>
    <row r="95" spans="1:10" ht="15" customHeight="1" x14ac:dyDescent="0.25">
      <c r="A95" s="128">
        <f>I14</f>
        <v>200</v>
      </c>
      <c r="B95" s="128"/>
      <c r="C95" s="42">
        <f>I15</f>
        <v>1</v>
      </c>
      <c r="D95" s="17">
        <v>1</v>
      </c>
      <c r="E95" s="37">
        <f>A95*C95*D95</f>
        <v>200</v>
      </c>
      <c r="F95" s="37">
        <f>E95</f>
        <v>200</v>
      </c>
      <c r="G95" s="43">
        <f>I16</f>
        <v>0.2</v>
      </c>
      <c r="H95" s="37">
        <f>F95*G95</f>
        <v>40</v>
      </c>
      <c r="I95" s="24">
        <f>E95-H95</f>
        <v>160</v>
      </c>
    </row>
    <row r="96" spans="1:10" ht="4.5" customHeight="1" x14ac:dyDescent="0.25"/>
    <row r="97" spans="1:12" ht="12" customHeight="1" x14ac:dyDescent="0.25">
      <c r="A97" s="129" t="s">
        <v>101</v>
      </c>
      <c r="B97" s="129"/>
      <c r="C97" s="129"/>
      <c r="D97" s="129"/>
      <c r="E97" s="129"/>
      <c r="F97" s="129"/>
      <c r="G97" s="129"/>
      <c r="H97" s="47">
        <f>H39+H75+H83</f>
        <v>2.0481143427784003</v>
      </c>
      <c r="I97" s="48">
        <f>I39+I75+I83</f>
        <v>1593.5167451774364</v>
      </c>
      <c r="J97" s="34"/>
      <c r="L97" s="34"/>
    </row>
    <row r="98" spans="1:12" s="53" customFormat="1" ht="4.5" customHeight="1" x14ac:dyDescent="0.25">
      <c r="A98" s="49"/>
      <c r="B98" s="49"/>
      <c r="C98" s="49"/>
      <c r="D98" s="49"/>
      <c r="E98" s="49"/>
      <c r="F98" s="49"/>
      <c r="G98" s="49"/>
      <c r="H98" s="50"/>
      <c r="I98" s="51"/>
      <c r="J98" s="52"/>
      <c r="L98" s="52"/>
    </row>
    <row r="99" spans="1:12" ht="11.25" customHeight="1" x14ac:dyDescent="0.25">
      <c r="A99" s="113" t="s">
        <v>102</v>
      </c>
      <c r="B99" s="113"/>
      <c r="C99" s="113"/>
      <c r="D99" s="113"/>
      <c r="E99" s="113"/>
      <c r="F99" s="113"/>
      <c r="G99" s="113"/>
      <c r="H99" s="113"/>
      <c r="I99" s="113"/>
    </row>
    <row r="100" spans="1:12" ht="33.75" customHeight="1" x14ac:dyDescent="0.25">
      <c r="A100" s="22" t="s">
        <v>34</v>
      </c>
      <c r="B100" s="114" t="s">
        <v>103</v>
      </c>
      <c r="C100" s="114"/>
      <c r="D100" s="114"/>
      <c r="E100" s="114"/>
      <c r="F100" s="114"/>
      <c r="G100" s="114"/>
      <c r="H100" s="22" t="s">
        <v>36</v>
      </c>
      <c r="I100" s="22" t="s">
        <v>37</v>
      </c>
    </row>
    <row r="101" spans="1:12" ht="15" customHeight="1" x14ac:dyDescent="0.25">
      <c r="A101" s="17">
        <v>1</v>
      </c>
      <c r="B101" s="99" t="s">
        <v>104</v>
      </c>
      <c r="C101" s="99"/>
      <c r="D101" s="99"/>
      <c r="E101" s="99"/>
      <c r="F101" s="99"/>
      <c r="G101" s="99"/>
      <c r="H101" s="23">
        <f t="shared" ref="H101:H106" si="4">I101/$I$112</f>
        <v>0</v>
      </c>
      <c r="I101" s="24">
        <v>0</v>
      </c>
    </row>
    <row r="102" spans="1:12" ht="15" customHeight="1" x14ac:dyDescent="0.25">
      <c r="A102" s="17">
        <v>2</v>
      </c>
      <c r="B102" s="97" t="s">
        <v>105</v>
      </c>
      <c r="C102" s="97"/>
      <c r="D102" s="97"/>
      <c r="E102" s="97"/>
      <c r="F102" s="97"/>
      <c r="G102" s="97"/>
      <c r="H102" s="23">
        <f t="shared" si="4"/>
        <v>0</v>
      </c>
      <c r="I102" s="24">
        <v>0</v>
      </c>
    </row>
    <row r="103" spans="1:12" ht="15" customHeight="1" x14ac:dyDescent="0.25">
      <c r="A103" s="17">
        <v>3</v>
      </c>
      <c r="B103" s="99" t="s">
        <v>106</v>
      </c>
      <c r="C103" s="99"/>
      <c r="D103" s="99"/>
      <c r="E103" s="99"/>
      <c r="F103" s="99"/>
      <c r="G103" s="99"/>
      <c r="H103" s="23">
        <f t="shared" si="4"/>
        <v>0</v>
      </c>
      <c r="I103" s="24">
        <v>0</v>
      </c>
    </row>
    <row r="104" spans="1:12" ht="15" customHeight="1" x14ac:dyDescent="0.25">
      <c r="A104" s="17">
        <v>4</v>
      </c>
      <c r="B104" s="97" t="s">
        <v>107</v>
      </c>
      <c r="C104" s="97"/>
      <c r="D104" s="97"/>
      <c r="E104" s="97"/>
      <c r="F104" s="97"/>
      <c r="G104" s="97"/>
      <c r="H104" s="23">
        <f t="shared" si="4"/>
        <v>0</v>
      </c>
      <c r="I104" s="24">
        <f>IF(F110=20%,G110,0)</f>
        <v>0</v>
      </c>
    </row>
    <row r="105" spans="1:12" ht="15" customHeight="1" x14ac:dyDescent="0.25">
      <c r="A105" s="17">
        <v>5</v>
      </c>
      <c r="B105" s="99" t="s">
        <v>108</v>
      </c>
      <c r="C105" s="99"/>
      <c r="D105" s="99"/>
      <c r="E105" s="99"/>
      <c r="F105" s="99"/>
      <c r="G105" s="99"/>
      <c r="H105" s="23">
        <f t="shared" si="4"/>
        <v>0</v>
      </c>
      <c r="I105" s="24">
        <v>0</v>
      </c>
    </row>
    <row r="106" spans="1:12" ht="15" customHeight="1" x14ac:dyDescent="0.25">
      <c r="A106" s="17">
        <v>6</v>
      </c>
      <c r="B106" s="99" t="s">
        <v>86</v>
      </c>
      <c r="C106" s="99"/>
      <c r="D106" s="99"/>
      <c r="E106" s="99"/>
      <c r="F106" s="99"/>
      <c r="G106" s="99"/>
      <c r="H106" s="23">
        <f t="shared" si="4"/>
        <v>0</v>
      </c>
      <c r="I106" s="24">
        <v>0</v>
      </c>
    </row>
    <row r="107" spans="1:12" ht="15" customHeight="1" x14ac:dyDescent="0.25">
      <c r="A107" s="116" t="s">
        <v>109</v>
      </c>
      <c r="B107" s="116"/>
      <c r="C107" s="116"/>
      <c r="D107" s="116"/>
      <c r="E107" s="116"/>
      <c r="F107" s="116"/>
      <c r="G107" s="116"/>
      <c r="H107" s="25">
        <f>H101+H102+H103+H104+H105+H106</f>
        <v>0</v>
      </c>
      <c r="I107" s="54">
        <f>SUM(I101:I106)</f>
        <v>0</v>
      </c>
      <c r="J107" s="34"/>
    </row>
    <row r="108" spans="1:12" ht="30" customHeight="1" x14ac:dyDescent="0.25">
      <c r="B108" s="123" t="s">
        <v>110</v>
      </c>
      <c r="C108" s="123"/>
      <c r="D108" s="123"/>
      <c r="E108" s="123"/>
      <c r="F108" s="123"/>
      <c r="G108" s="123"/>
      <c r="H108" s="123"/>
      <c r="I108" s="123"/>
    </row>
    <row r="109" spans="1:12" ht="5.25" customHeight="1" x14ac:dyDescent="0.25"/>
    <row r="110" spans="1:12" ht="48.75" customHeight="1" x14ac:dyDescent="0.25">
      <c r="A110" s="135" t="s">
        <v>111</v>
      </c>
      <c r="B110" s="135"/>
      <c r="C110" s="135"/>
      <c r="D110" s="135"/>
      <c r="E110" s="135"/>
      <c r="F110" s="55">
        <f>I26</f>
        <v>0.1</v>
      </c>
      <c r="G110" s="56">
        <f>I112*F110</f>
        <v>146.41991997228911</v>
      </c>
      <c r="H110" s="57" t="s">
        <v>112</v>
      </c>
      <c r="I110" s="58">
        <f>I80</f>
        <v>129.31754545454544</v>
      </c>
    </row>
    <row r="111" spans="1:12" s="61" customFormat="1" ht="16.5" customHeight="1" x14ac:dyDescent="0.25">
      <c r="A111" s="136" t="s">
        <v>113</v>
      </c>
      <c r="B111" s="136"/>
      <c r="C111" s="57" t="s">
        <v>114</v>
      </c>
      <c r="D111" s="57" t="s">
        <v>115</v>
      </c>
      <c r="E111" s="57" t="s">
        <v>116</v>
      </c>
      <c r="F111" s="57" t="s">
        <v>117</v>
      </c>
      <c r="G111" s="57" t="s">
        <v>118</v>
      </c>
      <c r="H111" s="57" t="s">
        <v>119</v>
      </c>
      <c r="I111" s="59" t="s">
        <v>120</v>
      </c>
      <c r="J111" s="60"/>
    </row>
    <row r="112" spans="1:12" ht="16.5" customHeight="1" x14ac:dyDescent="0.25">
      <c r="A112" s="137">
        <f>I39</f>
        <v>778.04090909090917</v>
      </c>
      <c r="B112" s="137"/>
      <c r="C112" s="62">
        <f>I50</f>
        <v>239.63660000000002</v>
      </c>
      <c r="D112" s="62">
        <f>I62</f>
        <v>198.35608348636364</v>
      </c>
      <c r="E112" s="62">
        <f>I69</f>
        <v>27.071933431818181</v>
      </c>
      <c r="F112" s="62">
        <f>I73</f>
        <v>61.093673713800015</v>
      </c>
      <c r="G112" s="62">
        <f>I83</f>
        <v>289.31754545454544</v>
      </c>
      <c r="H112" s="62">
        <f>A112+C112+D112+E112+F112+G112</f>
        <v>1593.5167451774364</v>
      </c>
      <c r="I112" s="62">
        <f>H112-I110</f>
        <v>1464.1991997228911</v>
      </c>
      <c r="J112" s="34"/>
    </row>
    <row r="113" spans="1:12" ht="4.5" customHeight="1" x14ac:dyDescent="0.25">
      <c r="A113" s="29"/>
      <c r="B113" s="138"/>
      <c r="C113" s="138"/>
      <c r="D113" s="138"/>
      <c r="E113" s="138"/>
      <c r="F113" s="138"/>
      <c r="G113" s="138"/>
      <c r="H113" s="138"/>
      <c r="I113" s="138"/>
    </row>
    <row r="114" spans="1:12" ht="33.75" customHeight="1" x14ac:dyDescent="0.25">
      <c r="A114" s="22" t="s">
        <v>46</v>
      </c>
      <c r="B114" s="114" t="s">
        <v>121</v>
      </c>
      <c r="C114" s="114"/>
      <c r="D114" s="114"/>
      <c r="E114" s="114"/>
      <c r="F114" s="114"/>
      <c r="G114" s="114"/>
      <c r="H114" s="22" t="s">
        <v>36</v>
      </c>
      <c r="I114" s="22" t="s">
        <v>37</v>
      </c>
    </row>
    <row r="115" spans="1:12" ht="15" customHeight="1" x14ac:dyDescent="0.25">
      <c r="A115" s="17">
        <v>1</v>
      </c>
      <c r="B115" s="99" t="s">
        <v>122</v>
      </c>
      <c r="C115" s="99"/>
      <c r="D115" s="99"/>
      <c r="E115" s="99"/>
      <c r="F115" s="99"/>
      <c r="G115" s="99"/>
      <c r="H115" s="23">
        <f>I115/$I$125</f>
        <v>0</v>
      </c>
      <c r="I115" s="24">
        <v>0</v>
      </c>
    </row>
    <row r="116" spans="1:12" ht="15" customHeight="1" x14ac:dyDescent="0.25">
      <c r="A116" s="17">
        <v>2</v>
      </c>
      <c r="B116" s="99" t="s">
        <v>123</v>
      </c>
      <c r="C116" s="99"/>
      <c r="D116" s="99"/>
      <c r="E116" s="99"/>
      <c r="F116" s="99"/>
      <c r="G116" s="99"/>
      <c r="H116" s="23">
        <f>I116/$I$125</f>
        <v>0</v>
      </c>
      <c r="I116" s="24">
        <v>0</v>
      </c>
    </row>
    <row r="117" spans="1:12" ht="35.450000000000003" customHeight="1" x14ac:dyDescent="0.25">
      <c r="A117" s="116" t="s">
        <v>178</v>
      </c>
      <c r="B117" s="116"/>
      <c r="C117" s="116"/>
      <c r="D117" s="116"/>
      <c r="E117" s="116"/>
      <c r="F117" s="116"/>
      <c r="G117" s="116"/>
      <c r="H117" s="25">
        <f>H115+H116</f>
        <v>0</v>
      </c>
      <c r="I117" s="26">
        <f>SUM(I115:I116)</f>
        <v>0</v>
      </c>
    </row>
    <row r="118" spans="1:12" ht="4.5" customHeight="1" x14ac:dyDescent="0.25"/>
    <row r="119" spans="1:12" ht="33.75" customHeight="1" x14ac:dyDescent="0.25">
      <c r="A119" s="22" t="s">
        <v>56</v>
      </c>
      <c r="B119" s="114" t="s">
        <v>124</v>
      </c>
      <c r="C119" s="114"/>
      <c r="D119" s="114"/>
      <c r="E119" s="114"/>
      <c r="F119" s="114"/>
      <c r="G119" s="114"/>
      <c r="H119" s="22" t="s">
        <v>36</v>
      </c>
      <c r="I119" s="22" t="s">
        <v>37</v>
      </c>
    </row>
    <row r="120" spans="1:12" ht="15" customHeight="1" x14ac:dyDescent="0.25">
      <c r="A120" s="17">
        <v>1</v>
      </c>
      <c r="B120" s="99" t="s">
        <v>124</v>
      </c>
      <c r="C120" s="99"/>
      <c r="D120" s="99"/>
      <c r="E120" s="99"/>
      <c r="F120" s="99"/>
      <c r="G120" s="99"/>
      <c r="H120" s="23">
        <f>I120/I125</f>
        <v>0</v>
      </c>
      <c r="I120" s="24">
        <v>0</v>
      </c>
    </row>
    <row r="121" spans="1:12" ht="36.6" customHeight="1" x14ac:dyDescent="0.25">
      <c r="A121" s="116" t="s">
        <v>179</v>
      </c>
      <c r="B121" s="116"/>
      <c r="C121" s="116"/>
      <c r="D121" s="116"/>
      <c r="E121" s="116"/>
      <c r="F121" s="116"/>
      <c r="G121" s="116"/>
      <c r="H121" s="25">
        <f>H120</f>
        <v>0</v>
      </c>
      <c r="I121" s="26">
        <f>I120</f>
        <v>0</v>
      </c>
      <c r="J121" s="34"/>
      <c r="K121" s="34"/>
      <c r="L121" s="2"/>
    </row>
    <row r="122" spans="1:12" ht="4.5" customHeight="1" x14ac:dyDescent="0.25">
      <c r="A122" s="28"/>
      <c r="B122" s="28"/>
      <c r="C122" s="28"/>
      <c r="D122" s="28"/>
      <c r="E122" s="28"/>
      <c r="F122" s="28"/>
      <c r="G122" s="28"/>
      <c r="H122" s="35"/>
      <c r="I122" s="36"/>
    </row>
    <row r="123" spans="1:12" ht="39" customHeight="1" x14ac:dyDescent="0.25">
      <c r="A123" s="139" t="s">
        <v>125</v>
      </c>
      <c r="B123" s="139"/>
      <c r="C123" s="139"/>
      <c r="D123" s="139"/>
      <c r="E123" s="139"/>
      <c r="F123" s="55">
        <v>0.18</v>
      </c>
      <c r="G123" s="56">
        <f>I125*F123</f>
        <v>263.55585595012036</v>
      </c>
      <c r="H123" s="57" t="s">
        <v>112</v>
      </c>
      <c r="I123" s="58">
        <f>I80</f>
        <v>129.31754545454544</v>
      </c>
      <c r="L123" s="2"/>
    </row>
    <row r="124" spans="1:12" s="61" customFormat="1" ht="16.5" customHeight="1" x14ac:dyDescent="0.25">
      <c r="A124" s="136" t="s">
        <v>113</v>
      </c>
      <c r="B124" s="136"/>
      <c r="C124" s="57" t="s">
        <v>114</v>
      </c>
      <c r="D124" s="57" t="s">
        <v>115</v>
      </c>
      <c r="E124" s="57" t="s">
        <v>116</v>
      </c>
      <c r="F124" s="57" t="s">
        <v>117</v>
      </c>
      <c r="G124" s="57" t="s">
        <v>118</v>
      </c>
      <c r="H124" s="57" t="s">
        <v>119</v>
      </c>
      <c r="I124" s="59" t="s">
        <v>120</v>
      </c>
      <c r="J124" s="60"/>
      <c r="L124" s="60"/>
    </row>
    <row r="125" spans="1:12" ht="16.5" customHeight="1" x14ac:dyDescent="0.25">
      <c r="A125" s="137">
        <f>I39</f>
        <v>778.04090909090917</v>
      </c>
      <c r="B125" s="137"/>
      <c r="C125" s="62">
        <f>I50</f>
        <v>239.63660000000002</v>
      </c>
      <c r="D125" s="62">
        <f>I62</f>
        <v>198.35608348636364</v>
      </c>
      <c r="E125" s="62">
        <f>I69</f>
        <v>27.071933431818181</v>
      </c>
      <c r="F125" s="62">
        <f>I73</f>
        <v>61.093673713800015</v>
      </c>
      <c r="G125" s="62">
        <f>I83</f>
        <v>289.31754545454544</v>
      </c>
      <c r="H125" s="62">
        <f>A125+C125+D125+E125+F125+G125</f>
        <v>1593.5167451774364</v>
      </c>
      <c r="I125" s="62">
        <f>H125-I123</f>
        <v>1464.1991997228911</v>
      </c>
      <c r="J125" s="34"/>
      <c r="L125" s="2"/>
    </row>
    <row r="126" spans="1:12" ht="4.5" customHeight="1" x14ac:dyDescent="0.25"/>
    <row r="127" spans="1:12" ht="12" customHeight="1" x14ac:dyDescent="0.25">
      <c r="A127" s="129" t="s">
        <v>126</v>
      </c>
      <c r="B127" s="129"/>
      <c r="C127" s="129"/>
      <c r="D127" s="129"/>
      <c r="E127" s="129"/>
      <c r="F127" s="129"/>
      <c r="G127" s="129"/>
      <c r="H127" s="47">
        <f>H107+H117+H121</f>
        <v>0</v>
      </c>
      <c r="I127" s="48">
        <f>I107+I117+I121</f>
        <v>0</v>
      </c>
    </row>
    <row r="128" spans="1:12" ht="4.5" customHeight="1" x14ac:dyDescent="0.25"/>
    <row r="129" spans="1:10" ht="11.25" customHeight="1" x14ac:dyDescent="0.25">
      <c r="A129" s="113" t="s">
        <v>127</v>
      </c>
      <c r="B129" s="113"/>
      <c r="C129" s="113"/>
      <c r="D129" s="113"/>
      <c r="E129" s="113"/>
      <c r="F129" s="113"/>
      <c r="G129" s="113"/>
      <c r="H129" s="113"/>
      <c r="I129" s="113"/>
    </row>
    <row r="130" spans="1:10" ht="33.75" customHeight="1" x14ac:dyDescent="0.25">
      <c r="A130" s="22" t="s">
        <v>34</v>
      </c>
      <c r="B130" s="114" t="s">
        <v>128</v>
      </c>
      <c r="C130" s="114"/>
      <c r="D130" s="114"/>
      <c r="E130" s="114"/>
      <c r="F130" s="114"/>
      <c r="G130" s="114"/>
      <c r="H130" s="22" t="s">
        <v>36</v>
      </c>
      <c r="I130" s="22" t="s">
        <v>37</v>
      </c>
    </row>
    <row r="131" spans="1:10" ht="15" customHeight="1" x14ac:dyDescent="0.25">
      <c r="A131" s="17">
        <v>1</v>
      </c>
      <c r="B131" s="99" t="s">
        <v>129</v>
      </c>
      <c r="C131" s="99"/>
      <c r="D131" s="99"/>
      <c r="E131" s="99"/>
      <c r="F131" s="99"/>
      <c r="G131" s="99"/>
      <c r="H131" s="23">
        <f>I131/$I$97</f>
        <v>6.7462376751427086E-3</v>
      </c>
      <c r="I131" s="24">
        <f>($D$141/$E$143)*H141</f>
        <v>10.750242702286805</v>
      </c>
    </row>
    <row r="132" spans="1:10" ht="15" customHeight="1" x14ac:dyDescent="0.25">
      <c r="A132" s="17">
        <v>2</v>
      </c>
      <c r="B132" s="99" t="s">
        <v>130</v>
      </c>
      <c r="C132" s="99"/>
      <c r="D132" s="99"/>
      <c r="E132" s="99"/>
      <c r="F132" s="99"/>
      <c r="G132" s="99"/>
      <c r="H132" s="23">
        <f>I132/$I$97</f>
        <v>3.1136481577581733E-2</v>
      </c>
      <c r="I132" s="24">
        <f t="shared" ref="I132:I135" si="5">($D$141/$E$143)*H142</f>
        <v>49.616504779785252</v>
      </c>
    </row>
    <row r="133" spans="1:10" ht="15" customHeight="1" x14ac:dyDescent="0.25">
      <c r="A133" s="17">
        <v>3</v>
      </c>
      <c r="B133" s="99" t="s">
        <v>14</v>
      </c>
      <c r="C133" s="99"/>
      <c r="D133" s="99"/>
      <c r="E133" s="99"/>
      <c r="F133" s="99"/>
      <c r="G133" s="99"/>
      <c r="H133" s="23">
        <f>I133/$I$97</f>
        <v>0</v>
      </c>
      <c r="I133" s="24">
        <f t="shared" si="5"/>
        <v>0</v>
      </c>
    </row>
    <row r="134" spans="1:10" ht="15" customHeight="1" x14ac:dyDescent="0.25">
      <c r="A134" s="17">
        <v>4</v>
      </c>
      <c r="B134" s="99" t="s">
        <v>131</v>
      </c>
      <c r="C134" s="99"/>
      <c r="D134" s="99"/>
      <c r="E134" s="99"/>
      <c r="F134" s="99"/>
      <c r="G134" s="99"/>
      <c r="H134" s="23">
        <f>I134/$I$97</f>
        <v>0</v>
      </c>
      <c r="I134" s="24">
        <f t="shared" si="5"/>
        <v>0</v>
      </c>
    </row>
    <row r="135" spans="1:10" ht="15" customHeight="1" x14ac:dyDescent="0.25">
      <c r="A135" s="17">
        <v>5</v>
      </c>
      <c r="B135" s="99" t="s">
        <v>132</v>
      </c>
      <c r="C135" s="99"/>
      <c r="D135" s="99"/>
      <c r="E135" s="99"/>
      <c r="F135" s="99"/>
      <c r="G135" s="99"/>
      <c r="H135" s="23">
        <f>I135/$I$97</f>
        <v>0</v>
      </c>
      <c r="I135" s="24">
        <f t="shared" si="5"/>
        <v>0</v>
      </c>
    </row>
    <row r="136" spans="1:10" ht="15" customHeight="1" x14ac:dyDescent="0.25">
      <c r="A136" s="116" t="s">
        <v>133</v>
      </c>
      <c r="B136" s="116"/>
      <c r="C136" s="116"/>
      <c r="D136" s="116"/>
      <c r="E136" s="116"/>
      <c r="F136" s="116"/>
      <c r="G136" s="116"/>
      <c r="H136" s="25">
        <f>H131+H132+H133+H134+H135</f>
        <v>3.7882719252724441E-2</v>
      </c>
      <c r="I136" s="26">
        <f>SUM(I131:I135)</f>
        <v>60.366747482072057</v>
      </c>
    </row>
    <row r="137" spans="1:10" ht="11.25" customHeight="1" x14ac:dyDescent="0.25">
      <c r="A137" s="29" t="s">
        <v>134</v>
      </c>
      <c r="B137" s="123" t="s">
        <v>135</v>
      </c>
      <c r="C137" s="123"/>
      <c r="D137" s="123"/>
      <c r="E137" s="123"/>
      <c r="F137" s="123"/>
      <c r="G137" s="123"/>
      <c r="H137" s="123"/>
      <c r="I137" s="123"/>
    </row>
    <row r="138" spans="1:10" ht="18.75" customHeight="1" x14ac:dyDescent="0.25">
      <c r="A138" s="29" t="s">
        <v>136</v>
      </c>
      <c r="B138" s="140" t="s">
        <v>137</v>
      </c>
      <c r="C138" s="140"/>
      <c r="D138" s="140"/>
      <c r="E138" s="140"/>
      <c r="F138" s="140"/>
      <c r="G138" s="140"/>
      <c r="H138" s="140"/>
      <c r="I138" s="140"/>
    </row>
    <row r="139" spans="1:10" ht="13.5" customHeight="1" x14ac:dyDescent="0.25">
      <c r="A139" s="125" t="s">
        <v>138</v>
      </c>
      <c r="B139" s="125"/>
      <c r="C139" s="125"/>
      <c r="D139" s="125"/>
      <c r="E139" s="125"/>
      <c r="F139" s="125"/>
      <c r="G139" s="125"/>
      <c r="H139" s="125"/>
      <c r="I139" s="125"/>
    </row>
    <row r="140" spans="1:10" ht="13.5" customHeight="1" x14ac:dyDescent="0.25">
      <c r="A140" s="111" t="s">
        <v>139</v>
      </c>
      <c r="B140" s="111"/>
      <c r="C140" s="17" t="s">
        <v>140</v>
      </c>
      <c r="D140" s="108" t="s">
        <v>141</v>
      </c>
      <c r="E140" s="108"/>
      <c r="F140" s="17" t="s">
        <v>142</v>
      </c>
      <c r="G140" s="182" t="s">
        <v>143</v>
      </c>
      <c r="H140" s="185" t="s">
        <v>144</v>
      </c>
      <c r="I140" s="185"/>
    </row>
    <row r="141" spans="1:10" ht="13.5" customHeight="1" x14ac:dyDescent="0.25">
      <c r="A141" s="141">
        <f>I97</f>
        <v>1593.5167451774364</v>
      </c>
      <c r="B141" s="141"/>
      <c r="C141" s="24">
        <f>I127</f>
        <v>0</v>
      </c>
      <c r="D141" s="142">
        <f>A141+C141</f>
        <v>1593.5167451774364</v>
      </c>
      <c r="E141" s="142"/>
      <c r="F141" s="17" t="str">
        <f>B131</f>
        <v>PIS</v>
      </c>
      <c r="G141" s="188">
        <v>1.6500000000000001E-2</v>
      </c>
      <c r="H141" s="186">
        <v>6.4999999999999997E-3</v>
      </c>
      <c r="I141" s="186"/>
      <c r="J141" s="34"/>
    </row>
    <row r="142" spans="1:10" ht="13.5" customHeight="1" x14ac:dyDescent="0.25">
      <c r="A142" s="181" t="s">
        <v>145</v>
      </c>
      <c r="B142" s="181"/>
      <c r="C142" s="182">
        <v>1</v>
      </c>
      <c r="D142" s="183">
        <f>G146/1</f>
        <v>9.2499999999999999E-2</v>
      </c>
      <c r="E142" s="184">
        <f>C142-D142</f>
        <v>0.90749999999999997</v>
      </c>
      <c r="F142" s="17" t="str">
        <f>B132</f>
        <v>COFINS</v>
      </c>
      <c r="G142" s="188">
        <v>7.5999999999999998E-2</v>
      </c>
      <c r="H142" s="186">
        <v>0.03</v>
      </c>
      <c r="I142" s="186"/>
    </row>
    <row r="143" spans="1:10" ht="13.5" customHeight="1" x14ac:dyDescent="0.25">
      <c r="A143" s="177" t="s">
        <v>146</v>
      </c>
      <c r="B143" s="177"/>
      <c r="C143" s="178">
        <v>1</v>
      </c>
      <c r="D143" s="179">
        <f>H146</f>
        <v>3.6499999999999998E-2</v>
      </c>
      <c r="E143" s="180">
        <f>C143-D143</f>
        <v>0.96350000000000002</v>
      </c>
      <c r="F143" s="17" t="str">
        <f>B133</f>
        <v>ISS</v>
      </c>
      <c r="G143" s="188">
        <f>I10</f>
        <v>0</v>
      </c>
      <c r="H143" s="186">
        <f>I10</f>
        <v>0</v>
      </c>
      <c r="I143" s="186"/>
    </row>
    <row r="144" spans="1:10" ht="13.5" customHeight="1" x14ac:dyDescent="0.25">
      <c r="A144" s="149" t="s">
        <v>147</v>
      </c>
      <c r="B144" s="149"/>
      <c r="C144" s="17">
        <v>1</v>
      </c>
      <c r="D144" s="69">
        <v>0.09</v>
      </c>
      <c r="E144" s="70">
        <f>C144-D144</f>
        <v>0.91</v>
      </c>
      <c r="F144" s="17" t="s">
        <v>148</v>
      </c>
      <c r="G144" s="188">
        <v>0</v>
      </c>
      <c r="H144" s="186">
        <v>0</v>
      </c>
      <c r="I144" s="186"/>
    </row>
    <row r="145" spans="1:10" ht="13.5" customHeight="1" x14ac:dyDescent="0.25">
      <c r="A145" s="144" t="s">
        <v>149</v>
      </c>
      <c r="B145" s="144" t="s">
        <v>150</v>
      </c>
      <c r="C145" s="144"/>
      <c r="D145" s="144"/>
      <c r="E145" s="144"/>
      <c r="F145" s="12" t="s">
        <v>151</v>
      </c>
      <c r="G145" s="188">
        <v>0</v>
      </c>
      <c r="H145" s="186">
        <v>0</v>
      </c>
      <c r="I145" s="186"/>
    </row>
    <row r="146" spans="1:10" ht="18" customHeight="1" x14ac:dyDescent="0.25">
      <c r="A146" s="144"/>
      <c r="B146" s="144"/>
      <c r="C146" s="144"/>
      <c r="D146" s="144"/>
      <c r="E146" s="144"/>
      <c r="F146" s="3" t="s">
        <v>152</v>
      </c>
      <c r="G146" s="189">
        <f>SUM(G141:G145)</f>
        <v>9.2499999999999999E-2</v>
      </c>
      <c r="H146" s="187">
        <f>SUM(H141:I145)</f>
        <v>3.6499999999999998E-2</v>
      </c>
      <c r="I146" s="187"/>
    </row>
    <row r="147" spans="1:10" ht="18" customHeight="1" x14ac:dyDescent="0.25">
      <c r="A147" s="29" t="s">
        <v>153</v>
      </c>
      <c r="B147" s="140" t="s">
        <v>154</v>
      </c>
      <c r="C147" s="140"/>
      <c r="D147" s="140"/>
      <c r="E147" s="140"/>
      <c r="F147" s="140"/>
      <c r="G147" s="140"/>
      <c r="H147" s="140"/>
      <c r="I147" s="140"/>
    </row>
    <row r="148" spans="1:10" ht="4.5" customHeight="1" x14ac:dyDescent="0.25">
      <c r="A148" s="72"/>
      <c r="B148" s="146"/>
      <c r="C148" s="146"/>
      <c r="D148" s="146"/>
      <c r="E148" s="146"/>
      <c r="F148" s="146"/>
      <c r="G148" s="146"/>
      <c r="H148" s="146"/>
      <c r="I148" s="146"/>
    </row>
    <row r="149" spans="1:10" ht="12" customHeight="1" x14ac:dyDescent="0.25">
      <c r="A149" s="129" t="s">
        <v>155</v>
      </c>
      <c r="B149" s="129"/>
      <c r="C149" s="129"/>
      <c r="D149" s="129"/>
      <c r="E149" s="129"/>
      <c r="F149" s="129"/>
      <c r="G149" s="129"/>
      <c r="H149" s="47">
        <f>H136</f>
        <v>3.7882719252724441E-2</v>
      </c>
      <c r="I149" s="48">
        <f>I136</f>
        <v>60.366747482072057</v>
      </c>
    </row>
    <row r="150" spans="1:10" ht="4.5" customHeight="1" x14ac:dyDescent="0.25"/>
    <row r="151" spans="1:10" ht="11.25" customHeight="1" x14ac:dyDescent="0.25">
      <c r="A151" s="150" t="s">
        <v>156</v>
      </c>
      <c r="B151" s="150"/>
      <c r="C151" s="150"/>
      <c r="D151" s="150"/>
      <c r="E151" s="150"/>
      <c r="F151" s="150"/>
      <c r="G151" s="150"/>
      <c r="H151" s="150"/>
      <c r="I151" s="150"/>
    </row>
    <row r="152" spans="1:10" ht="11.25" customHeight="1" x14ac:dyDescent="0.25">
      <c r="A152" s="113" t="s">
        <v>33</v>
      </c>
      <c r="B152" s="113"/>
      <c r="C152" s="113"/>
      <c r="D152" s="113"/>
      <c r="E152" s="113"/>
      <c r="F152" s="113"/>
      <c r="G152" s="113"/>
      <c r="H152" s="113"/>
      <c r="I152" s="113"/>
    </row>
    <row r="153" spans="1:10" ht="15" customHeight="1" x14ac:dyDescent="0.25">
      <c r="A153" s="17">
        <v>1</v>
      </c>
      <c r="B153" s="99" t="s">
        <v>157</v>
      </c>
      <c r="C153" s="99"/>
      <c r="D153" s="99"/>
      <c r="E153" s="99"/>
      <c r="F153" s="99"/>
      <c r="G153" s="99"/>
      <c r="H153" s="23">
        <f>I153/$G$172</f>
        <v>0.37370176652892001</v>
      </c>
      <c r="I153" s="73">
        <f>I39</f>
        <v>778.04090909090917</v>
      </c>
    </row>
    <row r="154" spans="1:10" ht="15" customHeight="1" x14ac:dyDescent="0.25">
      <c r="A154" s="17">
        <v>2</v>
      </c>
      <c r="B154" s="99" t="s">
        <v>158</v>
      </c>
      <c r="C154" s="99"/>
      <c r="D154" s="99"/>
      <c r="E154" s="99"/>
      <c r="F154" s="99"/>
      <c r="G154" s="99"/>
      <c r="H154" s="23">
        <f>I154/$G$172</f>
        <v>0.25271972255643183</v>
      </c>
      <c r="I154" s="73">
        <f>I50+I62+I69+I73</f>
        <v>526.15829063198191</v>
      </c>
    </row>
    <row r="155" spans="1:10" ht="15" customHeight="1" x14ac:dyDescent="0.25">
      <c r="A155" s="17">
        <v>3</v>
      </c>
      <c r="B155" s="99" t="s">
        <v>159</v>
      </c>
      <c r="C155" s="99"/>
      <c r="D155" s="99"/>
      <c r="E155" s="99"/>
      <c r="F155" s="99"/>
      <c r="G155" s="99"/>
      <c r="H155" s="23">
        <f>I155/$G$172</f>
        <v>0.1389624588641544</v>
      </c>
      <c r="I155" s="73">
        <f>I83</f>
        <v>289.31754545454544</v>
      </c>
    </row>
    <row r="156" spans="1:10" s="28" customFormat="1" ht="15" customHeight="1" x14ac:dyDescent="0.25">
      <c r="A156" s="129" t="s">
        <v>160</v>
      </c>
      <c r="B156" s="129"/>
      <c r="C156" s="129"/>
      <c r="D156" s="129"/>
      <c r="E156" s="129"/>
      <c r="F156" s="129"/>
      <c r="G156" s="129"/>
      <c r="H156" s="47">
        <f>H153+H154+H155</f>
        <v>0.76538394794950626</v>
      </c>
      <c r="I156" s="48">
        <f>SUM(I153:I155)</f>
        <v>1593.5167451774364</v>
      </c>
      <c r="J156" s="35"/>
    </row>
    <row r="157" spans="1:10" ht="4.5" customHeight="1" x14ac:dyDescent="0.25"/>
    <row r="158" spans="1:10" ht="11.25" customHeight="1" x14ac:dyDescent="0.25">
      <c r="A158" s="113" t="s">
        <v>102</v>
      </c>
      <c r="B158" s="113"/>
      <c r="C158" s="113"/>
      <c r="D158" s="113"/>
      <c r="E158" s="113"/>
      <c r="F158" s="113"/>
      <c r="G158" s="113"/>
      <c r="H158" s="113"/>
      <c r="I158" s="113"/>
    </row>
    <row r="159" spans="1:10" ht="15" customHeight="1" x14ac:dyDescent="0.25">
      <c r="A159" s="17">
        <v>1</v>
      </c>
      <c r="B159" s="99" t="s">
        <v>161</v>
      </c>
      <c r="C159" s="99"/>
      <c r="D159" s="99"/>
      <c r="E159" s="99"/>
      <c r="F159" s="99"/>
      <c r="G159" s="99"/>
      <c r="H159" s="23">
        <f>I159/$G$172</f>
        <v>0</v>
      </c>
      <c r="I159" s="24">
        <f>I107</f>
        <v>0</v>
      </c>
    </row>
    <row r="160" spans="1:10" ht="15" customHeight="1" x14ac:dyDescent="0.25">
      <c r="A160" s="17">
        <v>2</v>
      </c>
      <c r="B160" s="99" t="s">
        <v>162</v>
      </c>
      <c r="C160" s="99"/>
      <c r="D160" s="99"/>
      <c r="E160" s="99"/>
      <c r="F160" s="99"/>
      <c r="G160" s="99"/>
      <c r="H160" s="23">
        <f>I160/$G$172</f>
        <v>0</v>
      </c>
      <c r="I160" s="24">
        <f>I117</f>
        <v>0</v>
      </c>
    </row>
    <row r="161" spans="1:11" ht="15" customHeight="1" x14ac:dyDescent="0.25">
      <c r="A161" s="17">
        <v>3</v>
      </c>
      <c r="B161" s="99" t="s">
        <v>163</v>
      </c>
      <c r="C161" s="99"/>
      <c r="D161" s="99"/>
      <c r="E161" s="99"/>
      <c r="F161" s="99"/>
      <c r="G161" s="99"/>
      <c r="H161" s="23">
        <f>I161/$G$172</f>
        <v>0</v>
      </c>
      <c r="I161" s="24">
        <f>I121</f>
        <v>0</v>
      </c>
    </row>
    <row r="162" spans="1:11" ht="15" customHeight="1" x14ac:dyDescent="0.25">
      <c r="A162" s="129" t="s">
        <v>164</v>
      </c>
      <c r="B162" s="129"/>
      <c r="C162" s="129"/>
      <c r="D162" s="129"/>
      <c r="E162" s="129"/>
      <c r="F162" s="129"/>
      <c r="G162" s="129"/>
      <c r="H162" s="47">
        <f>H159+H160+H161</f>
        <v>0</v>
      </c>
      <c r="I162" s="48">
        <f>I159+I160+I161</f>
        <v>0</v>
      </c>
    </row>
    <row r="163" spans="1:11" ht="4.5" customHeight="1" x14ac:dyDescent="0.25"/>
    <row r="164" spans="1:11" ht="11.25" customHeight="1" x14ac:dyDescent="0.25">
      <c r="A164" s="113" t="s">
        <v>127</v>
      </c>
      <c r="B164" s="113"/>
      <c r="C164" s="113"/>
      <c r="D164" s="113"/>
      <c r="E164" s="113"/>
      <c r="F164" s="113"/>
      <c r="G164" s="113"/>
      <c r="H164" s="113"/>
      <c r="I164" s="113"/>
    </row>
    <row r="165" spans="1:11" ht="15" customHeight="1" x14ac:dyDescent="0.25">
      <c r="A165" s="17">
        <v>1</v>
      </c>
      <c r="B165" s="99" t="s">
        <v>165</v>
      </c>
      <c r="C165" s="99"/>
      <c r="D165" s="99"/>
      <c r="E165" s="99"/>
      <c r="F165" s="99"/>
      <c r="G165" s="99"/>
      <c r="H165" s="23">
        <f>I165/$G$172</f>
        <v>2.8994825220712998E-2</v>
      </c>
      <c r="I165" s="24">
        <f>I136</f>
        <v>60.366747482072057</v>
      </c>
    </row>
    <row r="166" spans="1:11" ht="15" customHeight="1" x14ac:dyDescent="0.25">
      <c r="A166" s="129" t="s">
        <v>166</v>
      </c>
      <c r="B166" s="129"/>
      <c r="C166" s="129"/>
      <c r="D166" s="129"/>
      <c r="E166" s="129"/>
      <c r="F166" s="129"/>
      <c r="G166" s="129"/>
      <c r="H166" s="47">
        <f>H165</f>
        <v>2.8994825220712998E-2</v>
      </c>
      <c r="I166" s="48">
        <f>I136</f>
        <v>60.366747482072057</v>
      </c>
      <c r="K166" s="41"/>
    </row>
    <row r="167" spans="1:11" ht="4.5" customHeight="1" x14ac:dyDescent="0.25"/>
    <row r="168" spans="1:11" ht="13.5" customHeight="1" x14ac:dyDescent="0.25">
      <c r="A168" s="129" t="s">
        <v>189</v>
      </c>
      <c r="B168" s="129"/>
      <c r="C168" s="129"/>
      <c r="D168" s="129"/>
      <c r="E168" s="129"/>
      <c r="F168" s="129"/>
      <c r="G168" s="129"/>
      <c r="H168" s="88">
        <f>I168/$G$172</f>
        <v>0.20562122682978076</v>
      </c>
      <c r="I168" s="48">
        <f>I20</f>
        <v>428.1</v>
      </c>
    </row>
    <row r="169" spans="1:11" ht="4.5" customHeight="1" x14ac:dyDescent="0.25">
      <c r="A169" s="153"/>
      <c r="B169" s="154"/>
      <c r="C169" s="154"/>
      <c r="D169" s="154"/>
      <c r="E169" s="154"/>
      <c r="F169" s="154"/>
      <c r="G169" s="154"/>
      <c r="H169" s="154"/>
      <c r="I169" s="155"/>
    </row>
    <row r="170" spans="1:11" ht="11.25" customHeight="1" x14ac:dyDescent="0.25">
      <c r="A170" s="156" t="s">
        <v>156</v>
      </c>
      <c r="B170" s="156"/>
      <c r="C170" s="156"/>
      <c r="D170" s="156"/>
      <c r="E170" s="156"/>
      <c r="F170" s="156"/>
      <c r="G170" s="156"/>
      <c r="H170" s="156"/>
      <c r="I170" s="156"/>
    </row>
    <row r="171" spans="1:11" ht="45" customHeight="1" x14ac:dyDescent="0.25">
      <c r="A171" s="157" t="s">
        <v>167</v>
      </c>
      <c r="B171" s="157"/>
      <c r="C171" s="157"/>
      <c r="D171" s="157"/>
      <c r="E171" s="157"/>
      <c r="F171" s="157"/>
      <c r="G171" s="74" t="s">
        <v>168</v>
      </c>
      <c r="H171" s="74" t="s">
        <v>169</v>
      </c>
      <c r="I171" s="74" t="s">
        <v>170</v>
      </c>
    </row>
    <row r="172" spans="1:11" ht="11.25" customHeight="1" x14ac:dyDescent="0.25">
      <c r="A172" s="151" t="str">
        <f>D4</f>
        <v>Jovem Aprendiz</v>
      </c>
      <c r="B172" s="151"/>
      <c r="C172" s="151"/>
      <c r="D172" s="151"/>
      <c r="E172" s="151"/>
      <c r="F172" s="151"/>
      <c r="G172" s="75">
        <f>I156+I162+I166+I168</f>
        <v>2081.9834926595086</v>
      </c>
      <c r="H172" s="74">
        <f>IF(D5="12x36",2,1)</f>
        <v>1</v>
      </c>
      <c r="I172" s="75">
        <f>G172*H172</f>
        <v>2081.9834926595086</v>
      </c>
    </row>
    <row r="173" spans="1:11" x14ac:dyDescent="0.25">
      <c r="A173" s="151"/>
      <c r="B173" s="151"/>
      <c r="C173" s="151"/>
      <c r="D173" s="151"/>
      <c r="E173" s="151"/>
      <c r="F173" s="151"/>
      <c r="G173" s="74"/>
      <c r="H173" s="74"/>
      <c r="I173" s="75"/>
    </row>
    <row r="174" spans="1:11" s="28" customFormat="1" ht="12" customHeight="1" x14ac:dyDescent="0.25">
      <c r="A174" s="152" t="s">
        <v>171</v>
      </c>
      <c r="B174" s="152"/>
      <c r="C174" s="152"/>
      <c r="D174" s="152"/>
      <c r="E174" s="152"/>
      <c r="F174" s="152"/>
      <c r="G174" s="152"/>
      <c r="H174" s="152"/>
      <c r="I174" s="76">
        <f>I172</f>
        <v>2081.9834926595086</v>
      </c>
      <c r="J174" s="35"/>
    </row>
  </sheetData>
  <mergeCells count="174">
    <mergeCell ref="A172:F172"/>
    <mergeCell ref="A173:F173"/>
    <mergeCell ref="A174:H174"/>
    <mergeCell ref="A169:I169"/>
    <mergeCell ref="A164:I164"/>
    <mergeCell ref="B165:G165"/>
    <mergeCell ref="A166:G166"/>
    <mergeCell ref="A168:G168"/>
    <mergeCell ref="A170:I170"/>
    <mergeCell ref="A171:F171"/>
    <mergeCell ref="A156:G156"/>
    <mergeCell ref="A158:I158"/>
    <mergeCell ref="B159:G159"/>
    <mergeCell ref="B160:G160"/>
    <mergeCell ref="B161:G161"/>
    <mergeCell ref="A162:G162"/>
    <mergeCell ref="A149:G149"/>
    <mergeCell ref="A151:I151"/>
    <mergeCell ref="A152:I152"/>
    <mergeCell ref="B153:G153"/>
    <mergeCell ref="B154:G154"/>
    <mergeCell ref="B155:G155"/>
    <mergeCell ref="A145:A146"/>
    <mergeCell ref="B145:E146"/>
    <mergeCell ref="H145:I145"/>
    <mergeCell ref="H146:I146"/>
    <mergeCell ref="B147:I147"/>
    <mergeCell ref="B148:I148"/>
    <mergeCell ref="A142:B142"/>
    <mergeCell ref="H142:I142"/>
    <mergeCell ref="A143:B143"/>
    <mergeCell ref="H143:I143"/>
    <mergeCell ref="A144:B144"/>
    <mergeCell ref="H144:I144"/>
    <mergeCell ref="B138:I138"/>
    <mergeCell ref="A139:I139"/>
    <mergeCell ref="A140:B140"/>
    <mergeCell ref="D140:E140"/>
    <mergeCell ref="H140:I140"/>
    <mergeCell ref="A141:B141"/>
    <mergeCell ref="D141:E141"/>
    <mergeCell ref="H141:I141"/>
    <mergeCell ref="B132:G132"/>
    <mergeCell ref="B133:G133"/>
    <mergeCell ref="B134:G134"/>
    <mergeCell ref="B135:G135"/>
    <mergeCell ref="A136:G136"/>
    <mergeCell ref="B137:I137"/>
    <mergeCell ref="A124:B124"/>
    <mergeCell ref="A125:B125"/>
    <mergeCell ref="A127:G127"/>
    <mergeCell ref="A129:I129"/>
    <mergeCell ref="B130:G130"/>
    <mergeCell ref="B131:G131"/>
    <mergeCell ref="B116:G116"/>
    <mergeCell ref="A117:G117"/>
    <mergeCell ref="B119:G119"/>
    <mergeCell ref="B120:G120"/>
    <mergeCell ref="A121:G121"/>
    <mergeCell ref="A123:E123"/>
    <mergeCell ref="A110:E110"/>
    <mergeCell ref="A111:B111"/>
    <mergeCell ref="A112:B112"/>
    <mergeCell ref="B113:I113"/>
    <mergeCell ref="B114:G114"/>
    <mergeCell ref="B115:G115"/>
    <mergeCell ref="B103:G103"/>
    <mergeCell ref="B104:G104"/>
    <mergeCell ref="B105:G105"/>
    <mergeCell ref="B106:G106"/>
    <mergeCell ref="A107:G107"/>
    <mergeCell ref="B108:I108"/>
    <mergeCell ref="A95:B95"/>
    <mergeCell ref="A97:G97"/>
    <mergeCell ref="A99:I99"/>
    <mergeCell ref="B100:G100"/>
    <mergeCell ref="B101:G101"/>
    <mergeCell ref="B102:G102"/>
    <mergeCell ref="A89:I89"/>
    <mergeCell ref="A90:B90"/>
    <mergeCell ref="A91:B91"/>
    <mergeCell ref="A93:E93"/>
    <mergeCell ref="F93:I93"/>
    <mergeCell ref="A94:B94"/>
    <mergeCell ref="B82:G82"/>
    <mergeCell ref="A83:G83"/>
    <mergeCell ref="B84:G84"/>
    <mergeCell ref="A85:I85"/>
    <mergeCell ref="A86:B86"/>
    <mergeCell ref="A87:B87"/>
    <mergeCell ref="A75:G75"/>
    <mergeCell ref="B77:G77"/>
    <mergeCell ref="B78:G78"/>
    <mergeCell ref="B79:G79"/>
    <mergeCell ref="B80:G80"/>
    <mergeCell ref="B81:G81"/>
    <mergeCell ref="B67:G67"/>
    <mergeCell ref="B68:G68"/>
    <mergeCell ref="A69:G69"/>
    <mergeCell ref="B71:G71"/>
    <mergeCell ref="B72:G72"/>
    <mergeCell ref="A73:G73"/>
    <mergeCell ref="B61:G61"/>
    <mergeCell ref="A62:G62"/>
    <mergeCell ref="B63:I63"/>
    <mergeCell ref="B64:I64"/>
    <mergeCell ref="B65:G65"/>
    <mergeCell ref="B66:G66"/>
    <mergeCell ref="B55:G55"/>
    <mergeCell ref="B56:G56"/>
    <mergeCell ref="B57:G57"/>
    <mergeCell ref="B58:G58"/>
    <mergeCell ref="B59:G59"/>
    <mergeCell ref="B60:G60"/>
    <mergeCell ref="B49:G49"/>
    <mergeCell ref="A50:G50"/>
    <mergeCell ref="A51:I51"/>
    <mergeCell ref="A52:I52"/>
    <mergeCell ref="B53:G53"/>
    <mergeCell ref="B54:G54"/>
    <mergeCell ref="B43:G43"/>
    <mergeCell ref="B44:G44"/>
    <mergeCell ref="B45:G45"/>
    <mergeCell ref="B46:G46"/>
    <mergeCell ref="B47:G47"/>
    <mergeCell ref="B48:G48"/>
    <mergeCell ref="B36:G36"/>
    <mergeCell ref="B37:G37"/>
    <mergeCell ref="B38:G38"/>
    <mergeCell ref="A39:G39"/>
    <mergeCell ref="B41:G41"/>
    <mergeCell ref="B42:G42"/>
    <mergeCell ref="B30:G30"/>
    <mergeCell ref="B31:G31"/>
    <mergeCell ref="B32:G32"/>
    <mergeCell ref="B33:G33"/>
    <mergeCell ref="B34:G34"/>
    <mergeCell ref="B35:G35"/>
    <mergeCell ref="A22:F22"/>
    <mergeCell ref="A23:F24"/>
    <mergeCell ref="A25:F25"/>
    <mergeCell ref="A26:F26"/>
    <mergeCell ref="A28:I28"/>
    <mergeCell ref="B29:G29"/>
    <mergeCell ref="A14:F16"/>
    <mergeCell ref="G14:G16"/>
    <mergeCell ref="A17:F19"/>
    <mergeCell ref="G17:G19"/>
    <mergeCell ref="A20:F20"/>
    <mergeCell ref="A21:F21"/>
    <mergeCell ref="A8:C8"/>
    <mergeCell ref="D8:F8"/>
    <mergeCell ref="G8:H8"/>
    <mergeCell ref="A9:F9"/>
    <mergeCell ref="A10:F10"/>
    <mergeCell ref="A11:F13"/>
    <mergeCell ref="G11:G13"/>
    <mergeCell ref="D5:F5"/>
    <mergeCell ref="A6:C6"/>
    <mergeCell ref="D6:F6"/>
    <mergeCell ref="G6:H7"/>
    <mergeCell ref="I6:I7"/>
    <mergeCell ref="A7:C7"/>
    <mergeCell ref="D7:F7"/>
    <mergeCell ref="A1:I1"/>
    <mergeCell ref="A2:B2"/>
    <mergeCell ref="C2:D2"/>
    <mergeCell ref="E2:I2"/>
    <mergeCell ref="A3:B3"/>
    <mergeCell ref="A4:C4"/>
    <mergeCell ref="D4:F4"/>
    <mergeCell ref="G4:H5"/>
    <mergeCell ref="I4:I5"/>
    <mergeCell ref="A5:C5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G19"/>
  <sheetViews>
    <sheetView view="pageBreakPreview" zoomScaleNormal="100" workbookViewId="0">
      <selection activeCell="F8" sqref="F8"/>
    </sheetView>
  </sheetViews>
  <sheetFormatPr defaultColWidth="8.42578125" defaultRowHeight="15" x14ac:dyDescent="0.25"/>
  <cols>
    <col min="1" max="1" width="8.42578125" style="77" customWidth="1"/>
    <col min="2" max="2" width="15.28515625" style="77" bestFit="1" customWidth="1"/>
    <col min="3" max="3" width="17.28515625" style="77" customWidth="1"/>
    <col min="4" max="4" width="13.42578125" style="77" customWidth="1"/>
    <col min="5" max="5" width="7.140625" style="77" customWidth="1"/>
    <col min="6" max="6" width="17.5703125" style="77" customWidth="1"/>
    <col min="7" max="7" width="54.28515625" style="77" customWidth="1"/>
    <col min="8" max="16384" width="8.42578125" style="77"/>
  </cols>
  <sheetData>
    <row r="1" spans="1:7" x14ac:dyDescent="0.25">
      <c r="A1" s="162" t="s">
        <v>172</v>
      </c>
      <c r="B1" s="162"/>
      <c r="C1" s="162"/>
      <c r="D1" s="162"/>
      <c r="E1" s="162"/>
      <c r="F1" s="162"/>
    </row>
    <row r="2" spans="1:7" ht="29.25" customHeight="1" x14ac:dyDescent="0.25">
      <c r="A2" s="78" t="s">
        <v>198</v>
      </c>
      <c r="B2" s="78" t="s">
        <v>173</v>
      </c>
      <c r="C2" s="78" t="s">
        <v>174</v>
      </c>
      <c r="D2" s="79" t="s">
        <v>91</v>
      </c>
      <c r="E2" s="79" t="s">
        <v>199</v>
      </c>
      <c r="F2" s="79" t="s">
        <v>175</v>
      </c>
    </row>
    <row r="3" spans="1:7" x14ac:dyDescent="0.25">
      <c r="A3" s="165">
        <v>1</v>
      </c>
      <c r="B3" s="168" t="s">
        <v>181</v>
      </c>
      <c r="C3" s="80" t="s">
        <v>193</v>
      </c>
      <c r="D3" s="81">
        <f>'Caxias do Sul'!I174</f>
        <v>2177.8838559184601</v>
      </c>
      <c r="E3" s="82">
        <v>150</v>
      </c>
      <c r="F3" s="81">
        <f t="shared" ref="F3:F12" si="0">E3*D3</f>
        <v>326682.578387769</v>
      </c>
    </row>
    <row r="4" spans="1:7" x14ac:dyDescent="0.25">
      <c r="A4" s="166"/>
      <c r="B4" s="169"/>
      <c r="C4" s="80" t="s">
        <v>194</v>
      </c>
      <c r="D4" s="81">
        <f>Canoas!I174</f>
        <v>2118.5169643772042</v>
      </c>
      <c r="E4" s="82">
        <v>100</v>
      </c>
      <c r="F4" s="81">
        <f t="shared" si="0"/>
        <v>211851.69643772041</v>
      </c>
    </row>
    <row r="5" spans="1:7" x14ac:dyDescent="0.25">
      <c r="A5" s="166"/>
      <c r="B5" s="169"/>
      <c r="C5" s="80" t="s">
        <v>195</v>
      </c>
      <c r="D5" s="81">
        <f>'Novo Hamburgo'!I174</f>
        <v>2127.6503323066286</v>
      </c>
      <c r="E5" s="82">
        <v>80</v>
      </c>
      <c r="F5" s="81">
        <f t="shared" si="0"/>
        <v>170212.02658453028</v>
      </c>
    </row>
    <row r="6" spans="1:7" x14ac:dyDescent="0.25">
      <c r="A6" s="166"/>
      <c r="B6" s="169"/>
      <c r="C6" s="80" t="s">
        <v>196</v>
      </c>
      <c r="D6" s="81">
        <f>'São Leopoldo'!I174</f>
        <v>2118.5169643772042</v>
      </c>
      <c r="E6" s="82">
        <v>80</v>
      </c>
      <c r="F6" s="81">
        <f t="shared" si="0"/>
        <v>169481.35715017634</v>
      </c>
    </row>
    <row r="7" spans="1:7" x14ac:dyDescent="0.25">
      <c r="A7" s="167"/>
      <c r="B7" s="170"/>
      <c r="C7" s="80" t="s">
        <v>197</v>
      </c>
      <c r="D7" s="81">
        <f>'Santa Maria'!I174</f>
        <v>2740.047681652723</v>
      </c>
      <c r="E7" s="82">
        <v>90</v>
      </c>
      <c r="F7" s="81">
        <f t="shared" si="0"/>
        <v>246604.29134874506</v>
      </c>
      <c r="G7" s="92"/>
    </row>
    <row r="8" spans="1:7" x14ac:dyDescent="0.25">
      <c r="A8" s="163" t="s">
        <v>200</v>
      </c>
      <c r="B8" s="164"/>
      <c r="C8" s="164"/>
      <c r="D8" s="164"/>
      <c r="E8" s="90">
        <f>SUM(E3:E7)</f>
        <v>500</v>
      </c>
      <c r="F8" s="91">
        <f>SUM(F3:F7)</f>
        <v>1124831.9499089411</v>
      </c>
      <c r="G8" s="94"/>
    </row>
    <row r="9" spans="1:7" x14ac:dyDescent="0.25">
      <c r="A9" s="163" t="s">
        <v>202</v>
      </c>
      <c r="B9" s="164"/>
      <c r="C9" s="164"/>
      <c r="D9" s="164"/>
      <c r="E9" s="171"/>
      <c r="F9" s="91">
        <f>F8*24</f>
        <v>26995966.797814585</v>
      </c>
      <c r="G9" s="94"/>
    </row>
    <row r="10" spans="1:7" x14ac:dyDescent="0.25">
      <c r="A10" s="165">
        <v>2</v>
      </c>
      <c r="B10" s="168" t="s">
        <v>181</v>
      </c>
      <c r="C10" s="80" t="s">
        <v>191</v>
      </c>
      <c r="D10" s="81">
        <f>Alvorada!I174</f>
        <v>2081.9834926595086</v>
      </c>
      <c r="E10" s="82">
        <v>65</v>
      </c>
      <c r="F10" s="81">
        <f t="shared" si="0"/>
        <v>135328.92702286807</v>
      </c>
    </row>
    <row r="11" spans="1:7" x14ac:dyDescent="0.25">
      <c r="A11" s="166"/>
      <c r="B11" s="169"/>
      <c r="C11" s="80" t="s">
        <v>184</v>
      </c>
      <c r="D11" s="81">
        <f>'Porto Alegre'!I174</f>
        <v>2118.5169643772042</v>
      </c>
      <c r="E11" s="82">
        <v>370</v>
      </c>
      <c r="F11" s="81">
        <f t="shared" si="0"/>
        <v>783851.27681956557</v>
      </c>
    </row>
    <row r="12" spans="1:7" x14ac:dyDescent="0.25">
      <c r="A12" s="167"/>
      <c r="B12" s="170"/>
      <c r="C12" s="80" t="s">
        <v>192</v>
      </c>
      <c r="D12" s="81">
        <f>Viamão!I174</f>
        <v>2093.4002025712884</v>
      </c>
      <c r="E12" s="82">
        <v>65</v>
      </c>
      <c r="F12" s="81">
        <f t="shared" si="0"/>
        <v>136071.01316713376</v>
      </c>
      <c r="G12" s="92"/>
    </row>
    <row r="13" spans="1:7" x14ac:dyDescent="0.25">
      <c r="A13" s="163" t="s">
        <v>201</v>
      </c>
      <c r="B13" s="164"/>
      <c r="C13" s="164"/>
      <c r="D13" s="164"/>
      <c r="E13" s="90">
        <f>SUM(E10:E12)</f>
        <v>500</v>
      </c>
      <c r="F13" s="89">
        <f>SUM(F10:F12)</f>
        <v>1055251.2170095674</v>
      </c>
      <c r="G13" s="93"/>
    </row>
    <row r="14" spans="1:7" x14ac:dyDescent="0.25">
      <c r="A14" s="159" t="s">
        <v>203</v>
      </c>
      <c r="B14" s="160"/>
      <c r="C14" s="160"/>
      <c r="D14" s="160"/>
      <c r="E14" s="161"/>
      <c r="F14" s="95">
        <f>F13*24</f>
        <v>25326029.208229616</v>
      </c>
    </row>
    <row r="15" spans="1:7" x14ac:dyDescent="0.25">
      <c r="A15" s="158" t="s">
        <v>204</v>
      </c>
      <c r="B15" s="158"/>
      <c r="C15" s="158"/>
      <c r="D15" s="158"/>
      <c r="E15" s="158"/>
      <c r="F15" s="96">
        <f>F14+F9</f>
        <v>52321996.006044202</v>
      </c>
    </row>
    <row r="16" spans="1:7" x14ac:dyDescent="0.25">
      <c r="F16" s="83"/>
    </row>
    <row r="19" spans="1:3" x14ac:dyDescent="0.25">
      <c r="A19" s="84"/>
      <c r="B19" s="84"/>
      <c r="C19" s="84"/>
    </row>
  </sheetData>
  <mergeCells count="10">
    <mergeCell ref="A15:E15"/>
    <mergeCell ref="A14:E14"/>
    <mergeCell ref="A1:F1"/>
    <mergeCell ref="A8:D8"/>
    <mergeCell ref="A10:A12"/>
    <mergeCell ref="A3:A7"/>
    <mergeCell ref="A13:D13"/>
    <mergeCell ref="B3:B7"/>
    <mergeCell ref="B10:B12"/>
    <mergeCell ref="A9:E9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8</vt:i4>
      </vt:variant>
    </vt:vector>
  </HeadingPairs>
  <TitlesOfParts>
    <vt:vector size="17" baseType="lpstr">
      <vt:lpstr>Santa Maria</vt:lpstr>
      <vt:lpstr>São Leopoldo</vt:lpstr>
      <vt:lpstr>Novo Hamburgo</vt:lpstr>
      <vt:lpstr>Canoas</vt:lpstr>
      <vt:lpstr>Caxias do Sul</vt:lpstr>
      <vt:lpstr>Viamão</vt:lpstr>
      <vt:lpstr>Porto Alegre</vt:lpstr>
      <vt:lpstr>Alvorada</vt:lpstr>
      <vt:lpstr>Resumo</vt:lpstr>
      <vt:lpstr>Alvorada!Area_de_impressao</vt:lpstr>
      <vt:lpstr>Canoas!Area_de_impressao</vt:lpstr>
      <vt:lpstr>'Caxias do Sul'!Area_de_impressao</vt:lpstr>
      <vt:lpstr>'Novo Hamburgo'!Area_de_impressao</vt:lpstr>
      <vt:lpstr>'Porto Alegre'!Area_de_impressao</vt:lpstr>
      <vt:lpstr>'Santa Maria'!Area_de_impressao</vt:lpstr>
      <vt:lpstr>'São Leopoldo'!Area_de_impressao</vt:lpstr>
      <vt:lpstr>Viamão!Area_de_impressao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Robson Soares</cp:lastModifiedBy>
  <cp:revision>2</cp:revision>
  <cp:lastPrinted>2022-09-06T17:57:16Z</cp:lastPrinted>
  <dcterms:created xsi:type="dcterms:W3CDTF">2019-04-12T20:03:09Z</dcterms:created>
  <dcterms:modified xsi:type="dcterms:W3CDTF">2024-03-11T14:49:14Z</dcterms:modified>
  <dc:language>pt-BR</dc:language>
</cp:coreProperties>
</file>