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9083\"/>
    </mc:Choice>
  </mc:AlternateContent>
  <bookViews>
    <workbookView xWindow="-105" yWindow="-105" windowWidth="23250" windowHeight="12570" tabRatio="1000"/>
  </bookViews>
  <sheets>
    <sheet name="Motorista Porto Alegre" sheetId="9" r:id="rId1"/>
    <sheet name="Motorista Erechim" sheetId="8" r:id="rId2"/>
    <sheet name="Motorista Santa Maria" sheetId="7" r:id="rId3"/>
    <sheet name="Motorista Santo Angelo" sheetId="6" r:id="rId4"/>
    <sheet name="Motorista Caxias do Sul" sheetId="5" r:id="rId5"/>
    <sheet name="Motorista Santana do Livramento" sheetId="1" r:id="rId6"/>
    <sheet name="Motorista Pelotas" sheetId="4" r:id="rId7"/>
    <sheet name="Resumo" sheetId="3" r:id="rId8"/>
  </sheets>
  <externalReferences>
    <externalReference r:id="rId9"/>
    <externalReference r:id="rId10"/>
  </externalReferences>
  <definedNames>
    <definedName name="_xlnm.Print_Area" localSheetId="4">'Motorista Caxias do Sul'!$A$1:$I$173</definedName>
    <definedName name="_xlnm.Print_Area" localSheetId="1">'Motorista Erechim'!$A$1:$I$173</definedName>
    <definedName name="_xlnm.Print_Area" localSheetId="6">'Motorista Pelotas'!$A$1:$I$173</definedName>
    <definedName name="_xlnm.Print_Area" localSheetId="0">'Motorista Porto Alegre'!$A$1:$I$173</definedName>
    <definedName name="_xlnm.Print_Area" localSheetId="2">'Motorista Santa Maria'!$A$1:$I$173</definedName>
    <definedName name="_xlnm.Print_Area" localSheetId="5">'Motorista Santana do Livramento'!$A$1:$I$173</definedName>
    <definedName name="_xlnm.Print_Area" localSheetId="3">'Motorista Santo Angelo'!$A$1:$I$173</definedName>
    <definedName name="Auxiliar" localSheetId="6">#REF!</definedName>
    <definedName name="Auxiliar">#REF!</definedName>
    <definedName name="CUSTO_VALE_TRANSPORTE" localSheetId="6">#REF!</definedName>
    <definedName name="CUSTO_VALE_TRANSPORTE">#REF!</definedName>
    <definedName name="ecwece4c" localSheetId="6">#REF!</definedName>
    <definedName name="ecwece4c">#REF!</definedName>
    <definedName name="MOMB4">'[1]SERVENTE MANUTENCAO'!$I$144</definedName>
    <definedName name="MONA1" localSheetId="6">#REF!</definedName>
    <definedName name="MONA1">#REF!</definedName>
    <definedName name="MONA2" localSheetId="6">#REF!</definedName>
    <definedName name="MONA2">#REF!</definedName>
    <definedName name="MONA3">[2]HIDRAULICO!$I$138</definedName>
    <definedName name="MONA4">'[2]SERVENTE (AUX PRODUCAO)'!$I$138</definedName>
    <definedName name="MONA5" localSheetId="6">#REF!</definedName>
    <definedName name="MONA5">#REF!</definedName>
    <definedName name="MONA6" localSheetId="6">#REF!</definedName>
    <definedName name="MONA6">#REF!</definedName>
    <definedName name="MONA7" localSheetId="6">#REF!</definedName>
    <definedName name="MONA7">#REF!</definedName>
    <definedName name="MONA8">[2]MECANICO_REFRIGERACAO!$I$138</definedName>
    <definedName name="MONB1" localSheetId="6">#REF!</definedName>
    <definedName name="MONB1">#REF!</definedName>
    <definedName name="MONB2" localSheetId="6">#REF!</definedName>
    <definedName name="MONB2">#REF!</definedName>
    <definedName name="MONB3">[2]HIDRAULICO!$I$144</definedName>
    <definedName name="MONB4">'[2]SERVENTE (AUX PRODUCAO)'!$I$144</definedName>
    <definedName name="MONB5" localSheetId="6">#REF!</definedName>
    <definedName name="MONB5">#REF!</definedName>
    <definedName name="MONB6" localSheetId="6">#REF!</definedName>
    <definedName name="MONB6">#REF!</definedName>
    <definedName name="MONB7" localSheetId="6">#REF!</definedName>
    <definedName name="MONB7">#REF!</definedName>
    <definedName name="MONB8">[2]MECANICO_REFRIGERACAO!$I$144</definedName>
    <definedName name="MONC1" localSheetId="6">#REF!</definedName>
    <definedName name="MONC1">#REF!</definedName>
    <definedName name="MONC2" localSheetId="6">#REF!</definedName>
    <definedName name="MONC2">#REF!</definedName>
    <definedName name="MONC3">[2]HIDRAULICO!$I$148</definedName>
    <definedName name="MONC4">'[2]SERVENTE (AUX PRODUCAO)'!$I$148</definedName>
    <definedName name="MONC5" localSheetId="6">#REF!</definedName>
    <definedName name="MONC5">#REF!</definedName>
    <definedName name="MONC6" localSheetId="6">#REF!</definedName>
    <definedName name="MONC6">#REF!</definedName>
    <definedName name="MONC7" localSheetId="6">#REF!</definedName>
    <definedName name="MONC7">#REF!</definedName>
    <definedName name="MONC8">[2]MECANICO_REFRIGERACAO!$I$148</definedName>
    <definedName name="mont" localSheetId="6">#REF!</definedName>
    <definedName name="mont">#REF!</definedName>
    <definedName name="MONTANTEA" localSheetId="6">#REF!</definedName>
    <definedName name="MONTANTEA">#REF!</definedName>
    <definedName name="MONTANTEA1" localSheetId="6">#REF!</definedName>
    <definedName name="MONTANTEA1">#REF!</definedName>
    <definedName name="MONTANTEA2" localSheetId="6">#REF!</definedName>
    <definedName name="MONTANTEA2">#REF!</definedName>
    <definedName name="MONTANTEB" localSheetId="6">#REF!</definedName>
    <definedName name="MONTANTEB">#REF!</definedName>
    <definedName name="MONTANTEB1" localSheetId="6">#REF!</definedName>
    <definedName name="MONTANTEB1">#REF!</definedName>
    <definedName name="MONTANTEB2" localSheetId="6">#REF!</definedName>
    <definedName name="MONTANTEB2">#REF!</definedName>
    <definedName name="MONTANTEC" localSheetId="6">#REF!</definedName>
    <definedName name="MONTANTEC">#REF!</definedName>
    <definedName name="MONTANTEC1" localSheetId="6">#REF!</definedName>
    <definedName name="MONTANTEC1">#REF!</definedName>
    <definedName name="MONTANTEC2" localSheetId="6">#REF!</definedName>
    <definedName name="MONTANTEC2">#REF!</definedName>
    <definedName name="ok" localSheetId="6">#REF!</definedName>
    <definedName name="ok">#REF!</definedName>
    <definedName name="REMUNERACAO1" localSheetId="6">#REF!</definedName>
    <definedName name="REMUNERACAO1">#REF!</definedName>
    <definedName name="REMUNERACAO2" localSheetId="6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6">#REF!</definedName>
    <definedName name="REMUNERACAO5">#REF!</definedName>
    <definedName name="REMUNERACAO6" localSheetId="6">#REF!</definedName>
    <definedName name="REMUNERACAO6">#REF!</definedName>
    <definedName name="REMUNERACAO7" localSheetId="6">#REF!</definedName>
    <definedName name="REMUNERACAO7">#REF!</definedName>
    <definedName name="REMUNERACAO8">[2]MECANICO_REFRIGERACAO!$I$30</definedName>
    <definedName name="TOTAL_MONT_A" localSheetId="6">#REF!</definedName>
    <definedName name="TOTAL_MONT_A">#REF!</definedName>
    <definedName name="TOTAL1" localSheetId="6">#REF!</definedName>
    <definedName name="TOTAL1">#REF!</definedName>
    <definedName name="TOTAL2" localSheetId="6">#REF!</definedName>
    <definedName name="TOTAL2">#REF!</definedName>
    <definedName name="VALE_TRANSPORTE" localSheetId="6">#REF!</definedName>
    <definedName name="VALE_TRANSPORTE">#REF!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3" i="8" l="1"/>
  <c r="I134" i="8"/>
  <c r="I135" i="8"/>
  <c r="I136" i="8"/>
  <c r="I137" i="8"/>
  <c r="I133" i="7"/>
  <c r="I134" i="7"/>
  <c r="I135" i="7"/>
  <c r="I136" i="7"/>
  <c r="I137" i="7"/>
  <c r="I133" i="6"/>
  <c r="I134" i="6"/>
  <c r="I135" i="6"/>
  <c r="I136" i="6"/>
  <c r="I137" i="6"/>
  <c r="I133" i="5"/>
  <c r="I134" i="5"/>
  <c r="I135" i="5"/>
  <c r="I136" i="5"/>
  <c r="I137" i="5"/>
  <c r="I133" i="1"/>
  <c r="I134" i="1"/>
  <c r="I135" i="1"/>
  <c r="I136" i="1"/>
  <c r="I137" i="1"/>
  <c r="I133" i="4"/>
  <c r="I134" i="4"/>
  <c r="I135" i="4"/>
  <c r="I136" i="4"/>
  <c r="I137" i="4"/>
  <c r="I133" i="9"/>
  <c r="I134" i="9"/>
  <c r="I135" i="9"/>
  <c r="I136" i="9"/>
  <c r="I137" i="9"/>
  <c r="I132" i="8"/>
  <c r="I132" i="7"/>
  <c r="I132" i="6"/>
  <c r="I132" i="5"/>
  <c r="I132" i="1"/>
  <c r="I132" i="4"/>
  <c r="I132" i="9"/>
  <c r="H171" i="9" l="1"/>
  <c r="A171" i="9"/>
  <c r="E145" i="9"/>
  <c r="H144" i="9"/>
  <c r="H147" i="9" s="1"/>
  <c r="D144" i="9" s="1"/>
  <c r="E144" i="9" s="1"/>
  <c r="G144" i="9"/>
  <c r="G147" i="9" s="1"/>
  <c r="D143" i="9" s="1"/>
  <c r="E143" i="9" s="1"/>
  <c r="F144" i="9"/>
  <c r="F143" i="9"/>
  <c r="F142" i="9"/>
  <c r="I118" i="9"/>
  <c r="I161" i="9" s="1"/>
  <c r="F111" i="9"/>
  <c r="G96" i="9"/>
  <c r="C96" i="9"/>
  <c r="A96" i="9"/>
  <c r="E96" i="9" s="1"/>
  <c r="H95" i="9"/>
  <c r="G92" i="9"/>
  <c r="C92" i="9"/>
  <c r="A92" i="9"/>
  <c r="E92" i="9" s="1"/>
  <c r="G88" i="9"/>
  <c r="C88" i="9"/>
  <c r="A88" i="9"/>
  <c r="I83" i="9"/>
  <c r="I82" i="9"/>
  <c r="H70" i="9"/>
  <c r="H63" i="9"/>
  <c r="H51" i="9"/>
  <c r="H73" i="9" s="1"/>
  <c r="H74" i="9" s="1"/>
  <c r="B39" i="9"/>
  <c r="I38" i="9"/>
  <c r="I37" i="9"/>
  <c r="I36" i="9"/>
  <c r="I35" i="9"/>
  <c r="I34" i="9"/>
  <c r="I33" i="9"/>
  <c r="I32" i="9"/>
  <c r="A32" i="9"/>
  <c r="A33" i="9" s="1"/>
  <c r="A34" i="9" s="1"/>
  <c r="A35" i="9" s="1"/>
  <c r="A36" i="9" s="1"/>
  <c r="A37" i="9" s="1"/>
  <c r="A38" i="9" s="1"/>
  <c r="A39" i="9" s="1"/>
  <c r="G11" i="9"/>
  <c r="A6" i="9"/>
  <c r="I5" i="9"/>
  <c r="I31" i="9" s="1"/>
  <c r="G5" i="9"/>
  <c r="H171" i="8"/>
  <c r="A171" i="8"/>
  <c r="H147" i="8"/>
  <c r="D144" i="8" s="1"/>
  <c r="E144" i="8" s="1"/>
  <c r="E145" i="8"/>
  <c r="H144" i="8"/>
  <c r="G144" i="8"/>
  <c r="G147" i="8" s="1"/>
  <c r="D143" i="8" s="1"/>
  <c r="E143" i="8" s="1"/>
  <c r="F144" i="8"/>
  <c r="F143" i="8"/>
  <c r="F142" i="8"/>
  <c r="I118" i="8"/>
  <c r="I161" i="8" s="1"/>
  <c r="F111" i="8"/>
  <c r="G96" i="8"/>
  <c r="C96" i="8"/>
  <c r="A96" i="8"/>
  <c r="E96" i="8" s="1"/>
  <c r="H95" i="8"/>
  <c r="G92" i="8"/>
  <c r="C92" i="8"/>
  <c r="A92" i="8"/>
  <c r="E92" i="8" s="1"/>
  <c r="G88" i="8"/>
  <c r="C88" i="8"/>
  <c r="A88" i="8"/>
  <c r="I83" i="8"/>
  <c r="I82" i="8"/>
  <c r="H70" i="8"/>
  <c r="H63" i="8"/>
  <c r="H51" i="8"/>
  <c r="B39" i="8"/>
  <c r="I38" i="8"/>
  <c r="I37" i="8"/>
  <c r="I36" i="8"/>
  <c r="I35" i="8"/>
  <c r="I34" i="8"/>
  <c r="I33" i="8"/>
  <c r="I32" i="8"/>
  <c r="A32" i="8"/>
  <c r="A33" i="8" s="1"/>
  <c r="A34" i="8" s="1"/>
  <c r="A35" i="8" s="1"/>
  <c r="A36" i="8" s="1"/>
  <c r="A37" i="8" s="1"/>
  <c r="A38" i="8" s="1"/>
  <c r="A39" i="8" s="1"/>
  <c r="G11" i="8"/>
  <c r="A6" i="8"/>
  <c r="I5" i="8"/>
  <c r="I31" i="8" s="1"/>
  <c r="F88" i="8" s="1"/>
  <c r="H88" i="8" s="1"/>
  <c r="G5" i="8"/>
  <c r="H171" i="7"/>
  <c r="A171" i="7"/>
  <c r="E145" i="7"/>
  <c r="H144" i="7"/>
  <c r="H147" i="7" s="1"/>
  <c r="D144" i="7" s="1"/>
  <c r="E144" i="7" s="1"/>
  <c r="G144" i="7"/>
  <c r="G147" i="7" s="1"/>
  <c r="D143" i="7" s="1"/>
  <c r="E143" i="7" s="1"/>
  <c r="F144" i="7"/>
  <c r="F143" i="7"/>
  <c r="F142" i="7"/>
  <c r="I118" i="7"/>
  <c r="I161" i="7" s="1"/>
  <c r="F111" i="7"/>
  <c r="G96" i="7"/>
  <c r="C96" i="7"/>
  <c r="A96" i="7"/>
  <c r="H95" i="7"/>
  <c r="G92" i="7"/>
  <c r="C92" i="7"/>
  <c r="A92" i="7"/>
  <c r="G88" i="7"/>
  <c r="C88" i="7"/>
  <c r="A88" i="7"/>
  <c r="I83" i="7"/>
  <c r="I82" i="7"/>
  <c r="H70" i="7"/>
  <c r="H63" i="7"/>
  <c r="H51" i="7"/>
  <c r="B39" i="7"/>
  <c r="I38" i="7"/>
  <c r="I37" i="7"/>
  <c r="I36" i="7"/>
  <c r="I35" i="7"/>
  <c r="I34" i="7"/>
  <c r="I33" i="7"/>
  <c r="I32" i="7"/>
  <c r="A32" i="7"/>
  <c r="A33" i="7" s="1"/>
  <c r="A34" i="7" s="1"/>
  <c r="A35" i="7" s="1"/>
  <c r="A36" i="7" s="1"/>
  <c r="A37" i="7" s="1"/>
  <c r="A38" i="7" s="1"/>
  <c r="A39" i="7" s="1"/>
  <c r="G11" i="7"/>
  <c r="A6" i="7"/>
  <c r="I5" i="7"/>
  <c r="I31" i="7" s="1"/>
  <c r="G5" i="7"/>
  <c r="H171" i="6"/>
  <c r="A171" i="6"/>
  <c r="E145" i="6"/>
  <c r="H144" i="6"/>
  <c r="H147" i="6" s="1"/>
  <c r="D144" i="6" s="1"/>
  <c r="E144" i="6" s="1"/>
  <c r="G144" i="6"/>
  <c r="G147" i="6" s="1"/>
  <c r="D143" i="6" s="1"/>
  <c r="E143" i="6" s="1"/>
  <c r="F144" i="6"/>
  <c r="F143" i="6"/>
  <c r="F142" i="6"/>
  <c r="I118" i="6"/>
  <c r="I161" i="6" s="1"/>
  <c r="F111" i="6"/>
  <c r="G96" i="6"/>
  <c r="C96" i="6"/>
  <c r="A96" i="6"/>
  <c r="H95" i="6"/>
  <c r="G92" i="6"/>
  <c r="C92" i="6"/>
  <c r="A92" i="6"/>
  <c r="G88" i="6"/>
  <c r="C88" i="6"/>
  <c r="A88" i="6"/>
  <c r="E88" i="6" s="1"/>
  <c r="I83" i="6"/>
  <c r="I82" i="6"/>
  <c r="H70" i="6"/>
  <c r="H63" i="6"/>
  <c r="H51" i="6"/>
  <c r="B39" i="6"/>
  <c r="I38" i="6"/>
  <c r="I37" i="6"/>
  <c r="I36" i="6"/>
  <c r="I35" i="6"/>
  <c r="I34" i="6"/>
  <c r="I33" i="6"/>
  <c r="I32" i="6"/>
  <c r="A32" i="6"/>
  <c r="A33" i="6" s="1"/>
  <c r="A34" i="6" s="1"/>
  <c r="A35" i="6" s="1"/>
  <c r="A36" i="6" s="1"/>
  <c r="A37" i="6" s="1"/>
  <c r="A38" i="6" s="1"/>
  <c r="A39" i="6" s="1"/>
  <c r="G11" i="6"/>
  <c r="A6" i="6"/>
  <c r="I5" i="6"/>
  <c r="I31" i="6" s="1"/>
  <c r="G5" i="6"/>
  <c r="H171" i="5"/>
  <c r="A171" i="5"/>
  <c r="E145" i="5"/>
  <c r="H144" i="5"/>
  <c r="H147" i="5" s="1"/>
  <c r="D144" i="5" s="1"/>
  <c r="E144" i="5" s="1"/>
  <c r="G144" i="5"/>
  <c r="G147" i="5" s="1"/>
  <c r="D143" i="5" s="1"/>
  <c r="E143" i="5" s="1"/>
  <c r="F144" i="5"/>
  <c r="F143" i="5"/>
  <c r="F142" i="5"/>
  <c r="I118" i="5"/>
  <c r="I161" i="5" s="1"/>
  <c r="F111" i="5"/>
  <c r="G96" i="5"/>
  <c r="C96" i="5"/>
  <c r="A96" i="5"/>
  <c r="H95" i="5"/>
  <c r="G92" i="5"/>
  <c r="C92" i="5"/>
  <c r="A92" i="5"/>
  <c r="G88" i="5"/>
  <c r="C88" i="5"/>
  <c r="A88" i="5"/>
  <c r="E88" i="5" s="1"/>
  <c r="I83" i="5"/>
  <c r="I82" i="5"/>
  <c r="H70" i="5"/>
  <c r="H63" i="5"/>
  <c r="H51" i="5"/>
  <c r="B39" i="5"/>
  <c r="I38" i="5"/>
  <c r="I37" i="5"/>
  <c r="I36" i="5"/>
  <c r="I35" i="5"/>
  <c r="I34" i="5"/>
  <c r="I33" i="5"/>
  <c r="I32" i="5"/>
  <c r="A32" i="5"/>
  <c r="A33" i="5" s="1"/>
  <c r="A34" i="5" s="1"/>
  <c r="A35" i="5" s="1"/>
  <c r="A36" i="5" s="1"/>
  <c r="A37" i="5" s="1"/>
  <c r="A38" i="5" s="1"/>
  <c r="A39" i="5" s="1"/>
  <c r="G11" i="5"/>
  <c r="A6" i="5"/>
  <c r="I5" i="5"/>
  <c r="I31" i="5" s="1"/>
  <c r="G5" i="5"/>
  <c r="G11" i="1"/>
  <c r="E92" i="6" l="1"/>
  <c r="H73" i="5"/>
  <c r="H74" i="5" s="1"/>
  <c r="E88" i="8"/>
  <c r="E88" i="7"/>
  <c r="H73" i="7"/>
  <c r="H74" i="7" s="1"/>
  <c r="H76" i="7" s="1"/>
  <c r="I40" i="9"/>
  <c r="H34" i="9" s="1"/>
  <c r="E96" i="5"/>
  <c r="F96" i="5" s="1"/>
  <c r="H96" i="5" s="1"/>
  <c r="I96" i="5" s="1"/>
  <c r="I79" i="5" s="1"/>
  <c r="I88" i="8"/>
  <c r="I81" i="8" s="1"/>
  <c r="I111" i="8" s="1"/>
  <c r="E92" i="7"/>
  <c r="F92" i="7" s="1"/>
  <c r="H92" i="7" s="1"/>
  <c r="I92" i="7" s="1"/>
  <c r="I80" i="7" s="1"/>
  <c r="H73" i="8"/>
  <c r="H74" i="8" s="1"/>
  <c r="E88" i="9"/>
  <c r="H76" i="5"/>
  <c r="E92" i="5"/>
  <c r="H73" i="6"/>
  <c r="H74" i="6" s="1"/>
  <c r="H76" i="6" s="1"/>
  <c r="I40" i="5"/>
  <c r="H82" i="5" s="1"/>
  <c r="I40" i="8"/>
  <c r="H34" i="8" s="1"/>
  <c r="I40" i="7"/>
  <c r="I62" i="7" s="1"/>
  <c r="E96" i="6"/>
  <c r="F96" i="6" s="1"/>
  <c r="H96" i="6" s="1"/>
  <c r="I96" i="6" s="1"/>
  <c r="I79" i="6" s="1"/>
  <c r="E96" i="7"/>
  <c r="F96" i="7" s="1"/>
  <c r="H96" i="7" s="1"/>
  <c r="I96" i="7" s="1"/>
  <c r="I79" i="7" s="1"/>
  <c r="F96" i="9"/>
  <c r="H96" i="9" s="1"/>
  <c r="I96" i="9" s="1"/>
  <c r="I79" i="9" s="1"/>
  <c r="F92" i="9"/>
  <c r="H92" i="9" s="1"/>
  <c r="I92" i="9" s="1"/>
  <c r="I80" i="9" s="1"/>
  <c r="H76" i="9"/>
  <c r="F88" i="9"/>
  <c r="H88" i="9" s="1"/>
  <c r="F96" i="8"/>
  <c r="H96" i="8" s="1"/>
  <c r="I96" i="8" s="1"/>
  <c r="I79" i="8" s="1"/>
  <c r="F92" i="8"/>
  <c r="H92" i="8" s="1"/>
  <c r="I92" i="8" s="1"/>
  <c r="I80" i="8" s="1"/>
  <c r="H76" i="8"/>
  <c r="F88" i="7"/>
  <c r="H88" i="7" s="1"/>
  <c r="I40" i="6"/>
  <c r="H31" i="6" s="1"/>
  <c r="F88" i="6"/>
  <c r="H88" i="6" s="1"/>
  <c r="I88" i="6" s="1"/>
  <c r="I81" i="6" s="1"/>
  <c r="F92" i="6"/>
  <c r="H92" i="6" s="1"/>
  <c r="I92" i="6" s="1"/>
  <c r="I80" i="6" s="1"/>
  <c r="I59" i="5"/>
  <c r="I60" i="5"/>
  <c r="I67" i="5"/>
  <c r="H38" i="5"/>
  <c r="F88" i="5"/>
  <c r="H88" i="5" s="1"/>
  <c r="I88" i="5" s="1"/>
  <c r="I81" i="5" s="1"/>
  <c r="H171" i="4"/>
  <c r="A171" i="4"/>
  <c r="E145" i="4"/>
  <c r="H144" i="4"/>
  <c r="H147" i="4" s="1"/>
  <c r="D144" i="4" s="1"/>
  <c r="E144" i="4" s="1"/>
  <c r="G144" i="4"/>
  <c r="G147" i="4" s="1"/>
  <c r="D143" i="4" s="1"/>
  <c r="E143" i="4" s="1"/>
  <c r="F144" i="4"/>
  <c r="F143" i="4"/>
  <c r="F142" i="4"/>
  <c r="I118" i="4"/>
  <c r="I161" i="4" s="1"/>
  <c r="F111" i="4"/>
  <c r="G96" i="4"/>
  <c r="C96" i="4"/>
  <c r="A96" i="4"/>
  <c r="H95" i="4"/>
  <c r="G92" i="4"/>
  <c r="C92" i="4"/>
  <c r="A92" i="4"/>
  <c r="G88" i="4"/>
  <c r="C88" i="4"/>
  <c r="A88" i="4"/>
  <c r="E88" i="4" s="1"/>
  <c r="I83" i="4"/>
  <c r="I82" i="4"/>
  <c r="H70" i="4"/>
  <c r="H63" i="4"/>
  <c r="H51" i="4"/>
  <c r="B39" i="4"/>
  <c r="I38" i="4"/>
  <c r="I37" i="4"/>
  <c r="I36" i="4"/>
  <c r="I35" i="4"/>
  <c r="I34" i="4"/>
  <c r="I33" i="4"/>
  <c r="I32" i="4"/>
  <c r="A32" i="4"/>
  <c r="A33" i="4" s="1"/>
  <c r="A34" i="4" s="1"/>
  <c r="A35" i="4" s="1"/>
  <c r="A36" i="4" s="1"/>
  <c r="A37" i="4" s="1"/>
  <c r="A38" i="4" s="1"/>
  <c r="A39" i="4" s="1"/>
  <c r="G11" i="4"/>
  <c r="A6" i="4"/>
  <c r="I5" i="4"/>
  <c r="I31" i="4" s="1"/>
  <c r="G5" i="4"/>
  <c r="H31" i="5" l="1"/>
  <c r="H73" i="4"/>
  <c r="H74" i="4" s="1"/>
  <c r="I46" i="5"/>
  <c r="H39" i="5"/>
  <c r="I61" i="5"/>
  <c r="I44" i="5"/>
  <c r="I51" i="5" s="1"/>
  <c r="I56" i="5"/>
  <c r="I48" i="5"/>
  <c r="A113" i="5"/>
  <c r="I62" i="5"/>
  <c r="H36" i="5"/>
  <c r="I45" i="5"/>
  <c r="H34" i="5"/>
  <c r="I55" i="5"/>
  <c r="I63" i="5" s="1"/>
  <c r="I58" i="5"/>
  <c r="I73" i="5"/>
  <c r="I74" i="5" s="1"/>
  <c r="H33" i="5"/>
  <c r="I69" i="5"/>
  <c r="F92" i="5"/>
  <c r="H92" i="5" s="1"/>
  <c r="I92" i="5" s="1"/>
  <c r="I80" i="5" s="1"/>
  <c r="I47" i="5"/>
  <c r="I68" i="5"/>
  <c r="H37" i="5"/>
  <c r="H40" i="5" s="1"/>
  <c r="H83" i="5"/>
  <c r="H35" i="5"/>
  <c r="I154" i="5"/>
  <c r="A126" i="5"/>
  <c r="I43" i="5"/>
  <c r="H32" i="5"/>
  <c r="I57" i="5"/>
  <c r="I50" i="5"/>
  <c r="I49" i="5"/>
  <c r="H80" i="6"/>
  <c r="I68" i="9"/>
  <c r="I50" i="9"/>
  <c r="H80" i="9"/>
  <c r="A126" i="9"/>
  <c r="I43" i="9"/>
  <c r="I46" i="9"/>
  <c r="I56" i="9"/>
  <c r="H37" i="9"/>
  <c r="I44" i="9"/>
  <c r="H35" i="9"/>
  <c r="I58" i="9"/>
  <c r="I45" i="9"/>
  <c r="I47" i="9"/>
  <c r="I49" i="9"/>
  <c r="I62" i="9"/>
  <c r="I154" i="9"/>
  <c r="I48" i="9"/>
  <c r="I67" i="9"/>
  <c r="I55" i="9"/>
  <c r="H33" i="9"/>
  <c r="H32" i="9"/>
  <c r="H83" i="9"/>
  <c r="I88" i="7"/>
  <c r="I81" i="7" s="1"/>
  <c r="H81" i="7" s="1"/>
  <c r="I58" i="7"/>
  <c r="I68" i="7"/>
  <c r="H38" i="7"/>
  <c r="H37" i="7"/>
  <c r="H34" i="7"/>
  <c r="H80" i="7"/>
  <c r="H31" i="7"/>
  <c r="I50" i="7"/>
  <c r="A126" i="7"/>
  <c r="I47" i="7"/>
  <c r="I60" i="7"/>
  <c r="H33" i="7"/>
  <c r="H83" i="7"/>
  <c r="I59" i="7"/>
  <c r="I57" i="7"/>
  <c r="I61" i="7"/>
  <c r="H35" i="7"/>
  <c r="H36" i="7"/>
  <c r="I55" i="7"/>
  <c r="I67" i="7"/>
  <c r="I49" i="7"/>
  <c r="I43" i="7"/>
  <c r="H82" i="7"/>
  <c r="I73" i="7"/>
  <c r="I74" i="7" s="1"/>
  <c r="F113" i="7" s="1"/>
  <c r="A113" i="7"/>
  <c r="I56" i="7"/>
  <c r="H39" i="7"/>
  <c r="I154" i="7"/>
  <c r="I44" i="7"/>
  <c r="I46" i="7"/>
  <c r="I69" i="7"/>
  <c r="I45" i="7"/>
  <c r="I48" i="7"/>
  <c r="H32" i="7"/>
  <c r="H31" i="9"/>
  <c r="I57" i="9"/>
  <c r="I73" i="9"/>
  <c r="I74" i="9" s="1"/>
  <c r="I60" i="9"/>
  <c r="H38" i="9"/>
  <c r="I59" i="9"/>
  <c r="I61" i="9"/>
  <c r="H82" i="9"/>
  <c r="H36" i="9"/>
  <c r="H39" i="9"/>
  <c r="I69" i="9"/>
  <c r="A113" i="9"/>
  <c r="H38" i="8"/>
  <c r="H39" i="8"/>
  <c r="I69" i="8"/>
  <c r="H37" i="8"/>
  <c r="H83" i="8"/>
  <c r="I55" i="8"/>
  <c r="A113" i="8"/>
  <c r="A126" i="8"/>
  <c r="I124" i="8"/>
  <c r="I73" i="8"/>
  <c r="I74" i="8" s="1"/>
  <c r="F113" i="8" s="1"/>
  <c r="H82" i="8"/>
  <c r="I59" i="8"/>
  <c r="I61" i="8"/>
  <c r="H80" i="8"/>
  <c r="H33" i="8"/>
  <c r="I154" i="8"/>
  <c r="H81" i="8"/>
  <c r="I56" i="8"/>
  <c r="I47" i="8"/>
  <c r="I58" i="8"/>
  <c r="I62" i="8"/>
  <c r="H31" i="8"/>
  <c r="H36" i="8"/>
  <c r="I68" i="8"/>
  <c r="H32" i="8"/>
  <c r="I46" i="8"/>
  <c r="I48" i="8"/>
  <c r="I44" i="8"/>
  <c r="I49" i="8"/>
  <c r="I57" i="8"/>
  <c r="H35" i="8"/>
  <c r="I67" i="8"/>
  <c r="I50" i="8"/>
  <c r="I43" i="8"/>
  <c r="I45" i="8"/>
  <c r="I60" i="8"/>
  <c r="I70" i="5"/>
  <c r="E113" i="5" s="1"/>
  <c r="I88" i="9"/>
  <c r="I81" i="9" s="1"/>
  <c r="I124" i="9" s="1"/>
  <c r="H34" i="6"/>
  <c r="H83" i="6"/>
  <c r="E92" i="4"/>
  <c r="F92" i="4" s="1"/>
  <c r="H92" i="4" s="1"/>
  <c r="I92" i="4" s="1"/>
  <c r="I80" i="4" s="1"/>
  <c r="I40" i="4"/>
  <c r="H82" i="4" s="1"/>
  <c r="H79" i="9"/>
  <c r="F126" i="9"/>
  <c r="F113" i="9"/>
  <c r="H79" i="8"/>
  <c r="I84" i="8"/>
  <c r="I84" i="7"/>
  <c r="H79" i="7"/>
  <c r="H79" i="6"/>
  <c r="I84" i="6"/>
  <c r="I124" i="6"/>
  <c r="I111" i="6"/>
  <c r="H81" i="6"/>
  <c r="I62" i="6"/>
  <c r="I44" i="6"/>
  <c r="I154" i="6"/>
  <c r="I73" i="6"/>
  <c r="I74" i="6" s="1"/>
  <c r="I45" i="6"/>
  <c r="A113" i="6"/>
  <c r="I61" i="6"/>
  <c r="I43" i="6"/>
  <c r="I59" i="6"/>
  <c r="I60" i="6"/>
  <c r="I50" i="6"/>
  <c r="H32" i="6"/>
  <c r="I56" i="6"/>
  <c r="H36" i="6"/>
  <c r="A126" i="6"/>
  <c r="I69" i="6"/>
  <c r="I49" i="6"/>
  <c r="H37" i="6"/>
  <c r="I68" i="6"/>
  <c r="I58" i="6"/>
  <c r="I48" i="6"/>
  <c r="H39" i="6"/>
  <c r="H33" i="6"/>
  <c r="I67" i="6"/>
  <c r="I57" i="6"/>
  <c r="I47" i="6"/>
  <c r="I46" i="6"/>
  <c r="I55" i="6"/>
  <c r="H82" i="6"/>
  <c r="H38" i="6"/>
  <c r="H35" i="6"/>
  <c r="I124" i="5"/>
  <c r="I111" i="5"/>
  <c r="H81" i="5"/>
  <c r="E126" i="5"/>
  <c r="F126" i="5"/>
  <c r="F113" i="5"/>
  <c r="H79" i="5"/>
  <c r="H76" i="4"/>
  <c r="E96" i="4"/>
  <c r="F96" i="4" s="1"/>
  <c r="H96" i="4" s="1"/>
  <c r="I96" i="4" s="1"/>
  <c r="I79" i="4" s="1"/>
  <c r="F88" i="4"/>
  <c r="H88" i="4" s="1"/>
  <c r="I88" i="4" s="1"/>
  <c r="I81" i="4" s="1"/>
  <c r="F10" i="3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H95" i="1"/>
  <c r="G92" i="1"/>
  <c r="C92" i="1"/>
  <c r="E92" i="1" s="1"/>
  <c r="F92" i="1" s="1"/>
  <c r="H92" i="1" s="1"/>
  <c r="A92" i="1"/>
  <c r="G88" i="1"/>
  <c r="C88" i="1"/>
  <c r="A88" i="1"/>
  <c r="I83" i="1"/>
  <c r="I82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A6" i="1"/>
  <c r="I5" i="1"/>
  <c r="I31" i="1" s="1"/>
  <c r="G5" i="1"/>
  <c r="H80" i="5" l="1"/>
  <c r="I84" i="5"/>
  <c r="I70" i="9"/>
  <c r="I63" i="9"/>
  <c r="I51" i="9"/>
  <c r="I76" i="9" s="1"/>
  <c r="H40" i="9"/>
  <c r="I111" i="7"/>
  <c r="I124" i="7"/>
  <c r="I70" i="7"/>
  <c r="E113" i="7" s="1"/>
  <c r="I51" i="7"/>
  <c r="C113" i="7" s="1"/>
  <c r="H40" i="7"/>
  <c r="I63" i="7"/>
  <c r="F126" i="7"/>
  <c r="H84" i="7"/>
  <c r="I84" i="9"/>
  <c r="G126" i="9" s="1"/>
  <c r="H81" i="9"/>
  <c r="H84" i="9" s="1"/>
  <c r="I111" i="9"/>
  <c r="H32" i="4"/>
  <c r="I67" i="4"/>
  <c r="H31" i="4"/>
  <c r="H34" i="4"/>
  <c r="H33" i="4"/>
  <c r="H37" i="4"/>
  <c r="I55" i="4"/>
  <c r="H39" i="4"/>
  <c r="A113" i="4"/>
  <c r="I47" i="4"/>
  <c r="I60" i="4"/>
  <c r="I73" i="4"/>
  <c r="I74" i="4" s="1"/>
  <c r="F126" i="4" s="1"/>
  <c r="I48" i="4"/>
  <c r="I45" i="4"/>
  <c r="A126" i="4"/>
  <c r="I68" i="4"/>
  <c r="I44" i="4"/>
  <c r="I154" i="4"/>
  <c r="I59" i="4"/>
  <c r="I62" i="4"/>
  <c r="I56" i="4"/>
  <c r="I50" i="4"/>
  <c r="F126" i="8"/>
  <c r="I63" i="8"/>
  <c r="D113" i="8" s="1"/>
  <c r="H40" i="8"/>
  <c r="I51" i="8"/>
  <c r="C113" i="8" s="1"/>
  <c r="H84" i="8"/>
  <c r="I70" i="8"/>
  <c r="E126" i="8" s="1"/>
  <c r="E88" i="1"/>
  <c r="I70" i="6"/>
  <c r="E126" i="6" s="1"/>
  <c r="H40" i="6"/>
  <c r="I46" i="4"/>
  <c r="I58" i="4"/>
  <c r="I49" i="4"/>
  <c r="H80" i="4"/>
  <c r="H35" i="4"/>
  <c r="H83" i="4"/>
  <c r="H36" i="4"/>
  <c r="I43" i="4"/>
  <c r="H38" i="4"/>
  <c r="I57" i="4"/>
  <c r="I69" i="4"/>
  <c r="I61" i="4"/>
  <c r="H84" i="5"/>
  <c r="H98" i="5" s="1"/>
  <c r="E126" i="9"/>
  <c r="E113" i="9"/>
  <c r="D126" i="9"/>
  <c r="D113" i="9"/>
  <c r="C113" i="9"/>
  <c r="C126" i="9"/>
  <c r="G126" i="8"/>
  <c r="I156" i="8"/>
  <c r="G113" i="8"/>
  <c r="G126" i="7"/>
  <c r="I156" i="7"/>
  <c r="G113" i="7"/>
  <c r="I51" i="6"/>
  <c r="I63" i="6"/>
  <c r="F126" i="6"/>
  <c r="F113" i="6"/>
  <c r="G126" i="6"/>
  <c r="I156" i="6"/>
  <c r="G113" i="6"/>
  <c r="H84" i="6"/>
  <c r="G126" i="5"/>
  <c r="I156" i="5"/>
  <c r="G113" i="5"/>
  <c r="D113" i="5"/>
  <c r="D126" i="5"/>
  <c r="C113" i="5"/>
  <c r="I76" i="5"/>
  <c r="I98" i="5" s="1"/>
  <c r="A142" i="5" s="1"/>
  <c r="I155" i="5"/>
  <c r="C126" i="5"/>
  <c r="H73" i="1"/>
  <c r="H74" i="1" s="1"/>
  <c r="H76" i="1" s="1"/>
  <c r="I124" i="4"/>
  <c r="I111" i="4"/>
  <c r="H81" i="4"/>
  <c r="H79" i="4"/>
  <c r="I84" i="4"/>
  <c r="F113" i="4"/>
  <c r="I40" i="1"/>
  <c r="I45" i="1" s="1"/>
  <c r="E96" i="1"/>
  <c r="F96" i="1" s="1"/>
  <c r="H96" i="1" s="1"/>
  <c r="I96" i="1" s="1"/>
  <c r="I79" i="1" s="1"/>
  <c r="I92" i="1"/>
  <c r="I80" i="1" s="1"/>
  <c r="F88" i="1"/>
  <c r="H88" i="1" s="1"/>
  <c r="I88" i="1" s="1"/>
  <c r="I81" i="1" s="1"/>
  <c r="E113" i="6" l="1"/>
  <c r="H98" i="6"/>
  <c r="E126" i="7"/>
  <c r="I155" i="9"/>
  <c r="H98" i="9"/>
  <c r="I76" i="7"/>
  <c r="I98" i="7" s="1"/>
  <c r="A142" i="7" s="1"/>
  <c r="C126" i="7"/>
  <c r="D126" i="7"/>
  <c r="D113" i="7"/>
  <c r="H113" i="7" s="1"/>
  <c r="I113" i="7" s="1"/>
  <c r="H98" i="7"/>
  <c r="I155" i="7"/>
  <c r="I157" i="7" s="1"/>
  <c r="I98" i="9"/>
  <c r="A142" i="9" s="1"/>
  <c r="G113" i="9"/>
  <c r="H113" i="9" s="1"/>
  <c r="I113" i="9" s="1"/>
  <c r="I156" i="9"/>
  <c r="I157" i="9" s="1"/>
  <c r="H126" i="9"/>
  <c r="I126" i="9" s="1"/>
  <c r="H116" i="9" s="1"/>
  <c r="H40" i="4"/>
  <c r="I70" i="4"/>
  <c r="E113" i="4" s="1"/>
  <c r="I63" i="4"/>
  <c r="D126" i="4" s="1"/>
  <c r="D126" i="8"/>
  <c r="H98" i="8"/>
  <c r="C126" i="8"/>
  <c r="H126" i="8" s="1"/>
  <c r="I126" i="8" s="1"/>
  <c r="I155" i="8"/>
  <c r="I157" i="8" s="1"/>
  <c r="I76" i="8"/>
  <c r="I98" i="8" s="1"/>
  <c r="A142" i="8" s="1"/>
  <c r="E113" i="8"/>
  <c r="H113" i="8" s="1"/>
  <c r="I113" i="8" s="1"/>
  <c r="I51" i="4"/>
  <c r="I155" i="4" s="1"/>
  <c r="H84" i="4"/>
  <c r="H113" i="5"/>
  <c r="I113" i="5" s="1"/>
  <c r="H104" i="5" s="1"/>
  <c r="D126" i="6"/>
  <c r="D113" i="6"/>
  <c r="C113" i="6"/>
  <c r="H113" i="6" s="1"/>
  <c r="I113" i="6" s="1"/>
  <c r="I76" i="6"/>
  <c r="I98" i="6" s="1"/>
  <c r="A142" i="6" s="1"/>
  <c r="I155" i="6"/>
  <c r="C126" i="6"/>
  <c r="I157" i="5"/>
  <c r="H126" i="5"/>
  <c r="I126" i="5" s="1"/>
  <c r="G126" i="4"/>
  <c r="I156" i="4"/>
  <c r="G113" i="4"/>
  <c r="I46" i="1"/>
  <c r="H82" i="1"/>
  <c r="I56" i="1"/>
  <c r="I50" i="1"/>
  <c r="I58" i="1"/>
  <c r="I73" i="1"/>
  <c r="I74" i="1" s="1"/>
  <c r="F113" i="1" s="1"/>
  <c r="I48" i="1"/>
  <c r="H37" i="1"/>
  <c r="H38" i="1"/>
  <c r="H31" i="1"/>
  <c r="I49" i="1"/>
  <c r="I44" i="1"/>
  <c r="I154" i="1"/>
  <c r="I57" i="1"/>
  <c r="H32" i="1"/>
  <c r="I60" i="1"/>
  <c r="I68" i="1"/>
  <c r="H35" i="1"/>
  <c r="I59" i="1"/>
  <c r="H39" i="1"/>
  <c r="H33" i="1"/>
  <c r="H36" i="1"/>
  <c r="H34" i="1"/>
  <c r="I55" i="1"/>
  <c r="I61" i="1"/>
  <c r="A126" i="1"/>
  <c r="I47" i="1"/>
  <c r="H80" i="1"/>
  <c r="I62" i="1"/>
  <c r="I67" i="1"/>
  <c r="H83" i="1"/>
  <c r="A113" i="1"/>
  <c r="I69" i="1"/>
  <c r="I43" i="1"/>
  <c r="H79" i="1"/>
  <c r="I124" i="1"/>
  <c r="I111" i="1"/>
  <c r="H81" i="1"/>
  <c r="F126" i="1"/>
  <c r="I84" i="1"/>
  <c r="H126" i="6" l="1"/>
  <c r="I126" i="6" s="1"/>
  <c r="G124" i="9"/>
  <c r="H121" i="9" s="1"/>
  <c r="H122" i="9" s="1"/>
  <c r="H117" i="9"/>
  <c r="H118" i="9" s="1"/>
  <c r="H126" i="7"/>
  <c r="I126" i="7" s="1"/>
  <c r="G124" i="7" s="1"/>
  <c r="I76" i="4"/>
  <c r="I98" i="4" s="1"/>
  <c r="A142" i="4" s="1"/>
  <c r="C113" i="4"/>
  <c r="E126" i="4"/>
  <c r="C126" i="4"/>
  <c r="H126" i="4" s="1"/>
  <c r="I126" i="4" s="1"/>
  <c r="H98" i="4"/>
  <c r="D113" i="4"/>
  <c r="H107" i="8"/>
  <c r="H104" i="8"/>
  <c r="H102" i="8"/>
  <c r="G111" i="5"/>
  <c r="H107" i="5"/>
  <c r="H106" i="5"/>
  <c r="H102" i="5"/>
  <c r="G111" i="8"/>
  <c r="H106" i="8"/>
  <c r="H106" i="9"/>
  <c r="H107" i="9"/>
  <c r="G111" i="9"/>
  <c r="H104" i="9"/>
  <c r="H102" i="9"/>
  <c r="H117" i="8"/>
  <c r="G124" i="8"/>
  <c r="H116" i="8"/>
  <c r="H106" i="7"/>
  <c r="G111" i="7"/>
  <c r="H104" i="7"/>
  <c r="H107" i="7"/>
  <c r="H102" i="7"/>
  <c r="H106" i="6"/>
  <c r="G111" i="6"/>
  <c r="H104" i="6"/>
  <c r="H102" i="6"/>
  <c r="H107" i="6"/>
  <c r="I157" i="6"/>
  <c r="H117" i="6"/>
  <c r="G124" i="6"/>
  <c r="H116" i="6"/>
  <c r="H117" i="5"/>
  <c r="G124" i="5"/>
  <c r="H116" i="5"/>
  <c r="I51" i="1"/>
  <c r="C113" i="1" s="1"/>
  <c r="I63" i="1"/>
  <c r="D126" i="1" s="1"/>
  <c r="H40" i="1"/>
  <c r="I70" i="1"/>
  <c r="E113" i="1" s="1"/>
  <c r="I157" i="4"/>
  <c r="H84" i="1"/>
  <c r="G113" i="1"/>
  <c r="G126" i="1"/>
  <c r="I156" i="1"/>
  <c r="H113" i="4" l="1"/>
  <c r="I113" i="4" s="1"/>
  <c r="H104" i="4" s="1"/>
  <c r="H98" i="1"/>
  <c r="I76" i="1"/>
  <c r="I98" i="1" s="1"/>
  <c r="A142" i="1" s="1"/>
  <c r="E126" i="1"/>
  <c r="I122" i="9"/>
  <c r="I162" i="9" s="1"/>
  <c r="H116" i="7"/>
  <c r="H117" i="7"/>
  <c r="I105" i="9"/>
  <c r="H105" i="9" s="1"/>
  <c r="H103" i="9"/>
  <c r="I105" i="7"/>
  <c r="H105" i="7" s="1"/>
  <c r="H103" i="7"/>
  <c r="I105" i="6"/>
  <c r="H105" i="6" s="1"/>
  <c r="H103" i="6"/>
  <c r="I105" i="8"/>
  <c r="H105" i="8" s="1"/>
  <c r="H103" i="8"/>
  <c r="I105" i="5"/>
  <c r="H105" i="5" s="1"/>
  <c r="H103" i="5"/>
  <c r="H118" i="5"/>
  <c r="H118" i="6"/>
  <c r="H118" i="8"/>
  <c r="G111" i="4"/>
  <c r="H106" i="4"/>
  <c r="H107" i="4"/>
  <c r="H102" i="4"/>
  <c r="I122" i="8"/>
  <c r="I162" i="8" s="1"/>
  <c r="H121" i="8"/>
  <c r="H122" i="8" s="1"/>
  <c r="I122" i="7"/>
  <c r="I162" i="7" s="1"/>
  <c r="H121" i="7"/>
  <c r="H122" i="7" s="1"/>
  <c r="I122" i="6"/>
  <c r="I162" i="6" s="1"/>
  <c r="H121" i="6"/>
  <c r="H122" i="6" s="1"/>
  <c r="I122" i="5"/>
  <c r="I162" i="5" s="1"/>
  <c r="H121" i="5"/>
  <c r="H122" i="5" s="1"/>
  <c r="C126" i="1"/>
  <c r="D113" i="1"/>
  <c r="H113" i="1" s="1"/>
  <c r="I113" i="1" s="1"/>
  <c r="I155" i="1"/>
  <c r="I157" i="1" s="1"/>
  <c r="H117" i="4"/>
  <c r="G124" i="4"/>
  <c r="H116" i="4"/>
  <c r="H108" i="8" l="1"/>
  <c r="H108" i="5"/>
  <c r="I108" i="8"/>
  <c r="I160" i="8" s="1"/>
  <c r="H108" i="6"/>
  <c r="H128" i="6" s="1"/>
  <c r="I108" i="6"/>
  <c r="I128" i="6" s="1"/>
  <c r="C142" i="6" s="1"/>
  <c r="D142" i="6" s="1"/>
  <c r="H126" i="1"/>
  <c r="I126" i="1" s="1"/>
  <c r="H117" i="1" s="1"/>
  <c r="H118" i="7"/>
  <c r="H108" i="9"/>
  <c r="H128" i="9" s="1"/>
  <c r="I108" i="9"/>
  <c r="I160" i="9" s="1"/>
  <c r="I108" i="7"/>
  <c r="I160" i="7" s="1"/>
  <c r="H108" i="7"/>
  <c r="H128" i="8"/>
  <c r="I108" i="5"/>
  <c r="I160" i="5" s="1"/>
  <c r="I163" i="5" s="1"/>
  <c r="H128" i="5"/>
  <c r="I105" i="4"/>
  <c r="H103" i="4"/>
  <c r="H118" i="4"/>
  <c r="H104" i="1"/>
  <c r="H106" i="1"/>
  <c r="H102" i="1"/>
  <c r="G111" i="1"/>
  <c r="H107" i="1"/>
  <c r="I128" i="8"/>
  <c r="C142" i="8" s="1"/>
  <c r="D142" i="8" s="1"/>
  <c r="I163" i="8"/>
  <c r="I122" i="4"/>
  <c r="I162" i="4" s="1"/>
  <c r="H121" i="4"/>
  <c r="H122" i="4" s="1"/>
  <c r="I160" i="6" l="1"/>
  <c r="H116" i="1"/>
  <c r="H118" i="1" s="1"/>
  <c r="G124" i="1"/>
  <c r="I122" i="1" s="1"/>
  <c r="I162" i="1" s="1"/>
  <c r="H128" i="7"/>
  <c r="I128" i="7"/>
  <c r="C142" i="7" s="1"/>
  <c r="D142" i="7" s="1"/>
  <c r="H136" i="7" s="1"/>
  <c r="I128" i="9"/>
  <c r="C142" i="9" s="1"/>
  <c r="D142" i="9" s="1"/>
  <c r="H135" i="9" s="1"/>
  <c r="I105" i="1"/>
  <c r="H105" i="1" s="1"/>
  <c r="H103" i="1"/>
  <c r="I128" i="5"/>
  <c r="C142" i="5" s="1"/>
  <c r="D142" i="5" s="1"/>
  <c r="H133" i="5" s="1"/>
  <c r="I108" i="4"/>
  <c r="I160" i="4" s="1"/>
  <c r="I163" i="4" s="1"/>
  <c r="H105" i="4"/>
  <c r="H108" i="4" s="1"/>
  <c r="H128" i="4" s="1"/>
  <c r="I163" i="9"/>
  <c r="H134" i="8"/>
  <c r="H133" i="8"/>
  <c r="H136" i="8"/>
  <c r="H135" i="8"/>
  <c r="I163" i="7"/>
  <c r="H134" i="6"/>
  <c r="H133" i="6"/>
  <c r="H136" i="6"/>
  <c r="H135" i="6"/>
  <c r="I163" i="6"/>
  <c r="H134" i="5" l="1"/>
  <c r="H135" i="5"/>
  <c r="H136" i="5"/>
  <c r="H121" i="1"/>
  <c r="H122" i="1" s="1"/>
  <c r="H136" i="9"/>
  <c r="H133" i="7"/>
  <c r="H135" i="7"/>
  <c r="H134" i="7"/>
  <c r="H132" i="7"/>
  <c r="H133" i="9"/>
  <c r="H132" i="9"/>
  <c r="H134" i="9"/>
  <c r="H108" i="1"/>
  <c r="I108" i="1"/>
  <c r="I128" i="4"/>
  <c r="C142" i="4" s="1"/>
  <c r="D142" i="4" s="1"/>
  <c r="H134" i="4" s="1"/>
  <c r="H132" i="8"/>
  <c r="H137" i="8" s="1"/>
  <c r="H150" i="8" s="1"/>
  <c r="H132" i="6"/>
  <c r="H137" i="6" s="1"/>
  <c r="H150" i="6" s="1"/>
  <c r="H132" i="5"/>
  <c r="H137" i="5" s="1"/>
  <c r="H150" i="5" s="1"/>
  <c r="H128" i="1" l="1"/>
  <c r="I150" i="7"/>
  <c r="H137" i="7"/>
  <c r="H150" i="7" s="1"/>
  <c r="H137" i="9"/>
  <c r="H150" i="9" s="1"/>
  <c r="I166" i="9"/>
  <c r="I160" i="1"/>
  <c r="I163" i="1" s="1"/>
  <c r="I128" i="1"/>
  <c r="C142" i="1" s="1"/>
  <c r="D142" i="1" s="1"/>
  <c r="H136" i="4"/>
  <c r="H132" i="4"/>
  <c r="H133" i="4"/>
  <c r="H135" i="4"/>
  <c r="I150" i="8"/>
  <c r="I167" i="8"/>
  <c r="G171" i="8" s="1"/>
  <c r="I166" i="8"/>
  <c r="I150" i="6"/>
  <c r="I166" i="6"/>
  <c r="I167" i="6"/>
  <c r="G171" i="6" s="1"/>
  <c r="I150" i="5"/>
  <c r="I167" i="5"/>
  <c r="G171" i="5" s="1"/>
  <c r="I166" i="5"/>
  <c r="I166" i="7" l="1"/>
  <c r="I167" i="7"/>
  <c r="G171" i="7" s="1"/>
  <c r="H162" i="7" s="1"/>
  <c r="I167" i="9"/>
  <c r="G171" i="9" s="1"/>
  <c r="H155" i="9" s="1"/>
  <c r="I150" i="9"/>
  <c r="H133" i="1"/>
  <c r="H135" i="1"/>
  <c r="H136" i="1"/>
  <c r="H134" i="1"/>
  <c r="H166" i="5"/>
  <c r="H167" i="5" s="1"/>
  <c r="H166" i="8"/>
  <c r="H167" i="8" s="1"/>
  <c r="H137" i="4"/>
  <c r="H150" i="4" s="1"/>
  <c r="I150" i="4"/>
  <c r="I171" i="8"/>
  <c r="I173" i="8" s="1"/>
  <c r="E8" i="3" s="1"/>
  <c r="G8" i="3" s="1"/>
  <c r="H161" i="8"/>
  <c r="H154" i="8"/>
  <c r="H155" i="8"/>
  <c r="H156" i="8"/>
  <c r="H162" i="8"/>
  <c r="H160" i="8"/>
  <c r="I171" i="6"/>
  <c r="I173" i="6" s="1"/>
  <c r="E6" i="3" s="1"/>
  <c r="G6" i="3" s="1"/>
  <c r="H161" i="6"/>
  <c r="H154" i="6"/>
  <c r="H156" i="6"/>
  <c r="H155" i="6"/>
  <c r="H162" i="6"/>
  <c r="H160" i="6"/>
  <c r="H166" i="6"/>
  <c r="H167" i="6" s="1"/>
  <c r="I171" i="5"/>
  <c r="I173" i="5" s="1"/>
  <c r="E5" i="3" s="1"/>
  <c r="G5" i="3" s="1"/>
  <c r="H161" i="5"/>
  <c r="H154" i="5"/>
  <c r="H155" i="5"/>
  <c r="H156" i="5"/>
  <c r="H162" i="5"/>
  <c r="H160" i="5"/>
  <c r="H166" i="7" l="1"/>
  <c r="H167" i="7" s="1"/>
  <c r="H161" i="7"/>
  <c r="H154" i="7"/>
  <c r="I171" i="7"/>
  <c r="I173" i="7" s="1"/>
  <c r="E7" i="3" s="1"/>
  <c r="G7" i="3" s="1"/>
  <c r="H155" i="7"/>
  <c r="H156" i="7"/>
  <c r="H160" i="7"/>
  <c r="H156" i="9"/>
  <c r="H166" i="9"/>
  <c r="H167" i="9" s="1"/>
  <c r="H161" i="9"/>
  <c r="I171" i="9"/>
  <c r="I173" i="9" s="1"/>
  <c r="E9" i="3" s="1"/>
  <c r="H160" i="9"/>
  <c r="H154" i="9"/>
  <c r="H162" i="9"/>
  <c r="H132" i="1"/>
  <c r="H137" i="1" s="1"/>
  <c r="H150" i="1" s="1"/>
  <c r="I167" i="4"/>
  <c r="G171" i="4" s="1"/>
  <c r="H156" i="4" s="1"/>
  <c r="I166" i="4"/>
  <c r="H163" i="5"/>
  <c r="H163" i="8"/>
  <c r="H157" i="8"/>
  <c r="H163" i="6"/>
  <c r="H157" i="6"/>
  <c r="H157" i="5"/>
  <c r="H163" i="7" l="1"/>
  <c r="H157" i="7"/>
  <c r="H163" i="9"/>
  <c r="H157" i="9"/>
  <c r="I150" i="1"/>
  <c r="I167" i="1"/>
  <c r="G171" i="1" s="1"/>
  <c r="I166" i="1"/>
  <c r="H166" i="4"/>
  <c r="H167" i="4" s="1"/>
  <c r="H161" i="4"/>
  <c r="H160" i="4"/>
  <c r="H154" i="4"/>
  <c r="H162" i="4"/>
  <c r="H155" i="4"/>
  <c r="I171" i="4"/>
  <c r="I173" i="4" s="1"/>
  <c r="G9" i="3" l="1"/>
  <c r="E3" i="3"/>
  <c r="H166" i="1"/>
  <c r="H167" i="1" s="1"/>
  <c r="H163" i="4"/>
  <c r="H157" i="4"/>
  <c r="H161" i="1"/>
  <c r="H156" i="1"/>
  <c r="H162" i="1"/>
  <c r="I171" i="1"/>
  <c r="I173" i="1" s="1"/>
  <c r="E4" i="3" s="1"/>
  <c r="G4" i="3" s="1"/>
  <c r="H154" i="1"/>
  <c r="H155" i="1"/>
  <c r="H160" i="1"/>
  <c r="G3" i="3" l="1"/>
  <c r="G10" i="3" s="1"/>
  <c r="H157" i="1"/>
  <c r="H163" i="1"/>
</calcChain>
</file>

<file path=xl/sharedStrings.xml><?xml version="1.0" encoding="utf-8"?>
<sst xmlns="http://schemas.openxmlformats.org/spreadsheetml/2006/main" count="1836" uniqueCount="211">
  <si>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</si>
  <si>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</si>
  <si>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</si>
  <si>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</si>
  <si>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</si>
  <si>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</si>
  <si>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</si>
  <si>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</si>
  <si>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</si>
  <si>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</si>
  <si>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</si>
  <si>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</si>
  <si>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</si>
  <si>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</si>
  <si>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</si>
  <si>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</si>
  <si>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</si>
  <si>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</si>
  <si>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</si>
  <si>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</si>
  <si>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</si>
  <si>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</si>
  <si>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</si>
  <si>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</si>
  <si>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</si>
  <si>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</si>
  <si>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</si>
  <si>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</si>
  <si>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</si>
  <si>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</si>
  <si>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</si>
  <si>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</si>
  <si>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</si>
  <si>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</si>
  <si>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</si>
  <si>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</si>
  <si>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</si>
  <si>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</si>
  <si>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</si>
  <si>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</si>
  <si>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</si>
  <si>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</si>
  <si>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</si>
  <si>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</si>
  <si>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</si>
  <si>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</si>
  <si>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</si>
  <si>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</si>
  <si>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</si>
  <si>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</si>
  <si>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</si>
  <si>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</si>
  <si>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</si>
  <si>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</si>
  <si>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</si>
  <si>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</si>
  <si>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</si>
  <si>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</si>
  <si>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</si>
  <si>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</si>
  <si>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</si>
  <si>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</si>
  <si>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</si>
  <si>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</si>
  <si>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</si>
  <si>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</si>
  <si>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</si>
  <si>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</si>
  <si>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</si>
  <si>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</si>
  <si>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</si>
  <si>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</si>
  <si>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</si>
  <si>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</si>
  <si>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</si>
  <si>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</si>
  <si>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</si>
  <si>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</si>
  <si>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</si>
  <si>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</si>
  <si>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</si>
  <si>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</si>
  <si>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</si>
  <si>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</si>
  <si>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</si>
  <si>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</si>
  <si>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</si>
  <si>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</si>
  <si>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</si>
  <si>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</si>
  <si>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</si>
  <si>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</si>
  <si>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</si>
  <si>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</si>
  <si>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</si>
  <si>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</si>
  <si>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</si>
  <si>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</si>
  <si>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</si>
  <si>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</si>
  <si>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</si>
  <si>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</si>
  <si>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</si>
  <si>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</si>
  <si>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</si>
  <si>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</si>
  <si>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</si>
  <si>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</si>
  <si>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</si>
  <si>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</si>
  <si>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</si>
  <si>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</si>
  <si>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</si>
  <si>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</si>
  <si>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</si>
  <si>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</si>
  <si>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</si>
  <si>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</si>
  <si>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</si>
  <si>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</si>
  <si>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</si>
  <si>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</si>
  <si>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</si>
  <si>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</si>
  <si>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</si>
  <si>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</si>
  <si>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</si>
  <si>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</si>
  <si>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</si>
  <si>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</si>
  <si>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</si>
  <si>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</si>
  <si>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</si>
  <si>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</si>
  <si>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</si>
  <si>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</si>
  <si>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</si>
  <si>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</si>
  <si>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</si>
  <si>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</si>
  <si>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</si>
  <si>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</si>
  <si>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</si>
  <si>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</si>
  <si>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</si>
  <si>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</si>
  <si>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</si>
  <si>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</si>
  <si>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</si>
  <si>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</si>
  <si>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</si>
  <si>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</si>
  <si>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</si>
  <si>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</si>
  <si>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</si>
  <si>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</si>
  <si>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</si>
  <si>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</si>
  <si>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</si>
  <si>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</si>
  <si>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</si>
  <si>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</si>
  <si>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</si>
  <si>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</si>
  <si>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</si>
  <si>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</si>
  <si>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</si>
  <si>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</si>
  <si>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</si>
  <si>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</si>
  <si>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</si>
  <si>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</si>
  <si>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</si>
  <si>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</si>
  <si>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</si>
  <si>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</si>
  <si>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</si>
  <si>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</si>
  <si>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</si>
  <si>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</si>
  <si>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</si>
  <si>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</si>
  <si>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</si>
  <si>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</si>
  <si>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</si>
  <si>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</si>
  <si>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Porto Alegre</t>
  </si>
  <si>
    <t>seg-sex</t>
  </si>
  <si>
    <t>Cesta Básica</t>
  </si>
  <si>
    <t>23/1000-0027271-1</t>
  </si>
  <si>
    <t xml:space="preserve">Motorista </t>
  </si>
  <si>
    <t>Motorista</t>
  </si>
  <si>
    <t>Pelotas</t>
  </si>
  <si>
    <t>Santana do Livramento</t>
  </si>
  <si>
    <t>Caxias do Sul</t>
  </si>
  <si>
    <t>Santo Angelo</t>
  </si>
  <si>
    <t xml:space="preserve">Santa Maria </t>
  </si>
  <si>
    <t>Erechim</t>
  </si>
  <si>
    <t>40h semanais</t>
  </si>
  <si>
    <t>Motorista (Eventual)</t>
  </si>
  <si>
    <t>Santa Maria</t>
  </si>
  <si>
    <t>RS001831/2023</t>
  </si>
  <si>
    <t>RS001552/2023</t>
  </si>
  <si>
    <t xml:space="preserve"> RS001552/2023</t>
  </si>
  <si>
    <t>RS002100/2023</t>
  </si>
  <si>
    <t>Mês</t>
  </si>
  <si>
    <t>Outros benefícios previstos na CCT</t>
  </si>
  <si>
    <t>RS003842/2023</t>
  </si>
  <si>
    <t>Ticket alimentação mensal Cláusula Décima Quarta. Valor unitário considerado o ticket já com o desconto.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</si>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</sst>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0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20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4" fontId="2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left" vertical="center" wrapText="1"/>
    </xf>
    <xf numFmtId="0" fontId="2" fillId="10" borderId="7" xfId="0" applyFont="1" applyFill="1" applyBorder="1" applyAlignment="1">
      <alignment horizontal="left" vertical="center" wrapText="1"/>
    </xf>
    <xf numFmtId="0" fontId="2" fillId="10" borderId="10" xfId="0" applyFont="1" applyFill="1" applyBorder="1" applyAlignment="1">
      <alignment horizontal="left" vertical="center" wrapText="1"/>
    </xf>
    <xf numFmtId="0" fontId="13" fillId="10" borderId="5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8" borderId="5" xfId="0" applyFont="1" applyFill="1" applyBorder="1" applyAlignment="1">
      <alignment vertical="top" wrapText="1"/>
    </xf>
    <xf numFmtId="0" fontId="3" fillId="8" borderId="7" xfId="0" applyFont="1" applyFill="1" applyBorder="1" applyAlignment="1">
      <alignment vertical="top" wrapText="1"/>
    </xf>
    <xf numFmtId="0" fontId="3" fillId="8" borderId="10" xfId="0" applyFont="1" applyFill="1" applyBorder="1" applyAlignment="1">
      <alignment vertical="top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  <xf numFmtId="0" fontId="28" fillId="3" borderId="1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center" vertical="center" wrapText="1"/>
    </xf>
    <xf numFmtId="49" fontId="2" fillId="13" borderId="1" xfId="0" applyNumberFormat="1" applyFont="1" applyFill="1" applyBorder="1" applyAlignment="1">
      <alignment horizontal="center" vertical="center" wrapText="1"/>
    </xf>
    <xf numFmtId="49" fontId="13" fillId="13" borderId="5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10" fontId="2" fillId="13" borderId="1" xfId="0" applyNumberFormat="1" applyFont="1" applyFill="1" applyBorder="1" applyAlignment="1">
      <alignment horizontal="center" vertical="center" wrapText="1"/>
    </xf>
    <xf numFmtId="10" fontId="3" fillId="13" borderId="1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tabSelected="1" view="pageBreakPreview" zoomScale="130" zoomScaleNormal="130" zoomScalePageLayoutView="130" workbookViewId="0">
      <selection activeCell="H142" sqref="H142:I146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K1" s="4"/>
    </row>
    <row r="2" spans="1:11" ht="22.5" customHeight="1" x14ac:dyDescent="0.25">
      <c r="A2" s="121" t="s">
        <v>1</v>
      </c>
      <c r="B2" s="121"/>
      <c r="C2" s="122" t="s">
        <v>189</v>
      </c>
      <c r="D2" s="122"/>
      <c r="E2" s="123" t="s">
        <v>209</v>
      </c>
      <c r="F2" s="123"/>
      <c r="G2" s="123"/>
      <c r="H2" s="123"/>
      <c r="I2" s="123"/>
    </row>
    <row r="3" spans="1:11" ht="11.25" customHeight="1" x14ac:dyDescent="0.25">
      <c r="A3" s="121" t="s">
        <v>2</v>
      </c>
      <c r="B3" s="12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24" t="s">
        <v>191</v>
      </c>
      <c r="E5" s="124"/>
      <c r="F5" s="124"/>
      <c r="G5" s="125" t="str">
        <f>IF(D6="12x36","Regime de trabalho:","Quantidade de HORAS/MÊS")</f>
        <v>Quantidade de HORAS/MÊS</v>
      </c>
      <c r="H5" s="125"/>
      <c r="I5" s="126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06">
        <v>40</v>
      </c>
      <c r="E6" s="106"/>
      <c r="F6" s="106"/>
      <c r="G6" s="125"/>
      <c r="H6" s="125"/>
      <c r="I6" s="126"/>
    </row>
    <row r="7" spans="1:11" ht="22.5" customHeight="1" x14ac:dyDescent="0.25">
      <c r="A7" s="106" t="s">
        <v>5</v>
      </c>
      <c r="B7" s="106"/>
      <c r="C7" s="106"/>
      <c r="D7" s="85" t="s">
        <v>203</v>
      </c>
      <c r="E7" s="85"/>
      <c r="F7" s="85"/>
      <c r="G7" s="118" t="s">
        <v>6</v>
      </c>
      <c r="H7" s="118"/>
      <c r="I7" s="120" t="s">
        <v>10</v>
      </c>
    </row>
    <row r="8" spans="1:11" ht="22.5" customHeight="1" x14ac:dyDescent="0.25">
      <c r="A8" s="106" t="s">
        <v>7</v>
      </c>
      <c r="B8" s="106"/>
      <c r="C8" s="106"/>
      <c r="D8" s="85" t="s">
        <v>16</v>
      </c>
      <c r="E8" s="85"/>
      <c r="F8" s="85"/>
      <c r="G8" s="118"/>
      <c r="H8" s="118"/>
      <c r="I8" s="120"/>
    </row>
    <row r="9" spans="1:11" ht="24.75" customHeight="1" x14ac:dyDescent="0.25">
      <c r="A9" s="106" t="s">
        <v>8</v>
      </c>
      <c r="B9" s="106"/>
      <c r="C9" s="106"/>
      <c r="D9" s="117" t="s">
        <v>186</v>
      </c>
      <c r="E9" s="117"/>
      <c r="F9" s="117"/>
      <c r="G9" s="118" t="s">
        <v>9</v>
      </c>
      <c r="H9" s="118"/>
      <c r="I9" s="9" t="s">
        <v>10</v>
      </c>
    </row>
    <row r="10" spans="1:11" ht="29.45" customHeight="1" x14ac:dyDescent="0.25">
      <c r="A10" s="119" t="s">
        <v>11</v>
      </c>
      <c r="B10" s="119"/>
      <c r="C10" s="119"/>
      <c r="D10" s="119"/>
      <c r="E10" s="119"/>
      <c r="F10" s="119"/>
      <c r="G10" s="8" t="s">
        <v>12</v>
      </c>
      <c r="H10" s="10">
        <v>220</v>
      </c>
      <c r="I10" s="11">
        <v>1987.86</v>
      </c>
    </row>
    <row r="11" spans="1:11" ht="20.45" customHeight="1" x14ac:dyDescent="0.25">
      <c r="A11" s="96" t="s">
        <v>13</v>
      </c>
      <c r="B11" s="96"/>
      <c r="C11" s="96"/>
      <c r="D11" s="96"/>
      <c r="E11" s="96"/>
      <c r="F11" s="96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96" t="s">
        <v>15</v>
      </c>
      <c r="B12" s="96"/>
      <c r="C12" s="96"/>
      <c r="D12" s="96"/>
      <c r="E12" s="96"/>
      <c r="F12" s="96"/>
      <c r="G12" s="115" t="s">
        <v>16</v>
      </c>
      <c r="H12" s="10" t="s">
        <v>17</v>
      </c>
      <c r="I12" s="11">
        <v>4.8</v>
      </c>
    </row>
    <row r="13" spans="1:11" x14ac:dyDescent="0.25">
      <c r="A13" s="96"/>
      <c r="B13" s="96"/>
      <c r="C13" s="96"/>
      <c r="D13" s="96"/>
      <c r="E13" s="96"/>
      <c r="F13" s="96"/>
      <c r="G13" s="115"/>
      <c r="H13" s="10" t="s">
        <v>18</v>
      </c>
      <c r="I13" s="14">
        <v>22</v>
      </c>
    </row>
    <row r="14" spans="1:11" x14ac:dyDescent="0.25">
      <c r="A14" s="96"/>
      <c r="B14" s="96"/>
      <c r="C14" s="96"/>
      <c r="D14" s="96"/>
      <c r="E14" s="96"/>
      <c r="F14" s="96"/>
      <c r="G14" s="115"/>
      <c r="H14" s="10" t="s">
        <v>19</v>
      </c>
      <c r="I14" s="9">
        <v>0.06</v>
      </c>
    </row>
    <row r="15" spans="1:11" ht="11.25" customHeight="1" x14ac:dyDescent="0.25">
      <c r="A15" s="96" t="s">
        <v>20</v>
      </c>
      <c r="B15" s="96"/>
      <c r="C15" s="96"/>
      <c r="D15" s="96"/>
      <c r="E15" s="96"/>
      <c r="F15" s="96"/>
      <c r="G15" s="115" t="s">
        <v>16</v>
      </c>
      <c r="H15" s="10" t="s">
        <v>17</v>
      </c>
      <c r="I15" s="11">
        <v>16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115"/>
      <c r="H16" s="10" t="s">
        <v>18</v>
      </c>
      <c r="I16" s="14">
        <v>22</v>
      </c>
    </row>
    <row r="17" spans="1:9" x14ac:dyDescent="0.25">
      <c r="A17" s="96"/>
      <c r="B17" s="96"/>
      <c r="C17" s="96"/>
      <c r="D17" s="96"/>
      <c r="E17" s="96"/>
      <c r="F17" s="96"/>
      <c r="G17" s="115"/>
      <c r="H17" s="10" t="s">
        <v>19</v>
      </c>
      <c r="I17" s="9">
        <v>0.2</v>
      </c>
    </row>
    <row r="18" spans="1:9" ht="11.25" customHeight="1" x14ac:dyDescent="0.25">
      <c r="A18" s="96" t="s">
        <v>21</v>
      </c>
      <c r="B18" s="96"/>
      <c r="C18" s="96"/>
      <c r="D18" s="96"/>
      <c r="E18" s="96"/>
      <c r="F18" s="96"/>
      <c r="G18" s="115" t="s">
        <v>16</v>
      </c>
      <c r="H18" s="10" t="s">
        <v>17</v>
      </c>
      <c r="I18" s="11">
        <v>0</v>
      </c>
    </row>
    <row r="19" spans="1:9" x14ac:dyDescent="0.25">
      <c r="A19" s="96"/>
      <c r="B19" s="96"/>
      <c r="C19" s="96"/>
      <c r="D19" s="96"/>
      <c r="E19" s="96"/>
      <c r="F19" s="96"/>
      <c r="G19" s="115"/>
      <c r="H19" s="10" t="s">
        <v>18</v>
      </c>
      <c r="I19" s="14">
        <v>0</v>
      </c>
    </row>
    <row r="20" spans="1:9" x14ac:dyDescent="0.25">
      <c r="A20" s="96"/>
      <c r="B20" s="96"/>
      <c r="C20" s="96"/>
      <c r="D20" s="96"/>
      <c r="E20" s="96"/>
      <c r="F20" s="96"/>
      <c r="G20" s="115"/>
      <c r="H20" s="10" t="s">
        <v>19</v>
      </c>
      <c r="I20" s="9">
        <v>0</v>
      </c>
    </row>
    <row r="21" spans="1:9" ht="36" customHeight="1" x14ac:dyDescent="0.25">
      <c r="A21" s="116" t="s">
        <v>188</v>
      </c>
      <c r="B21" s="116"/>
      <c r="C21" s="116"/>
      <c r="D21" s="116"/>
      <c r="E21" s="116"/>
      <c r="F21" s="116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95" t="s">
        <v>23</v>
      </c>
      <c r="B22" s="95"/>
      <c r="C22" s="95"/>
      <c r="D22" s="95"/>
      <c r="E22" s="95"/>
      <c r="F22" s="95"/>
      <c r="G22" s="15"/>
      <c r="H22" s="15" t="s">
        <v>24</v>
      </c>
      <c r="I22" s="18" t="s">
        <v>10</v>
      </c>
    </row>
    <row r="23" spans="1:9" ht="34.5" customHeight="1" x14ac:dyDescent="0.25">
      <c r="A23" s="95" t="s">
        <v>25</v>
      </c>
      <c r="B23" s="95"/>
      <c r="C23" s="95"/>
      <c r="D23" s="95"/>
      <c r="E23" s="95"/>
      <c r="F23" s="95"/>
      <c r="G23" s="10"/>
      <c r="H23" s="10" t="s">
        <v>26</v>
      </c>
      <c r="I23" s="11" t="s">
        <v>10</v>
      </c>
    </row>
    <row r="24" spans="1:9" ht="15" customHeight="1" x14ac:dyDescent="0.25">
      <c r="A24" s="95" t="s">
        <v>27</v>
      </c>
      <c r="B24" s="95"/>
      <c r="C24" s="95"/>
      <c r="D24" s="95"/>
      <c r="E24" s="95"/>
      <c r="F24" s="95"/>
      <c r="G24" s="15"/>
      <c r="H24" s="19" t="s">
        <v>28</v>
      </c>
      <c r="I24" s="20" t="s">
        <v>10</v>
      </c>
    </row>
    <row r="25" spans="1:9" ht="15" customHeight="1" x14ac:dyDescent="0.25">
      <c r="A25" s="95"/>
      <c r="B25" s="95"/>
      <c r="C25" s="95"/>
      <c r="D25" s="95"/>
      <c r="E25" s="95"/>
      <c r="F25" s="95"/>
      <c r="G25" s="15"/>
      <c r="H25" s="21" t="s">
        <v>29</v>
      </c>
      <c r="I25" s="9" t="s">
        <v>10</v>
      </c>
    </row>
    <row r="26" spans="1:9" ht="26.25" customHeight="1" x14ac:dyDescent="0.25">
      <c r="A26" s="95" t="s">
        <v>30</v>
      </c>
      <c r="B26" s="95"/>
      <c r="C26" s="95"/>
      <c r="D26" s="95"/>
      <c r="E26" s="95"/>
      <c r="F26" s="95"/>
      <c r="G26" s="15"/>
      <c r="H26" s="10" t="s">
        <v>28</v>
      </c>
      <c r="I26" s="20" t="s">
        <v>10</v>
      </c>
    </row>
    <row r="27" spans="1:9" ht="35.25" customHeight="1" x14ac:dyDescent="0.25">
      <c r="A27" s="95" t="s">
        <v>31</v>
      </c>
      <c r="B27" s="95"/>
      <c r="C27" s="95"/>
      <c r="D27" s="95"/>
      <c r="E27" s="95"/>
      <c r="F27" s="95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84" t="s">
        <v>32</v>
      </c>
      <c r="B29" s="84"/>
      <c r="C29" s="84"/>
      <c r="D29" s="84"/>
      <c r="E29" s="84"/>
      <c r="F29" s="84"/>
      <c r="G29" s="84"/>
      <c r="H29" s="84"/>
      <c r="I29" s="84"/>
    </row>
    <row r="30" spans="1:9" ht="33.75" customHeight="1" x14ac:dyDescent="0.25">
      <c r="A30" s="22" t="s">
        <v>33</v>
      </c>
      <c r="B30" s="102" t="s">
        <v>34</v>
      </c>
      <c r="C30" s="102"/>
      <c r="D30" s="102"/>
      <c r="E30" s="102"/>
      <c r="F30" s="102"/>
      <c r="G30" s="102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5" t="s">
        <v>37</v>
      </c>
      <c r="C31" s="85"/>
      <c r="D31" s="85"/>
      <c r="E31" s="85"/>
      <c r="F31" s="85"/>
      <c r="G31" s="85"/>
      <c r="H31" s="23">
        <f t="shared" ref="H31:H39" si="0">I31/$I$40</f>
        <v>1</v>
      </c>
      <c r="I31" s="24">
        <f>IF(D6="12x36",I10,I10/H10*I5)</f>
        <v>1807.1454545454544</v>
      </c>
    </row>
    <row r="32" spans="1:9" ht="15" customHeight="1" x14ac:dyDescent="0.25">
      <c r="A32" s="17">
        <f t="shared" ref="A32:A39" si="1">A31+1</f>
        <v>2</v>
      </c>
      <c r="B32" s="85" t="s">
        <v>38</v>
      </c>
      <c r="C32" s="85"/>
      <c r="D32" s="85"/>
      <c r="E32" s="85"/>
      <c r="F32" s="85"/>
      <c r="G32" s="8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5" t="s">
        <v>39</v>
      </c>
      <c r="C33" s="85"/>
      <c r="D33" s="85"/>
      <c r="E33" s="85"/>
      <c r="F33" s="85"/>
      <c r="G33" s="8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5" t="s">
        <v>40</v>
      </c>
      <c r="C34" s="85"/>
      <c r="D34" s="85"/>
      <c r="E34" s="85"/>
      <c r="F34" s="85"/>
      <c r="G34" s="8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5" t="s">
        <v>41</v>
      </c>
      <c r="C35" s="85"/>
      <c r="D35" s="85"/>
      <c r="E35" s="85"/>
      <c r="F35" s="85"/>
      <c r="G35" s="8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5" t="s">
        <v>185</v>
      </c>
      <c r="C36" s="85"/>
      <c r="D36" s="85"/>
      <c r="E36" s="85"/>
      <c r="F36" s="85"/>
      <c r="G36" s="8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5" t="s">
        <v>42</v>
      </c>
      <c r="C37" s="85"/>
      <c r="D37" s="85"/>
      <c r="E37" s="85"/>
      <c r="F37" s="85"/>
      <c r="G37" s="8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5" t="s">
        <v>43</v>
      </c>
      <c r="C38" s="85"/>
      <c r="D38" s="85"/>
      <c r="E38" s="85"/>
      <c r="F38" s="85"/>
      <c r="G38" s="8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4" t="str">
        <f>IF(D6="12x36","Para postos 12x36 os feriados são considerados compensados, conforme parágrafo único, Art. 59-A da CLT","Outros")</f>
        <v>Outros</v>
      </c>
      <c r="C39" s="114"/>
      <c r="D39" s="114"/>
      <c r="E39" s="114"/>
      <c r="F39" s="114"/>
      <c r="G39" s="11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44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1807.1454545454544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2" t="s">
        <v>46</v>
      </c>
      <c r="C42" s="102"/>
      <c r="D42" s="102"/>
      <c r="E42" s="102"/>
      <c r="F42" s="102"/>
      <c r="G42" s="102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5" t="s">
        <v>47</v>
      </c>
      <c r="C43" s="85"/>
      <c r="D43" s="85"/>
      <c r="E43" s="85"/>
      <c r="F43" s="85"/>
      <c r="G43" s="85"/>
      <c r="H43" s="23">
        <v>0.2</v>
      </c>
      <c r="I43" s="24">
        <f t="shared" ref="I43:I50" si="2">$I$40*H43</f>
        <v>361.42909090909092</v>
      </c>
    </row>
    <row r="44" spans="1:10" ht="15" customHeight="1" x14ac:dyDescent="0.25">
      <c r="A44" s="17">
        <v>2</v>
      </c>
      <c r="B44" s="85" t="s">
        <v>48</v>
      </c>
      <c r="C44" s="85"/>
      <c r="D44" s="85"/>
      <c r="E44" s="85"/>
      <c r="F44" s="85"/>
      <c r="G44" s="85"/>
      <c r="H44" s="23">
        <v>1.4999999999999999E-2</v>
      </c>
      <c r="I44" s="24">
        <f t="shared" si="2"/>
        <v>27.107181818181814</v>
      </c>
    </row>
    <row r="45" spans="1:10" ht="15" customHeight="1" x14ac:dyDescent="0.25">
      <c r="A45" s="17">
        <v>3</v>
      </c>
      <c r="B45" s="85" t="s">
        <v>49</v>
      </c>
      <c r="C45" s="85"/>
      <c r="D45" s="85"/>
      <c r="E45" s="85"/>
      <c r="F45" s="85"/>
      <c r="G45" s="85"/>
      <c r="H45" s="23">
        <v>0.01</v>
      </c>
      <c r="I45" s="24">
        <f t="shared" si="2"/>
        <v>18.071454545454543</v>
      </c>
    </row>
    <row r="46" spans="1:10" ht="15" customHeight="1" x14ac:dyDescent="0.25">
      <c r="A46" s="17">
        <v>4</v>
      </c>
      <c r="B46" s="85" t="s">
        <v>50</v>
      </c>
      <c r="C46" s="85"/>
      <c r="D46" s="85"/>
      <c r="E46" s="85"/>
      <c r="F46" s="85"/>
      <c r="G46" s="85"/>
      <c r="H46" s="23">
        <v>2E-3</v>
      </c>
      <c r="I46" s="24">
        <f t="shared" si="2"/>
        <v>3.6142909090909088</v>
      </c>
    </row>
    <row r="47" spans="1:10" ht="15" customHeight="1" x14ac:dyDescent="0.25">
      <c r="A47" s="17">
        <v>5</v>
      </c>
      <c r="B47" s="85" t="s">
        <v>51</v>
      </c>
      <c r="C47" s="85"/>
      <c r="D47" s="85"/>
      <c r="E47" s="85"/>
      <c r="F47" s="85"/>
      <c r="G47" s="85"/>
      <c r="H47" s="23">
        <v>2.5000000000000001E-2</v>
      </c>
      <c r="I47" s="24">
        <f t="shared" si="2"/>
        <v>45.178636363636365</v>
      </c>
    </row>
    <row r="48" spans="1:10" ht="15" customHeight="1" x14ac:dyDescent="0.25">
      <c r="A48" s="17">
        <v>6</v>
      </c>
      <c r="B48" s="85" t="s">
        <v>52</v>
      </c>
      <c r="C48" s="85"/>
      <c r="D48" s="85"/>
      <c r="E48" s="85"/>
      <c r="F48" s="85"/>
      <c r="G48" s="85"/>
      <c r="H48" s="23">
        <v>0.08</v>
      </c>
      <c r="I48" s="24">
        <f t="shared" si="2"/>
        <v>144.57163636363634</v>
      </c>
    </row>
    <row r="49" spans="1:10" ht="15" customHeight="1" x14ac:dyDescent="0.25">
      <c r="A49" s="17">
        <v>7</v>
      </c>
      <c r="B49" s="85" t="s">
        <v>53</v>
      </c>
      <c r="C49" s="85"/>
      <c r="D49" s="85"/>
      <c r="E49" s="85"/>
      <c r="F49" s="85"/>
      <c r="G49" s="85"/>
      <c r="H49" s="23">
        <v>0.03</v>
      </c>
      <c r="I49" s="24">
        <f t="shared" si="2"/>
        <v>54.214363636363629</v>
      </c>
    </row>
    <row r="50" spans="1:10" ht="15" customHeight="1" x14ac:dyDescent="0.25">
      <c r="A50" s="17">
        <v>8</v>
      </c>
      <c r="B50" s="85" t="s">
        <v>54</v>
      </c>
      <c r="C50" s="85"/>
      <c r="D50" s="85"/>
      <c r="E50" s="85"/>
      <c r="F50" s="85"/>
      <c r="G50" s="85"/>
      <c r="H50" s="23">
        <v>6.0000000000000001E-3</v>
      </c>
      <c r="I50" s="24">
        <f t="shared" si="2"/>
        <v>10.842872727272727</v>
      </c>
    </row>
    <row r="51" spans="1:10" s="28" customFormat="1" ht="15" customHeight="1" x14ac:dyDescent="0.25">
      <c r="A51" s="99" t="s">
        <v>55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665.02952727272725</v>
      </c>
      <c r="J51" s="27"/>
    </row>
    <row r="52" spans="1:10" ht="15" customHeight="1" x14ac:dyDescent="0.25">
      <c r="A52" s="109" t="s">
        <v>56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3" t="s">
        <v>57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58</v>
      </c>
      <c r="B54" s="102" t="s">
        <v>59</v>
      </c>
      <c r="C54" s="102"/>
      <c r="D54" s="102"/>
      <c r="E54" s="102"/>
      <c r="F54" s="102"/>
      <c r="G54" s="102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5" t="s">
        <v>60</v>
      </c>
      <c r="C55" s="85"/>
      <c r="D55" s="85"/>
      <c r="E55" s="85"/>
      <c r="F55" s="85"/>
      <c r="G55" s="85"/>
      <c r="H55" s="23">
        <v>0.119314</v>
      </c>
      <c r="I55" s="24">
        <f t="shared" ref="I55:I62" si="3">$I$40*H55</f>
        <v>215.61775276363636</v>
      </c>
    </row>
    <row r="56" spans="1:10" ht="15" customHeight="1" x14ac:dyDescent="0.25">
      <c r="A56" s="17">
        <v>2</v>
      </c>
      <c r="B56" s="85" t="s">
        <v>61</v>
      </c>
      <c r="C56" s="85"/>
      <c r="D56" s="85"/>
      <c r="E56" s="85"/>
      <c r="F56" s="85"/>
      <c r="G56" s="85"/>
      <c r="H56" s="23">
        <v>2.0479000000000001E-2</v>
      </c>
      <c r="I56" s="24">
        <f t="shared" si="3"/>
        <v>37.008531763636363</v>
      </c>
    </row>
    <row r="57" spans="1:10" ht="15" customHeight="1" x14ac:dyDescent="0.25">
      <c r="A57" s="17">
        <v>3</v>
      </c>
      <c r="B57" s="85" t="s">
        <v>62</v>
      </c>
      <c r="C57" s="85"/>
      <c r="D57" s="85"/>
      <c r="E57" s="85"/>
      <c r="F57" s="85"/>
      <c r="G57" s="85"/>
      <c r="H57" s="23">
        <v>1.2123E-2</v>
      </c>
      <c r="I57" s="24">
        <f t="shared" si="3"/>
        <v>21.908024345454542</v>
      </c>
    </row>
    <row r="58" spans="1:10" ht="15" customHeight="1" x14ac:dyDescent="0.25">
      <c r="A58" s="17">
        <v>4</v>
      </c>
      <c r="B58" s="85" t="s">
        <v>63</v>
      </c>
      <c r="C58" s="85"/>
      <c r="D58" s="85"/>
      <c r="E58" s="85"/>
      <c r="F58" s="85"/>
      <c r="G58" s="85"/>
      <c r="H58" s="23">
        <v>1.1436E-2</v>
      </c>
      <c r="I58" s="24">
        <f t="shared" si="3"/>
        <v>20.666515418181817</v>
      </c>
    </row>
    <row r="59" spans="1:10" ht="15" customHeight="1" x14ac:dyDescent="0.25">
      <c r="A59" s="17">
        <v>5</v>
      </c>
      <c r="B59" s="85" t="s">
        <v>64</v>
      </c>
      <c r="C59" s="85"/>
      <c r="D59" s="85"/>
      <c r="E59" s="85"/>
      <c r="F59" s="85"/>
      <c r="G59" s="85"/>
      <c r="H59" s="23">
        <v>1.74E-4</v>
      </c>
      <c r="I59" s="24">
        <f t="shared" si="3"/>
        <v>0.31444330909090906</v>
      </c>
    </row>
    <row r="60" spans="1:10" ht="15" customHeight="1" x14ac:dyDescent="0.25">
      <c r="A60" s="17">
        <v>6</v>
      </c>
      <c r="B60" s="85" t="s">
        <v>65</v>
      </c>
      <c r="C60" s="85"/>
      <c r="D60" s="85"/>
      <c r="E60" s="85"/>
      <c r="F60" s="85"/>
      <c r="G60" s="85"/>
      <c r="H60" s="23">
        <v>4.4200000000000001E-4</v>
      </c>
      <c r="I60" s="24">
        <f t="shared" si="3"/>
        <v>0.7987582909090909</v>
      </c>
    </row>
    <row r="61" spans="1:10" ht="15" customHeight="1" x14ac:dyDescent="0.25">
      <c r="A61" s="17">
        <v>7</v>
      </c>
      <c r="B61" s="85" t="s">
        <v>66</v>
      </c>
      <c r="C61" s="85"/>
      <c r="D61" s="85"/>
      <c r="E61" s="85"/>
      <c r="F61" s="85"/>
      <c r="G61" s="85"/>
      <c r="H61" s="23">
        <v>1.85E-4</v>
      </c>
      <c r="I61" s="24">
        <f t="shared" si="3"/>
        <v>0.33432190909090909</v>
      </c>
    </row>
    <row r="62" spans="1:10" ht="15" customHeight="1" x14ac:dyDescent="0.25">
      <c r="A62" s="17">
        <v>8</v>
      </c>
      <c r="B62" s="85" t="s">
        <v>67</v>
      </c>
      <c r="C62" s="85"/>
      <c r="D62" s="85"/>
      <c r="E62" s="85"/>
      <c r="F62" s="85"/>
      <c r="G62" s="85"/>
      <c r="H62" s="23">
        <v>9.0789999999999996E-2</v>
      </c>
      <c r="I62" s="24">
        <f t="shared" si="3"/>
        <v>164.07073581818179</v>
      </c>
    </row>
    <row r="63" spans="1:10" s="28" customFormat="1" ht="15" customHeight="1" x14ac:dyDescent="0.25">
      <c r="A63" s="99" t="s">
        <v>68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460.71908361818174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12" t="s">
        <v>72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73</v>
      </c>
      <c r="B66" s="102" t="s">
        <v>74</v>
      </c>
      <c r="C66" s="102"/>
      <c r="D66" s="102"/>
      <c r="E66" s="102"/>
      <c r="F66" s="102"/>
      <c r="G66" s="102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5" t="s">
        <v>75</v>
      </c>
      <c r="C67" s="85"/>
      <c r="D67" s="85"/>
      <c r="E67" s="85"/>
      <c r="F67" s="85"/>
      <c r="G67" s="85"/>
      <c r="H67" s="23">
        <v>2.3626999999999999E-2</v>
      </c>
      <c r="I67" s="24">
        <f>$I$40*H67</f>
        <v>42.697425654545448</v>
      </c>
    </row>
    <row r="68" spans="1:11" ht="15" customHeight="1" x14ac:dyDescent="0.25">
      <c r="A68" s="17">
        <v>2</v>
      </c>
      <c r="B68" s="85" t="s">
        <v>76</v>
      </c>
      <c r="C68" s="85"/>
      <c r="D68" s="85"/>
      <c r="E68" s="85"/>
      <c r="F68" s="85"/>
      <c r="G68" s="85"/>
      <c r="H68" s="23">
        <v>1.717E-3</v>
      </c>
      <c r="I68" s="24">
        <f>$I$40*H68</f>
        <v>3.1028687454545452</v>
      </c>
    </row>
    <row r="69" spans="1:11" ht="15" customHeight="1" x14ac:dyDescent="0.25">
      <c r="A69" s="17">
        <v>3</v>
      </c>
      <c r="B69" s="85" t="s">
        <v>77</v>
      </c>
      <c r="C69" s="85"/>
      <c r="D69" s="85"/>
      <c r="E69" s="85"/>
      <c r="F69" s="85"/>
      <c r="G69" s="85"/>
      <c r="H69" s="23">
        <v>9.4509999999999993E-3</v>
      </c>
      <c r="I69" s="24">
        <f>$I$40*H69</f>
        <v>17.07933169090909</v>
      </c>
    </row>
    <row r="70" spans="1:11" s="28" customFormat="1" ht="15" customHeight="1" x14ac:dyDescent="0.25">
      <c r="A70" s="99" t="s">
        <v>78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62.879626090909085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2" t="s">
        <v>80</v>
      </c>
      <c r="C72" s="102"/>
      <c r="D72" s="102"/>
      <c r="E72" s="102"/>
      <c r="F72" s="102"/>
      <c r="G72" s="102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5" t="s">
        <v>81</v>
      </c>
      <c r="C73" s="85"/>
      <c r="D73" s="85"/>
      <c r="E73" s="85"/>
      <c r="F73" s="85"/>
      <c r="G73" s="85"/>
      <c r="H73" s="23">
        <f>(H51*H63)</f>
        <v>9.3819024000000015E-2</v>
      </c>
      <c r="I73" s="24">
        <f>$I$40*H73</f>
        <v>169.54462277149094</v>
      </c>
    </row>
    <row r="74" spans="1:11" s="28" customFormat="1" ht="15" customHeight="1" x14ac:dyDescent="0.25">
      <c r="A74" s="99" t="s">
        <v>82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169.54462277149094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1" t="s">
        <v>83</v>
      </c>
      <c r="B76" s="111"/>
      <c r="C76" s="111"/>
      <c r="D76" s="111"/>
      <c r="E76" s="111"/>
      <c r="F76" s="111"/>
      <c r="G76" s="111"/>
      <c r="H76" s="32">
        <f>H51+H63+H70+H74</f>
        <v>0.75155702400000002</v>
      </c>
      <c r="I76" s="33">
        <f>I51+I63+I70+I74</f>
        <v>1358.1728597533092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2" t="s">
        <v>85</v>
      </c>
      <c r="C78" s="102"/>
      <c r="D78" s="102"/>
      <c r="E78" s="102"/>
      <c r="F78" s="102"/>
      <c r="G78" s="102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5" t="s">
        <v>20</v>
      </c>
      <c r="C79" s="85"/>
      <c r="D79" s="85"/>
      <c r="E79" s="85"/>
      <c r="F79" s="85"/>
      <c r="G79" s="85"/>
      <c r="H79" s="23">
        <f>I79/$I$40</f>
        <v>0.15582586298833925</v>
      </c>
      <c r="I79" s="24">
        <f>I96</f>
        <v>281.60000000000002</v>
      </c>
    </row>
    <row r="80" spans="1:11" ht="15" customHeight="1" x14ac:dyDescent="0.25">
      <c r="A80" s="17">
        <v>2</v>
      </c>
      <c r="B80" s="85" t="s">
        <v>21</v>
      </c>
      <c r="C80" s="85"/>
      <c r="D80" s="85"/>
      <c r="E80" s="85"/>
      <c r="F80" s="85"/>
      <c r="G80" s="8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85" t="s">
        <v>86</v>
      </c>
      <c r="C81" s="85"/>
      <c r="D81" s="85"/>
      <c r="E81" s="85"/>
      <c r="F81" s="85"/>
      <c r="G81" s="85"/>
      <c r="H81" s="23">
        <f>I81/$I$40</f>
        <v>5.6869397241254421E-2</v>
      </c>
      <c r="I81" s="24">
        <f>I88</f>
        <v>102.77127272727273</v>
      </c>
    </row>
    <row r="82" spans="1:10" ht="15" customHeight="1" x14ac:dyDescent="0.25">
      <c r="A82" s="17">
        <v>4</v>
      </c>
      <c r="B82" s="85" t="s">
        <v>87</v>
      </c>
      <c r="C82" s="85"/>
      <c r="D82" s="85"/>
      <c r="E82" s="85"/>
      <c r="F82" s="85"/>
      <c r="G82" s="8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85" t="s">
        <v>88</v>
      </c>
      <c r="C83" s="85"/>
      <c r="D83" s="85"/>
      <c r="E83" s="85"/>
      <c r="F83" s="85"/>
      <c r="G83" s="8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99" t="s">
        <v>89</v>
      </c>
      <c r="B84" s="99"/>
      <c r="C84" s="99"/>
      <c r="D84" s="99"/>
      <c r="E84" s="99"/>
      <c r="F84" s="99"/>
      <c r="G84" s="99"/>
      <c r="H84" s="25">
        <f>SUM(H79:H83)</f>
        <v>0.21269526022959367</v>
      </c>
      <c r="I84" s="26">
        <f>SUM(I79:I83)</f>
        <v>384.37127272727275</v>
      </c>
      <c r="J84" s="34"/>
    </row>
    <row r="85" spans="1:10" ht="18" customHeight="1" x14ac:dyDescent="0.25">
      <c r="A85" s="29" t="s">
        <v>90</v>
      </c>
      <c r="B85" s="109" t="s">
        <v>91</v>
      </c>
      <c r="C85" s="109"/>
      <c r="D85" s="109"/>
      <c r="E85" s="109"/>
      <c r="F85" s="109"/>
      <c r="G85" s="109"/>
      <c r="H85" s="35"/>
      <c r="I85" s="36"/>
    </row>
    <row r="86" spans="1:10" ht="15" customHeight="1" x14ac:dyDescent="0.25">
      <c r="A86" s="94" t="s">
        <v>92</v>
      </c>
      <c r="B86" s="94"/>
      <c r="C86" s="94"/>
      <c r="D86" s="94"/>
      <c r="E86" s="94"/>
      <c r="F86" s="94"/>
      <c r="G86" s="94"/>
      <c r="H86" s="94"/>
      <c r="I86" s="94"/>
    </row>
    <row r="87" spans="1:10" ht="24" customHeight="1" x14ac:dyDescent="0.25">
      <c r="A87" s="95" t="s">
        <v>93</v>
      </c>
      <c r="B87" s="95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0">
        <f>I12</f>
        <v>4.8</v>
      </c>
      <c r="B88" s="110"/>
      <c r="C88" s="17">
        <f>I13</f>
        <v>22</v>
      </c>
      <c r="D88" s="17">
        <v>2</v>
      </c>
      <c r="E88" s="37">
        <f>A88*C88*D88</f>
        <v>211.2</v>
      </c>
      <c r="F88" s="37">
        <f>I31</f>
        <v>1807.1454545454544</v>
      </c>
      <c r="G88" s="38">
        <f>I14</f>
        <v>0.06</v>
      </c>
      <c r="H88" s="37">
        <f>F88*G88</f>
        <v>108.42872727272726</v>
      </c>
      <c r="I88" s="24">
        <f>IF((E88-H88)&gt;0,E88-H88,0)</f>
        <v>102.77127272727273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94" t="s">
        <v>101</v>
      </c>
      <c r="B90" s="94"/>
      <c r="C90" s="94"/>
      <c r="D90" s="94"/>
      <c r="E90" s="94"/>
      <c r="F90" s="94"/>
      <c r="G90" s="94"/>
      <c r="H90" s="94"/>
      <c r="I90" s="94"/>
    </row>
    <row r="91" spans="1:10" ht="23.25" customHeight="1" x14ac:dyDescent="0.25">
      <c r="A91" s="95" t="s">
        <v>93</v>
      </c>
      <c r="B91" s="95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08">
        <f>I18</f>
        <v>0</v>
      </c>
      <c r="B92" s="108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94" t="s">
        <v>103</v>
      </c>
      <c r="B94" s="94"/>
      <c r="C94" s="94"/>
      <c r="D94" s="94"/>
      <c r="E94" s="94"/>
      <c r="F94" s="94"/>
      <c r="G94" s="94"/>
      <c r="H94" s="94"/>
      <c r="I94" s="94"/>
    </row>
    <row r="95" spans="1:10" ht="23.25" customHeight="1" x14ac:dyDescent="0.25">
      <c r="A95" s="95" t="s">
        <v>93</v>
      </c>
      <c r="B95" s="95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08">
        <f>I15</f>
        <v>16</v>
      </c>
      <c r="B96" s="108"/>
      <c r="C96" s="42">
        <f>I16</f>
        <v>22</v>
      </c>
      <c r="D96" s="17">
        <v>1</v>
      </c>
      <c r="E96" s="37">
        <f>A96*C96*D96</f>
        <v>352</v>
      </c>
      <c r="F96" s="37">
        <f>E96</f>
        <v>352</v>
      </c>
      <c r="G96" s="43">
        <f>I17</f>
        <v>0.2</v>
      </c>
      <c r="H96" s="37">
        <f>F96*G96</f>
        <v>70.400000000000006</v>
      </c>
      <c r="I96" s="24">
        <f>E96-H96</f>
        <v>281.60000000000002</v>
      </c>
    </row>
    <row r="97" spans="1:12" ht="4.5" customHeight="1" x14ac:dyDescent="0.25"/>
    <row r="98" spans="1:12" ht="12" customHeight="1" x14ac:dyDescent="0.25">
      <c r="A98" s="86" t="s">
        <v>104</v>
      </c>
      <c r="B98" s="86"/>
      <c r="C98" s="86"/>
      <c r="D98" s="86"/>
      <c r="E98" s="86"/>
      <c r="F98" s="86"/>
      <c r="G98" s="86"/>
      <c r="H98" s="47">
        <f>H40+H76+H84</f>
        <v>1.9642522842295937</v>
      </c>
      <c r="I98" s="48">
        <f>I40+I76+I84</f>
        <v>3549.6895870260364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84" t="s">
        <v>105</v>
      </c>
      <c r="B100" s="84"/>
      <c r="C100" s="84"/>
      <c r="D100" s="84"/>
      <c r="E100" s="84"/>
      <c r="F100" s="84"/>
      <c r="G100" s="84"/>
      <c r="H100" s="84"/>
      <c r="I100" s="84"/>
    </row>
    <row r="101" spans="1:12" ht="33.75" customHeight="1" x14ac:dyDescent="0.25">
      <c r="A101" s="22" t="s">
        <v>33</v>
      </c>
      <c r="B101" s="102" t="s">
        <v>106</v>
      </c>
      <c r="C101" s="102"/>
      <c r="D101" s="102"/>
      <c r="E101" s="102"/>
      <c r="F101" s="102"/>
      <c r="G101" s="102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85" t="s">
        <v>107</v>
      </c>
      <c r="C102" s="85"/>
      <c r="D102" s="85"/>
      <c r="E102" s="85"/>
      <c r="F102" s="85"/>
      <c r="G102" s="8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06" t="s">
        <v>108</v>
      </c>
      <c r="C103" s="106"/>
      <c r="D103" s="106"/>
      <c r="E103" s="106"/>
      <c r="F103" s="106"/>
      <c r="G103" s="106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85" t="s">
        <v>109</v>
      </c>
      <c r="C104" s="85"/>
      <c r="D104" s="85"/>
      <c r="E104" s="85"/>
      <c r="F104" s="85"/>
      <c r="G104" s="8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06" t="s">
        <v>110</v>
      </c>
      <c r="C105" s="106"/>
      <c r="D105" s="106"/>
      <c r="E105" s="106"/>
      <c r="F105" s="106"/>
      <c r="G105" s="106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85" t="s">
        <v>111</v>
      </c>
      <c r="C106" s="85"/>
      <c r="D106" s="85"/>
      <c r="E106" s="85"/>
      <c r="F106" s="85"/>
      <c r="G106" s="8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85" t="s">
        <v>112</v>
      </c>
      <c r="C107" s="85"/>
      <c r="D107" s="85"/>
      <c r="E107" s="85"/>
      <c r="F107" s="85"/>
      <c r="G107" s="85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07" t="s">
        <v>115</v>
      </c>
      <c r="B111" s="107"/>
      <c r="C111" s="107"/>
      <c r="D111" s="107"/>
      <c r="E111" s="107"/>
      <c r="F111" s="55">
        <f>I27</f>
        <v>0.1</v>
      </c>
      <c r="G111" s="56">
        <f>I113*F111</f>
        <v>344.69183142987634</v>
      </c>
      <c r="H111" s="57" t="s">
        <v>116</v>
      </c>
      <c r="I111" s="58">
        <f>I81</f>
        <v>102.77127272727273</v>
      </c>
    </row>
    <row r="112" spans="1:12" s="61" customFormat="1" ht="16.5" customHeight="1" x14ac:dyDescent="0.25">
      <c r="A112" s="104" t="s">
        <v>117</v>
      </c>
      <c r="B112" s="104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1">
        <f>I40</f>
        <v>1807.1454545454544</v>
      </c>
      <c r="B113" s="101"/>
      <c r="C113" s="62">
        <f>I51</f>
        <v>665.02952727272725</v>
      </c>
      <c r="D113" s="62">
        <f>I63</f>
        <v>460.71908361818174</v>
      </c>
      <c r="E113" s="62">
        <f>I70</f>
        <v>62.879626090909085</v>
      </c>
      <c r="F113" s="62">
        <f>I74</f>
        <v>169.54462277149094</v>
      </c>
      <c r="G113" s="62">
        <f>I84</f>
        <v>384.37127272727275</v>
      </c>
      <c r="H113" s="62">
        <f>A113+C113+D113+E113+F113+G113</f>
        <v>3549.689587026036</v>
      </c>
      <c r="I113" s="62">
        <f>H113-I111</f>
        <v>3446.9183142987631</v>
      </c>
      <c r="J113" s="34"/>
    </row>
    <row r="114" spans="1:12" ht="4.5" customHeight="1" x14ac:dyDescent="0.25">
      <c r="A114" s="29"/>
      <c r="B114" s="105"/>
      <c r="C114" s="105"/>
      <c r="D114" s="105"/>
      <c r="E114" s="105"/>
      <c r="F114" s="105"/>
      <c r="G114" s="105"/>
      <c r="H114" s="105"/>
      <c r="I114" s="105"/>
    </row>
    <row r="115" spans="1:12" ht="33.75" customHeight="1" x14ac:dyDescent="0.25">
      <c r="A115" s="22" t="s">
        <v>45</v>
      </c>
      <c r="B115" s="102" t="s">
        <v>125</v>
      </c>
      <c r="C115" s="102"/>
      <c r="D115" s="102"/>
      <c r="E115" s="102"/>
      <c r="F115" s="102"/>
      <c r="G115" s="102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85" t="s">
        <v>126</v>
      </c>
      <c r="C116" s="85"/>
      <c r="D116" s="85"/>
      <c r="E116" s="85"/>
      <c r="F116" s="85"/>
      <c r="G116" s="8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85" t="s">
        <v>127</v>
      </c>
      <c r="C117" s="85"/>
      <c r="D117" s="85"/>
      <c r="E117" s="85"/>
      <c r="F117" s="85"/>
      <c r="G117" s="85"/>
      <c r="H117" s="23">
        <f>I117/$I$126</f>
        <v>0</v>
      </c>
      <c r="I117" s="24">
        <v>0</v>
      </c>
    </row>
    <row r="118" spans="1:12" ht="15" customHeight="1" x14ac:dyDescent="0.25">
      <c r="A118" s="99" t="s">
        <v>128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2" t="s">
        <v>129</v>
      </c>
      <c r="C120" s="102"/>
      <c r="D120" s="102"/>
      <c r="E120" s="102"/>
      <c r="F120" s="102"/>
      <c r="G120" s="102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85" t="s">
        <v>129</v>
      </c>
      <c r="C121" s="85"/>
      <c r="D121" s="85"/>
      <c r="E121" s="85"/>
      <c r="F121" s="85"/>
      <c r="G121" s="85"/>
      <c r="H121" s="23">
        <f>I121/I126</f>
        <v>0</v>
      </c>
      <c r="I121" s="24">
        <v>0</v>
      </c>
    </row>
    <row r="122" spans="1:12" ht="15" customHeight="1" x14ac:dyDescent="0.25">
      <c r="A122" s="99" t="s">
        <v>130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03" t="s">
        <v>131</v>
      </c>
      <c r="B124" s="103"/>
      <c r="C124" s="103"/>
      <c r="D124" s="103"/>
      <c r="E124" s="103"/>
      <c r="F124" s="55">
        <v>0.18</v>
      </c>
      <c r="G124" s="56">
        <f>I126*F124</f>
        <v>620.44529657377734</v>
      </c>
      <c r="H124" s="57" t="s">
        <v>116</v>
      </c>
      <c r="I124" s="58">
        <f>I81</f>
        <v>102.77127272727273</v>
      </c>
      <c r="L124" s="2"/>
    </row>
    <row r="125" spans="1:12" s="61" customFormat="1" ht="16.5" customHeight="1" x14ac:dyDescent="0.25">
      <c r="A125" s="104" t="s">
        <v>117</v>
      </c>
      <c r="B125" s="104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1">
        <f>I40</f>
        <v>1807.1454545454544</v>
      </c>
      <c r="B126" s="101"/>
      <c r="C126" s="62">
        <f>I51</f>
        <v>665.02952727272725</v>
      </c>
      <c r="D126" s="62">
        <f>I63</f>
        <v>460.71908361818174</v>
      </c>
      <c r="E126" s="62">
        <f>I70</f>
        <v>62.879626090909085</v>
      </c>
      <c r="F126" s="62">
        <f>I74</f>
        <v>169.54462277149094</v>
      </c>
      <c r="G126" s="62">
        <f>I84</f>
        <v>384.37127272727275</v>
      </c>
      <c r="H126" s="62">
        <f>A126+C126+D126+E126+F126+G126</f>
        <v>3549.689587026036</v>
      </c>
      <c r="I126" s="62">
        <f>H126-I124</f>
        <v>3446.9183142987631</v>
      </c>
      <c r="J126" s="34"/>
      <c r="L126" s="2"/>
    </row>
    <row r="127" spans="1:12" ht="4.5" customHeight="1" x14ac:dyDescent="0.25"/>
    <row r="128" spans="1:12" ht="12" customHeight="1" x14ac:dyDescent="0.25">
      <c r="A128" s="86" t="s">
        <v>132</v>
      </c>
      <c r="B128" s="86"/>
      <c r="C128" s="86"/>
      <c r="D128" s="86"/>
      <c r="E128" s="86"/>
      <c r="F128" s="86"/>
      <c r="G128" s="86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84" t="s">
        <v>133</v>
      </c>
      <c r="B130" s="84"/>
      <c r="C130" s="84"/>
      <c r="D130" s="84"/>
      <c r="E130" s="84"/>
      <c r="F130" s="84"/>
      <c r="G130" s="84"/>
      <c r="H130" s="84"/>
      <c r="I130" s="84"/>
    </row>
    <row r="131" spans="1:10" ht="33.75" customHeight="1" x14ac:dyDescent="0.25">
      <c r="A131" s="22" t="s">
        <v>33</v>
      </c>
      <c r="B131" s="102" t="s">
        <v>134</v>
      </c>
      <c r="C131" s="102"/>
      <c r="D131" s="102"/>
      <c r="E131" s="102"/>
      <c r="F131" s="102"/>
      <c r="G131" s="102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85" t="s">
        <v>135</v>
      </c>
      <c r="C132" s="85"/>
      <c r="D132" s="85"/>
      <c r="E132" s="85"/>
      <c r="F132" s="85"/>
      <c r="G132" s="85"/>
      <c r="H132" s="23">
        <f>I132/$I$98</f>
        <v>7.1154898741105643E-3</v>
      </c>
      <c r="I132" s="24">
        <f>($D$142/$E$144)*H142</f>
        <v>25.257780312719472</v>
      </c>
    </row>
    <row r="133" spans="1:10" ht="15" customHeight="1" x14ac:dyDescent="0.25">
      <c r="A133" s="17">
        <v>2</v>
      </c>
      <c r="B133" s="85" t="s">
        <v>136</v>
      </c>
      <c r="C133" s="85"/>
      <c r="D133" s="85"/>
      <c r="E133" s="85"/>
      <c r="F133" s="85"/>
      <c r="G133" s="85"/>
      <c r="H133" s="23">
        <f>I133/$I$98</f>
        <v>3.2840722495894911E-2</v>
      </c>
      <c r="I133" s="81">
        <f t="shared" ref="I133:I137" si="5">($D$142/$E$144)*H143</f>
        <v>116.57437067408986</v>
      </c>
    </row>
    <row r="134" spans="1:10" ht="15" customHeight="1" x14ac:dyDescent="0.25">
      <c r="A134" s="17">
        <v>3</v>
      </c>
      <c r="B134" s="85" t="s">
        <v>13</v>
      </c>
      <c r="C134" s="85"/>
      <c r="D134" s="85"/>
      <c r="E134" s="85"/>
      <c r="F134" s="85"/>
      <c r="G134" s="85"/>
      <c r="H134" s="23">
        <f>I134/$I$98</f>
        <v>5.4734537493158188E-2</v>
      </c>
      <c r="I134" s="81">
        <f t="shared" si="5"/>
        <v>194.29061779014978</v>
      </c>
    </row>
    <row r="135" spans="1:10" ht="15" customHeight="1" x14ac:dyDescent="0.25">
      <c r="A135" s="17">
        <v>4</v>
      </c>
      <c r="B135" s="85" t="s">
        <v>137</v>
      </c>
      <c r="C135" s="85"/>
      <c r="D135" s="85"/>
      <c r="E135" s="85"/>
      <c r="F135" s="85"/>
      <c r="G135" s="85"/>
      <c r="H135" s="23">
        <f>I135/$I$98</f>
        <v>0</v>
      </c>
      <c r="I135" s="81">
        <f t="shared" si="5"/>
        <v>0</v>
      </c>
    </row>
    <row r="136" spans="1:10" ht="15" customHeight="1" x14ac:dyDescent="0.25">
      <c r="A136" s="17">
        <v>5</v>
      </c>
      <c r="B136" s="85" t="s">
        <v>138</v>
      </c>
      <c r="C136" s="85"/>
      <c r="D136" s="85"/>
      <c r="E136" s="85"/>
      <c r="F136" s="85"/>
      <c r="G136" s="85"/>
      <c r="H136" s="23">
        <f>I136/$I$98</f>
        <v>0</v>
      </c>
      <c r="I136" s="81">
        <f t="shared" si="5"/>
        <v>0</v>
      </c>
    </row>
    <row r="137" spans="1:10" ht="15" customHeight="1" x14ac:dyDescent="0.25">
      <c r="A137" s="99" t="s">
        <v>139</v>
      </c>
      <c r="B137" s="99"/>
      <c r="C137" s="99"/>
      <c r="D137" s="99"/>
      <c r="E137" s="99"/>
      <c r="F137" s="99"/>
      <c r="G137" s="99"/>
      <c r="H137" s="25">
        <f>H132+H133+H134+H135+H136</f>
        <v>9.469074986316367E-2</v>
      </c>
      <c r="I137" s="81">
        <f t="shared" si="5"/>
        <v>336.12276877695911</v>
      </c>
    </row>
    <row r="138" spans="1:10" ht="11.25" customHeight="1" x14ac:dyDescent="0.25">
      <c r="A138" s="29" t="s">
        <v>140</v>
      </c>
      <c r="B138" s="100" t="s">
        <v>141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142</v>
      </c>
      <c r="B139" s="91" t="s">
        <v>143</v>
      </c>
      <c r="C139" s="91"/>
      <c r="D139" s="91"/>
      <c r="E139" s="91"/>
      <c r="F139" s="91"/>
      <c r="G139" s="91"/>
      <c r="H139" s="91"/>
      <c r="I139" s="91"/>
    </row>
    <row r="140" spans="1:10" ht="13.5" customHeight="1" x14ac:dyDescent="0.25">
      <c r="A140" s="94" t="s">
        <v>144</v>
      </c>
      <c r="B140" s="94"/>
      <c r="C140" s="94"/>
      <c r="D140" s="94"/>
      <c r="E140" s="94"/>
      <c r="F140" s="94"/>
      <c r="G140" s="94"/>
      <c r="H140" s="94"/>
      <c r="I140" s="94"/>
    </row>
    <row r="141" spans="1:10" ht="13.5" customHeight="1" x14ac:dyDescent="0.25">
      <c r="A141" s="95" t="s">
        <v>145</v>
      </c>
      <c r="B141" s="95"/>
      <c r="C141" s="17" t="s">
        <v>146</v>
      </c>
      <c r="D141" s="96" t="s">
        <v>147</v>
      </c>
      <c r="E141" s="96"/>
      <c r="F141" s="17" t="s">
        <v>148</v>
      </c>
      <c r="G141" s="195" t="s">
        <v>149</v>
      </c>
      <c r="H141" s="201" t="s">
        <v>150</v>
      </c>
      <c r="I141" s="201"/>
    </row>
    <row r="142" spans="1:10" ht="13.5" customHeight="1" x14ac:dyDescent="0.25">
      <c r="A142" s="97">
        <f>I98</f>
        <v>3549.6895870260364</v>
      </c>
      <c r="B142" s="97"/>
      <c r="C142" s="24">
        <f>I128</f>
        <v>0</v>
      </c>
      <c r="D142" s="98">
        <f>A142+C142</f>
        <v>3549.6895870260364</v>
      </c>
      <c r="E142" s="98"/>
      <c r="F142" s="17" t="str">
        <f>B132</f>
        <v>PIS</v>
      </c>
      <c r="G142" s="199">
        <v>1.6500000000000001E-2</v>
      </c>
      <c r="H142" s="202">
        <v>6.4999999999999997E-3</v>
      </c>
      <c r="I142" s="202"/>
      <c r="J142" s="34"/>
    </row>
    <row r="143" spans="1:10" ht="13.5" customHeight="1" x14ac:dyDescent="0.25">
      <c r="A143" s="198" t="s">
        <v>151</v>
      </c>
      <c r="B143" s="198"/>
      <c r="C143" s="195">
        <v>1</v>
      </c>
      <c r="D143" s="196">
        <f>G147/1</f>
        <v>0.14250000000000002</v>
      </c>
      <c r="E143" s="197">
        <f>C143-D143</f>
        <v>0.85749999999999993</v>
      </c>
      <c r="F143" s="17" t="str">
        <f>B133</f>
        <v>COFINS</v>
      </c>
      <c r="G143" s="199">
        <v>7.5999999999999998E-2</v>
      </c>
      <c r="H143" s="202">
        <v>0.03</v>
      </c>
      <c r="I143" s="202"/>
    </row>
    <row r="144" spans="1:10" ht="13.5" customHeight="1" x14ac:dyDescent="0.25">
      <c r="A144" s="191" t="s">
        <v>152</v>
      </c>
      <c r="B144" s="191"/>
      <c r="C144" s="192">
        <v>1</v>
      </c>
      <c r="D144" s="193">
        <f>H147</f>
        <v>8.6499999999999994E-2</v>
      </c>
      <c r="E144" s="194">
        <f>C144-D144</f>
        <v>0.91349999999999998</v>
      </c>
      <c r="F144" s="17" t="str">
        <f>B134</f>
        <v>ISS</v>
      </c>
      <c r="G144" s="199">
        <f>I11</f>
        <v>0.05</v>
      </c>
      <c r="H144" s="202">
        <f>I11</f>
        <v>0.05</v>
      </c>
      <c r="I144" s="202"/>
    </row>
    <row r="145" spans="1:10" ht="13.5" customHeight="1" x14ac:dyDescent="0.25">
      <c r="A145" s="93" t="s">
        <v>153</v>
      </c>
      <c r="B145" s="93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99">
        <v>0</v>
      </c>
      <c r="H145" s="202">
        <v>0</v>
      </c>
      <c r="I145" s="202"/>
    </row>
    <row r="146" spans="1:10" ht="13.5" customHeight="1" x14ac:dyDescent="0.25">
      <c r="A146" s="90" t="s">
        <v>155</v>
      </c>
      <c r="B146" s="90" t="s">
        <v>156</v>
      </c>
      <c r="C146" s="90"/>
      <c r="D146" s="90"/>
      <c r="E146" s="90"/>
      <c r="F146" s="12" t="s">
        <v>157</v>
      </c>
      <c r="G146" s="199">
        <v>0</v>
      </c>
      <c r="H146" s="202">
        <v>0</v>
      </c>
      <c r="I146" s="202"/>
    </row>
    <row r="147" spans="1:10" ht="18" customHeight="1" x14ac:dyDescent="0.25">
      <c r="A147" s="90"/>
      <c r="B147" s="90"/>
      <c r="C147" s="90"/>
      <c r="D147" s="90"/>
      <c r="E147" s="90"/>
      <c r="F147" s="3" t="s">
        <v>158</v>
      </c>
      <c r="G147" s="200">
        <f>SUM(G142:G146)</f>
        <v>0.14250000000000002</v>
      </c>
      <c r="H147" s="203">
        <f>SUM(H142:I146)</f>
        <v>8.6499999999999994E-2</v>
      </c>
      <c r="I147" s="203"/>
    </row>
    <row r="148" spans="1:10" ht="18" customHeight="1" x14ac:dyDescent="0.25">
      <c r="A148" s="29" t="s">
        <v>159</v>
      </c>
      <c r="B148" s="91" t="s">
        <v>160</v>
      </c>
      <c r="C148" s="91"/>
      <c r="D148" s="91"/>
      <c r="E148" s="91"/>
      <c r="F148" s="91"/>
      <c r="G148" s="91"/>
      <c r="H148" s="91"/>
      <c r="I148" s="91"/>
    </row>
    <row r="149" spans="1:10" ht="4.5" customHeight="1" x14ac:dyDescent="0.25">
      <c r="A149" s="65"/>
      <c r="B149" s="92"/>
      <c r="C149" s="92"/>
      <c r="D149" s="92"/>
      <c r="E149" s="92"/>
      <c r="F149" s="92"/>
      <c r="G149" s="92"/>
      <c r="H149" s="92"/>
      <c r="I149" s="92"/>
    </row>
    <row r="150" spans="1:10" ht="12" customHeight="1" x14ac:dyDescent="0.25">
      <c r="A150" s="86" t="s">
        <v>161</v>
      </c>
      <c r="B150" s="86"/>
      <c r="C150" s="86"/>
      <c r="D150" s="86"/>
      <c r="E150" s="86"/>
      <c r="F150" s="86"/>
      <c r="G150" s="86"/>
      <c r="H150" s="47">
        <f>H137</f>
        <v>9.469074986316367E-2</v>
      </c>
      <c r="I150" s="48">
        <f>I137</f>
        <v>336.12276877695911</v>
      </c>
    </row>
    <row r="151" spans="1:10" ht="4.5" customHeight="1" x14ac:dyDescent="0.25"/>
    <row r="152" spans="1:10" ht="11.25" customHeight="1" x14ac:dyDescent="0.25">
      <c r="A152" s="89" t="s">
        <v>162</v>
      </c>
      <c r="B152" s="89"/>
      <c r="C152" s="89"/>
      <c r="D152" s="89"/>
      <c r="E152" s="89"/>
      <c r="F152" s="89"/>
      <c r="G152" s="89"/>
      <c r="H152" s="89"/>
      <c r="I152" s="89"/>
    </row>
    <row r="153" spans="1:10" ht="11.25" customHeight="1" x14ac:dyDescent="0.25">
      <c r="A153" s="84" t="s">
        <v>32</v>
      </c>
      <c r="B153" s="84"/>
      <c r="C153" s="84"/>
      <c r="D153" s="84"/>
      <c r="E153" s="84"/>
      <c r="F153" s="84"/>
      <c r="G153" s="84"/>
      <c r="H153" s="84"/>
      <c r="I153" s="84"/>
    </row>
    <row r="154" spans="1:10" ht="15" customHeight="1" x14ac:dyDescent="0.25">
      <c r="A154" s="17">
        <v>1</v>
      </c>
      <c r="B154" s="85" t="s">
        <v>163</v>
      </c>
      <c r="C154" s="85"/>
      <c r="D154" s="85"/>
      <c r="E154" s="85"/>
      <c r="F154" s="85"/>
      <c r="G154" s="85"/>
      <c r="H154" s="23">
        <f>I154/$G$171</f>
        <v>0.4650624603235663</v>
      </c>
      <c r="I154" s="66">
        <f>I40</f>
        <v>1807.1454545454544</v>
      </c>
    </row>
    <row r="155" spans="1:10" ht="15" customHeight="1" x14ac:dyDescent="0.25">
      <c r="A155" s="17">
        <v>2</v>
      </c>
      <c r="B155" s="85" t="s">
        <v>164</v>
      </c>
      <c r="C155" s="85"/>
      <c r="D155" s="85"/>
      <c r="E155" s="85"/>
      <c r="F155" s="85"/>
      <c r="G155" s="85"/>
      <c r="H155" s="23">
        <f>I155/$G$171</f>
        <v>0.34952095865489763</v>
      </c>
      <c r="I155" s="66">
        <f>I51+I63+I70+I74</f>
        <v>1358.1728597533092</v>
      </c>
    </row>
    <row r="156" spans="1:10" ht="15" customHeight="1" x14ac:dyDescent="0.25">
      <c r="A156" s="17">
        <v>3</v>
      </c>
      <c r="B156" s="85" t="s">
        <v>165</v>
      </c>
      <c r="C156" s="85"/>
      <c r="D156" s="85"/>
      <c r="E156" s="85"/>
      <c r="F156" s="85"/>
      <c r="G156" s="85"/>
      <c r="H156" s="23">
        <f>I156/$G$171</f>
        <v>9.8916581021536013E-2</v>
      </c>
      <c r="I156" s="66">
        <f>I84</f>
        <v>384.37127272727275</v>
      </c>
    </row>
    <row r="157" spans="1:10" s="28" customFormat="1" ht="15" customHeight="1" x14ac:dyDescent="0.25">
      <c r="A157" s="86" t="s">
        <v>166</v>
      </c>
      <c r="B157" s="86"/>
      <c r="C157" s="86"/>
      <c r="D157" s="86"/>
      <c r="E157" s="86"/>
      <c r="F157" s="86"/>
      <c r="G157" s="86"/>
      <c r="H157" s="47">
        <f>H154+H155+H156</f>
        <v>0.91349999999999998</v>
      </c>
      <c r="I157" s="48">
        <f>SUM(I154:I156)</f>
        <v>3549.6895870260364</v>
      </c>
      <c r="J157" s="35"/>
    </row>
    <row r="158" spans="1:10" ht="4.5" customHeight="1" x14ac:dyDescent="0.25"/>
    <row r="159" spans="1:10" ht="11.25" customHeight="1" x14ac:dyDescent="0.25">
      <c r="A159" s="84" t="s">
        <v>105</v>
      </c>
      <c r="B159" s="84"/>
      <c r="C159" s="84"/>
      <c r="D159" s="84"/>
      <c r="E159" s="84"/>
      <c r="F159" s="84"/>
      <c r="G159" s="84"/>
      <c r="H159" s="84"/>
      <c r="I159" s="84"/>
    </row>
    <row r="160" spans="1:10" ht="15" customHeight="1" x14ac:dyDescent="0.25">
      <c r="A160" s="17">
        <v>1</v>
      </c>
      <c r="B160" s="85" t="s">
        <v>167</v>
      </c>
      <c r="C160" s="85"/>
      <c r="D160" s="85"/>
      <c r="E160" s="85"/>
      <c r="F160" s="85"/>
      <c r="G160" s="8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85" t="s">
        <v>168</v>
      </c>
      <c r="C161" s="85"/>
      <c r="D161" s="85"/>
      <c r="E161" s="85"/>
      <c r="F161" s="85"/>
      <c r="G161" s="8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85" t="s">
        <v>169</v>
      </c>
      <c r="C162" s="85"/>
      <c r="D162" s="85"/>
      <c r="E162" s="85"/>
      <c r="F162" s="85"/>
      <c r="G162" s="85"/>
      <c r="H162" s="23">
        <f>I162/$G$171</f>
        <v>0</v>
      </c>
      <c r="I162" s="24">
        <f>I122</f>
        <v>0</v>
      </c>
    </row>
    <row r="163" spans="1:11" ht="15" customHeight="1" x14ac:dyDescent="0.25">
      <c r="A163" s="86" t="s">
        <v>170</v>
      </c>
      <c r="B163" s="86"/>
      <c r="C163" s="86"/>
      <c r="D163" s="86"/>
      <c r="E163" s="86"/>
      <c r="F163" s="86"/>
      <c r="G163" s="86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84" t="s">
        <v>133</v>
      </c>
      <c r="B165" s="84"/>
      <c r="C165" s="84"/>
      <c r="D165" s="84"/>
      <c r="E165" s="84"/>
      <c r="F165" s="84"/>
      <c r="G165" s="84"/>
      <c r="H165" s="84"/>
      <c r="I165" s="84"/>
    </row>
    <row r="166" spans="1:11" ht="15" customHeight="1" x14ac:dyDescent="0.25">
      <c r="A166" s="17">
        <v>1</v>
      </c>
      <c r="B166" s="85" t="s">
        <v>171</v>
      </c>
      <c r="C166" s="85"/>
      <c r="D166" s="85"/>
      <c r="E166" s="85"/>
      <c r="F166" s="85"/>
      <c r="G166" s="85"/>
      <c r="H166" s="23">
        <f>I166/$G$171</f>
        <v>8.6499999999999994E-2</v>
      </c>
      <c r="I166" s="24">
        <f>I137</f>
        <v>336.12276877695911</v>
      </c>
    </row>
    <row r="167" spans="1:11" ht="15" customHeight="1" x14ac:dyDescent="0.25">
      <c r="A167" s="86" t="s">
        <v>172</v>
      </c>
      <c r="B167" s="86"/>
      <c r="C167" s="86"/>
      <c r="D167" s="86"/>
      <c r="E167" s="86"/>
      <c r="F167" s="86"/>
      <c r="G167" s="86"/>
      <c r="H167" s="47">
        <f>H166</f>
        <v>8.6499999999999994E-2</v>
      </c>
      <c r="I167" s="48">
        <f>I137</f>
        <v>336.12276877695911</v>
      </c>
      <c r="K167" s="41"/>
    </row>
    <row r="168" spans="1:11" ht="4.5" customHeight="1" x14ac:dyDescent="0.25"/>
    <row r="169" spans="1:11" ht="11.25" customHeight="1" x14ac:dyDescent="0.25">
      <c r="A169" s="87" t="s">
        <v>162</v>
      </c>
      <c r="B169" s="87"/>
      <c r="C169" s="87"/>
      <c r="D169" s="87"/>
      <c r="E169" s="87"/>
      <c r="F169" s="87"/>
      <c r="G169" s="87"/>
      <c r="H169" s="87"/>
      <c r="I169" s="87"/>
    </row>
    <row r="170" spans="1:11" ht="45" customHeight="1" x14ac:dyDescent="0.25">
      <c r="A170" s="88" t="s">
        <v>173</v>
      </c>
      <c r="B170" s="88"/>
      <c r="C170" s="88"/>
      <c r="D170" s="88"/>
      <c r="E170" s="88"/>
      <c r="F170" s="88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82" t="str">
        <f>D5</f>
        <v>Motorista</v>
      </c>
      <c r="B171" s="82"/>
      <c r="C171" s="82"/>
      <c r="D171" s="82"/>
      <c r="E171" s="82"/>
      <c r="F171" s="82"/>
      <c r="G171" s="68">
        <f>I157+I163+I167</f>
        <v>3885.8123558029956</v>
      </c>
      <c r="H171" s="67">
        <f>IF(D6="12x36",2,1)</f>
        <v>1</v>
      </c>
      <c r="I171" s="68">
        <f>G171*H171</f>
        <v>3885.8123558029956</v>
      </c>
    </row>
    <row r="172" spans="1:11" x14ac:dyDescent="0.25">
      <c r="A172" s="82"/>
      <c r="B172" s="82"/>
      <c r="C172" s="82"/>
      <c r="D172" s="82"/>
      <c r="E172" s="82"/>
      <c r="F172" s="82"/>
      <c r="G172" s="67"/>
      <c r="H172" s="67"/>
      <c r="I172" s="68"/>
    </row>
    <row r="173" spans="1:11" s="28" customFormat="1" ht="12" customHeight="1" x14ac:dyDescent="0.25">
      <c r="A173" s="83" t="s">
        <v>177</v>
      </c>
      <c r="B173" s="83"/>
      <c r="C173" s="83"/>
      <c r="D173" s="83"/>
      <c r="E173" s="83"/>
      <c r="F173" s="83"/>
      <c r="G173" s="83"/>
      <c r="H173" s="83"/>
      <c r="I173" s="69">
        <f>I171</f>
        <v>3885.8123558029956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zoomScale="130" zoomScaleNormal="130" zoomScalePageLayoutView="130" workbookViewId="0">
      <selection activeCell="I132" sqref="I13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K1" s="4"/>
    </row>
    <row r="2" spans="1:11" ht="22.5" customHeight="1" x14ac:dyDescent="0.25">
      <c r="A2" s="121" t="s">
        <v>1</v>
      </c>
      <c r="B2" s="121"/>
      <c r="C2" s="122" t="s">
        <v>189</v>
      </c>
      <c r="D2" s="122"/>
      <c r="E2" s="190" t="s">
        <v>210</v>
      </c>
      <c r="F2" s="123"/>
      <c r="G2" s="123"/>
      <c r="H2" s="123"/>
      <c r="I2" s="123"/>
    </row>
    <row r="3" spans="1:11" ht="11.25" customHeight="1" x14ac:dyDescent="0.25">
      <c r="A3" s="121" t="s">
        <v>2</v>
      </c>
      <c r="B3" s="12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24" t="s">
        <v>199</v>
      </c>
      <c r="E5" s="124"/>
      <c r="F5" s="124"/>
      <c r="G5" s="125" t="str">
        <f>IF(D6="12x36","Regime de trabalho:","Quantidade de HORAS/MÊS")</f>
        <v>Quantidade de HORAS/MÊS</v>
      </c>
      <c r="H5" s="125"/>
      <c r="I5" s="126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06">
        <v>40</v>
      </c>
      <c r="E6" s="106"/>
      <c r="F6" s="106"/>
      <c r="G6" s="125"/>
      <c r="H6" s="125"/>
      <c r="I6" s="126"/>
    </row>
    <row r="7" spans="1:11" ht="22.5" customHeight="1" x14ac:dyDescent="0.25">
      <c r="A7" s="106" t="s">
        <v>5</v>
      </c>
      <c r="B7" s="106"/>
      <c r="C7" s="106"/>
      <c r="D7" s="85" t="s">
        <v>202</v>
      </c>
      <c r="E7" s="85"/>
      <c r="F7" s="85"/>
      <c r="G7" s="118" t="s">
        <v>6</v>
      </c>
      <c r="H7" s="118"/>
      <c r="I7" s="120" t="s">
        <v>10</v>
      </c>
    </row>
    <row r="8" spans="1:11" ht="22.5" customHeight="1" x14ac:dyDescent="0.25">
      <c r="A8" s="106" t="s">
        <v>7</v>
      </c>
      <c r="B8" s="106"/>
      <c r="C8" s="106"/>
      <c r="D8" s="85" t="s">
        <v>16</v>
      </c>
      <c r="E8" s="85"/>
      <c r="F8" s="85"/>
      <c r="G8" s="118"/>
      <c r="H8" s="118"/>
      <c r="I8" s="120"/>
    </row>
    <row r="9" spans="1:11" ht="24.75" customHeight="1" x14ac:dyDescent="0.25">
      <c r="A9" s="106" t="s">
        <v>8</v>
      </c>
      <c r="B9" s="106"/>
      <c r="C9" s="106"/>
      <c r="D9" s="117" t="s">
        <v>197</v>
      </c>
      <c r="E9" s="117"/>
      <c r="F9" s="117"/>
      <c r="G9" s="118" t="s">
        <v>9</v>
      </c>
      <c r="H9" s="118"/>
      <c r="I9" s="9" t="s">
        <v>10</v>
      </c>
    </row>
    <row r="10" spans="1:11" ht="29.45" customHeight="1" x14ac:dyDescent="0.25">
      <c r="A10" s="119" t="s">
        <v>11</v>
      </c>
      <c r="B10" s="119"/>
      <c r="C10" s="119"/>
      <c r="D10" s="119"/>
      <c r="E10" s="119"/>
      <c r="F10" s="119"/>
      <c r="G10" s="8" t="s">
        <v>12</v>
      </c>
      <c r="H10" s="10">
        <v>220</v>
      </c>
      <c r="I10" s="11">
        <v>1987.86</v>
      </c>
    </row>
    <row r="11" spans="1:11" ht="20.45" customHeight="1" x14ac:dyDescent="0.25">
      <c r="A11" s="96" t="s">
        <v>13</v>
      </c>
      <c r="B11" s="96"/>
      <c r="C11" s="96"/>
      <c r="D11" s="96"/>
      <c r="E11" s="96"/>
      <c r="F11" s="96"/>
      <c r="G11" s="10" t="str">
        <f>D9</f>
        <v>Erechim</v>
      </c>
      <c r="H11" s="10" t="s">
        <v>14</v>
      </c>
      <c r="I11" s="13">
        <v>0.03</v>
      </c>
    </row>
    <row r="12" spans="1:11" ht="15" customHeight="1" x14ac:dyDescent="0.25">
      <c r="A12" s="96" t="s">
        <v>15</v>
      </c>
      <c r="B12" s="96"/>
      <c r="C12" s="96"/>
      <c r="D12" s="96"/>
      <c r="E12" s="96"/>
      <c r="F12" s="96"/>
      <c r="G12" s="115" t="s">
        <v>16</v>
      </c>
      <c r="H12" s="10" t="s">
        <v>17</v>
      </c>
      <c r="I12" s="11">
        <v>5.5</v>
      </c>
    </row>
    <row r="13" spans="1:11" x14ac:dyDescent="0.25">
      <c r="A13" s="96"/>
      <c r="B13" s="96"/>
      <c r="C13" s="96"/>
      <c r="D13" s="96"/>
      <c r="E13" s="96"/>
      <c r="F13" s="96"/>
      <c r="G13" s="115"/>
      <c r="H13" s="10" t="s">
        <v>18</v>
      </c>
      <c r="I13" s="14">
        <v>22</v>
      </c>
    </row>
    <row r="14" spans="1:11" x14ac:dyDescent="0.25">
      <c r="A14" s="96"/>
      <c r="B14" s="96"/>
      <c r="C14" s="96"/>
      <c r="D14" s="96"/>
      <c r="E14" s="96"/>
      <c r="F14" s="96"/>
      <c r="G14" s="115"/>
      <c r="H14" s="10" t="s">
        <v>19</v>
      </c>
      <c r="I14" s="9">
        <v>0.06</v>
      </c>
    </row>
    <row r="15" spans="1:11" ht="11.25" customHeight="1" x14ac:dyDescent="0.25">
      <c r="A15" s="96" t="s">
        <v>20</v>
      </c>
      <c r="B15" s="96"/>
      <c r="C15" s="96"/>
      <c r="D15" s="96"/>
      <c r="E15" s="96"/>
      <c r="F15" s="96"/>
      <c r="G15" s="115" t="s">
        <v>16</v>
      </c>
      <c r="H15" s="10" t="s">
        <v>17</v>
      </c>
      <c r="I15" s="11">
        <v>16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115"/>
      <c r="H16" s="10" t="s">
        <v>18</v>
      </c>
      <c r="I16" s="14">
        <v>22</v>
      </c>
    </row>
    <row r="17" spans="1:9" x14ac:dyDescent="0.25">
      <c r="A17" s="96"/>
      <c r="B17" s="96"/>
      <c r="C17" s="96"/>
      <c r="D17" s="96"/>
      <c r="E17" s="96"/>
      <c r="F17" s="96"/>
      <c r="G17" s="115"/>
      <c r="H17" s="10" t="s">
        <v>19</v>
      </c>
      <c r="I17" s="9">
        <v>0.2</v>
      </c>
    </row>
    <row r="18" spans="1:9" ht="11.25" customHeight="1" x14ac:dyDescent="0.25">
      <c r="A18" s="96" t="s">
        <v>21</v>
      </c>
      <c r="B18" s="96"/>
      <c r="C18" s="96"/>
      <c r="D18" s="96"/>
      <c r="E18" s="96"/>
      <c r="F18" s="96"/>
      <c r="G18" s="115" t="s">
        <v>16</v>
      </c>
      <c r="H18" s="10" t="s">
        <v>17</v>
      </c>
      <c r="I18" s="11">
        <v>0</v>
      </c>
    </row>
    <row r="19" spans="1:9" x14ac:dyDescent="0.25">
      <c r="A19" s="96"/>
      <c r="B19" s="96"/>
      <c r="C19" s="96"/>
      <c r="D19" s="96"/>
      <c r="E19" s="96"/>
      <c r="F19" s="96"/>
      <c r="G19" s="115"/>
      <c r="H19" s="10" t="s">
        <v>18</v>
      </c>
      <c r="I19" s="14">
        <v>0</v>
      </c>
    </row>
    <row r="20" spans="1:9" x14ac:dyDescent="0.25">
      <c r="A20" s="96"/>
      <c r="B20" s="96"/>
      <c r="C20" s="96"/>
      <c r="D20" s="96"/>
      <c r="E20" s="96"/>
      <c r="F20" s="96"/>
      <c r="G20" s="115"/>
      <c r="H20" s="10" t="s">
        <v>19</v>
      </c>
      <c r="I20" s="9">
        <v>0</v>
      </c>
    </row>
    <row r="21" spans="1:9" ht="36" customHeight="1" x14ac:dyDescent="0.25">
      <c r="A21" s="116" t="s">
        <v>188</v>
      </c>
      <c r="B21" s="116"/>
      <c r="C21" s="116"/>
      <c r="D21" s="116"/>
      <c r="E21" s="116"/>
      <c r="F21" s="116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95" t="s">
        <v>23</v>
      </c>
      <c r="B22" s="95"/>
      <c r="C22" s="95"/>
      <c r="D22" s="95"/>
      <c r="E22" s="95"/>
      <c r="F22" s="95"/>
      <c r="G22" s="15"/>
      <c r="H22" s="15" t="s">
        <v>24</v>
      </c>
      <c r="I22" s="18" t="s">
        <v>10</v>
      </c>
    </row>
    <row r="23" spans="1:9" ht="34.5" customHeight="1" x14ac:dyDescent="0.25">
      <c r="A23" s="95" t="s">
        <v>25</v>
      </c>
      <c r="B23" s="95"/>
      <c r="C23" s="95"/>
      <c r="D23" s="95"/>
      <c r="E23" s="95"/>
      <c r="F23" s="95"/>
      <c r="G23" s="10"/>
      <c r="H23" s="10" t="s">
        <v>26</v>
      </c>
      <c r="I23" s="11" t="s">
        <v>10</v>
      </c>
    </row>
    <row r="24" spans="1:9" ht="15" customHeight="1" x14ac:dyDescent="0.25">
      <c r="A24" s="95" t="s">
        <v>27</v>
      </c>
      <c r="B24" s="95"/>
      <c r="C24" s="95"/>
      <c r="D24" s="95"/>
      <c r="E24" s="95"/>
      <c r="F24" s="95"/>
      <c r="G24" s="15"/>
      <c r="H24" s="19" t="s">
        <v>28</v>
      </c>
      <c r="I24" s="20" t="s">
        <v>10</v>
      </c>
    </row>
    <row r="25" spans="1:9" ht="15" customHeight="1" x14ac:dyDescent="0.25">
      <c r="A25" s="95"/>
      <c r="B25" s="95"/>
      <c r="C25" s="95"/>
      <c r="D25" s="95"/>
      <c r="E25" s="95"/>
      <c r="F25" s="95"/>
      <c r="G25" s="15"/>
      <c r="H25" s="21" t="s">
        <v>29</v>
      </c>
      <c r="I25" s="9" t="s">
        <v>10</v>
      </c>
    </row>
    <row r="26" spans="1:9" ht="26.25" customHeight="1" x14ac:dyDescent="0.25">
      <c r="A26" s="95" t="s">
        <v>30</v>
      </c>
      <c r="B26" s="95"/>
      <c r="C26" s="95"/>
      <c r="D26" s="95"/>
      <c r="E26" s="95"/>
      <c r="F26" s="95"/>
      <c r="G26" s="15"/>
      <c r="H26" s="10" t="s">
        <v>28</v>
      </c>
      <c r="I26" s="20" t="s">
        <v>10</v>
      </c>
    </row>
    <row r="27" spans="1:9" ht="35.25" customHeight="1" x14ac:dyDescent="0.25">
      <c r="A27" s="95" t="s">
        <v>31</v>
      </c>
      <c r="B27" s="95"/>
      <c r="C27" s="95"/>
      <c r="D27" s="95"/>
      <c r="E27" s="95"/>
      <c r="F27" s="95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84" t="s">
        <v>32</v>
      </c>
      <c r="B29" s="84"/>
      <c r="C29" s="84"/>
      <c r="D29" s="84"/>
      <c r="E29" s="84"/>
      <c r="F29" s="84"/>
      <c r="G29" s="84"/>
      <c r="H29" s="84"/>
      <c r="I29" s="84"/>
    </row>
    <row r="30" spans="1:9" ht="33.75" customHeight="1" x14ac:dyDescent="0.25">
      <c r="A30" s="22" t="s">
        <v>33</v>
      </c>
      <c r="B30" s="102" t="s">
        <v>34</v>
      </c>
      <c r="C30" s="102"/>
      <c r="D30" s="102"/>
      <c r="E30" s="102"/>
      <c r="F30" s="102"/>
      <c r="G30" s="102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5" t="s">
        <v>37</v>
      </c>
      <c r="C31" s="85"/>
      <c r="D31" s="85"/>
      <c r="E31" s="85"/>
      <c r="F31" s="85"/>
      <c r="G31" s="85"/>
      <c r="H31" s="23">
        <f t="shared" ref="H31:H39" si="0">I31/$I$40</f>
        <v>1</v>
      </c>
      <c r="I31" s="24">
        <f>IF(D6="12x36",I10,I10/H10*I5)</f>
        <v>1807.1454545454544</v>
      </c>
    </row>
    <row r="32" spans="1:9" ht="15" customHeight="1" x14ac:dyDescent="0.25">
      <c r="A32" s="17">
        <f t="shared" ref="A32:A39" si="1">A31+1</f>
        <v>2</v>
      </c>
      <c r="B32" s="85" t="s">
        <v>38</v>
      </c>
      <c r="C32" s="85"/>
      <c r="D32" s="85"/>
      <c r="E32" s="85"/>
      <c r="F32" s="85"/>
      <c r="G32" s="8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5" t="s">
        <v>39</v>
      </c>
      <c r="C33" s="85"/>
      <c r="D33" s="85"/>
      <c r="E33" s="85"/>
      <c r="F33" s="85"/>
      <c r="G33" s="8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5" t="s">
        <v>40</v>
      </c>
      <c r="C34" s="85"/>
      <c r="D34" s="85"/>
      <c r="E34" s="85"/>
      <c r="F34" s="85"/>
      <c r="G34" s="8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5" t="s">
        <v>41</v>
      </c>
      <c r="C35" s="85"/>
      <c r="D35" s="85"/>
      <c r="E35" s="85"/>
      <c r="F35" s="85"/>
      <c r="G35" s="8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5" t="s">
        <v>185</v>
      </c>
      <c r="C36" s="85"/>
      <c r="D36" s="85"/>
      <c r="E36" s="85"/>
      <c r="F36" s="85"/>
      <c r="G36" s="8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5" t="s">
        <v>42</v>
      </c>
      <c r="C37" s="85"/>
      <c r="D37" s="85"/>
      <c r="E37" s="85"/>
      <c r="F37" s="85"/>
      <c r="G37" s="8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5" t="s">
        <v>43</v>
      </c>
      <c r="C38" s="85"/>
      <c r="D38" s="85"/>
      <c r="E38" s="85"/>
      <c r="F38" s="85"/>
      <c r="G38" s="8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4" t="str">
        <f>IF(D6="12x36","Para postos 12x36 os feriados são considerados compensados, conforme parágrafo único, Art. 59-A da CLT","Outros")</f>
        <v>Outros</v>
      </c>
      <c r="C39" s="114"/>
      <c r="D39" s="114"/>
      <c r="E39" s="114"/>
      <c r="F39" s="114"/>
      <c r="G39" s="11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44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1807.1454545454544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2" t="s">
        <v>46</v>
      </c>
      <c r="C42" s="102"/>
      <c r="D42" s="102"/>
      <c r="E42" s="102"/>
      <c r="F42" s="102"/>
      <c r="G42" s="102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5" t="s">
        <v>47</v>
      </c>
      <c r="C43" s="85"/>
      <c r="D43" s="85"/>
      <c r="E43" s="85"/>
      <c r="F43" s="85"/>
      <c r="G43" s="85"/>
      <c r="H43" s="23">
        <v>0.2</v>
      </c>
      <c r="I43" s="24">
        <f t="shared" ref="I43:I50" si="2">$I$40*H43</f>
        <v>361.42909090909092</v>
      </c>
    </row>
    <row r="44" spans="1:10" ht="15" customHeight="1" x14ac:dyDescent="0.25">
      <c r="A44" s="17">
        <v>2</v>
      </c>
      <c r="B44" s="85" t="s">
        <v>48</v>
      </c>
      <c r="C44" s="85"/>
      <c r="D44" s="85"/>
      <c r="E44" s="85"/>
      <c r="F44" s="85"/>
      <c r="G44" s="85"/>
      <c r="H44" s="23">
        <v>1.4999999999999999E-2</v>
      </c>
      <c r="I44" s="24">
        <f t="shared" si="2"/>
        <v>27.107181818181814</v>
      </c>
    </row>
    <row r="45" spans="1:10" ht="15" customHeight="1" x14ac:dyDescent="0.25">
      <c r="A45" s="17">
        <v>3</v>
      </c>
      <c r="B45" s="85" t="s">
        <v>49</v>
      </c>
      <c r="C45" s="85"/>
      <c r="D45" s="85"/>
      <c r="E45" s="85"/>
      <c r="F45" s="85"/>
      <c r="G45" s="85"/>
      <c r="H45" s="23">
        <v>0.01</v>
      </c>
      <c r="I45" s="24">
        <f t="shared" si="2"/>
        <v>18.071454545454543</v>
      </c>
    </row>
    <row r="46" spans="1:10" ht="15" customHeight="1" x14ac:dyDescent="0.25">
      <c r="A46" s="17">
        <v>4</v>
      </c>
      <c r="B46" s="85" t="s">
        <v>50</v>
      </c>
      <c r="C46" s="85"/>
      <c r="D46" s="85"/>
      <c r="E46" s="85"/>
      <c r="F46" s="85"/>
      <c r="G46" s="85"/>
      <c r="H46" s="23">
        <v>2E-3</v>
      </c>
      <c r="I46" s="24">
        <f t="shared" si="2"/>
        <v>3.6142909090909088</v>
      </c>
    </row>
    <row r="47" spans="1:10" ht="15" customHeight="1" x14ac:dyDescent="0.25">
      <c r="A47" s="17">
        <v>5</v>
      </c>
      <c r="B47" s="85" t="s">
        <v>51</v>
      </c>
      <c r="C47" s="85"/>
      <c r="D47" s="85"/>
      <c r="E47" s="85"/>
      <c r="F47" s="85"/>
      <c r="G47" s="85"/>
      <c r="H47" s="23">
        <v>2.5000000000000001E-2</v>
      </c>
      <c r="I47" s="24">
        <f t="shared" si="2"/>
        <v>45.178636363636365</v>
      </c>
    </row>
    <row r="48" spans="1:10" ht="15" customHeight="1" x14ac:dyDescent="0.25">
      <c r="A48" s="17">
        <v>6</v>
      </c>
      <c r="B48" s="85" t="s">
        <v>52</v>
      </c>
      <c r="C48" s="85"/>
      <c r="D48" s="85"/>
      <c r="E48" s="85"/>
      <c r="F48" s="85"/>
      <c r="G48" s="85"/>
      <c r="H48" s="23">
        <v>0.08</v>
      </c>
      <c r="I48" s="24">
        <f t="shared" si="2"/>
        <v>144.57163636363634</v>
      </c>
    </row>
    <row r="49" spans="1:10" ht="15" customHeight="1" x14ac:dyDescent="0.25">
      <c r="A49" s="17">
        <v>7</v>
      </c>
      <c r="B49" s="85" t="s">
        <v>53</v>
      </c>
      <c r="C49" s="85"/>
      <c r="D49" s="85"/>
      <c r="E49" s="85"/>
      <c r="F49" s="85"/>
      <c r="G49" s="85"/>
      <c r="H49" s="23">
        <v>0.03</v>
      </c>
      <c r="I49" s="24">
        <f t="shared" si="2"/>
        <v>54.214363636363629</v>
      </c>
    </row>
    <row r="50" spans="1:10" ht="15" customHeight="1" x14ac:dyDescent="0.25">
      <c r="A50" s="17">
        <v>8</v>
      </c>
      <c r="B50" s="85" t="s">
        <v>54</v>
      </c>
      <c r="C50" s="85"/>
      <c r="D50" s="85"/>
      <c r="E50" s="85"/>
      <c r="F50" s="85"/>
      <c r="G50" s="85"/>
      <c r="H50" s="23">
        <v>6.0000000000000001E-3</v>
      </c>
      <c r="I50" s="24">
        <f t="shared" si="2"/>
        <v>10.842872727272727</v>
      </c>
    </row>
    <row r="51" spans="1:10" s="28" customFormat="1" ht="15" customHeight="1" x14ac:dyDescent="0.25">
      <c r="A51" s="99" t="s">
        <v>55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665.02952727272725</v>
      </c>
      <c r="J51" s="27"/>
    </row>
    <row r="52" spans="1:10" ht="15" customHeight="1" x14ac:dyDescent="0.25">
      <c r="A52" s="109" t="s">
        <v>56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3" t="s">
        <v>57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58</v>
      </c>
      <c r="B54" s="102" t="s">
        <v>59</v>
      </c>
      <c r="C54" s="102"/>
      <c r="D54" s="102"/>
      <c r="E54" s="102"/>
      <c r="F54" s="102"/>
      <c r="G54" s="102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5" t="s">
        <v>60</v>
      </c>
      <c r="C55" s="85"/>
      <c r="D55" s="85"/>
      <c r="E55" s="85"/>
      <c r="F55" s="85"/>
      <c r="G55" s="85"/>
      <c r="H55" s="23">
        <v>0.119314</v>
      </c>
      <c r="I55" s="24">
        <f t="shared" ref="I55:I62" si="3">$I$40*H55</f>
        <v>215.61775276363636</v>
      </c>
    </row>
    <row r="56" spans="1:10" ht="15" customHeight="1" x14ac:dyDescent="0.25">
      <c r="A56" s="17">
        <v>2</v>
      </c>
      <c r="B56" s="85" t="s">
        <v>61</v>
      </c>
      <c r="C56" s="85"/>
      <c r="D56" s="85"/>
      <c r="E56" s="85"/>
      <c r="F56" s="85"/>
      <c r="G56" s="85"/>
      <c r="H56" s="23">
        <v>2.0479000000000001E-2</v>
      </c>
      <c r="I56" s="24">
        <f t="shared" si="3"/>
        <v>37.008531763636363</v>
      </c>
    </row>
    <row r="57" spans="1:10" ht="15" customHeight="1" x14ac:dyDescent="0.25">
      <c r="A57" s="17">
        <v>3</v>
      </c>
      <c r="B57" s="85" t="s">
        <v>62</v>
      </c>
      <c r="C57" s="85"/>
      <c r="D57" s="85"/>
      <c r="E57" s="85"/>
      <c r="F57" s="85"/>
      <c r="G57" s="85"/>
      <c r="H57" s="23">
        <v>1.2123E-2</v>
      </c>
      <c r="I57" s="24">
        <f t="shared" si="3"/>
        <v>21.908024345454542</v>
      </c>
    </row>
    <row r="58" spans="1:10" ht="15" customHeight="1" x14ac:dyDescent="0.25">
      <c r="A58" s="17">
        <v>4</v>
      </c>
      <c r="B58" s="85" t="s">
        <v>63</v>
      </c>
      <c r="C58" s="85"/>
      <c r="D58" s="85"/>
      <c r="E58" s="85"/>
      <c r="F58" s="85"/>
      <c r="G58" s="85"/>
      <c r="H58" s="23">
        <v>1.1436E-2</v>
      </c>
      <c r="I58" s="24">
        <f t="shared" si="3"/>
        <v>20.666515418181817</v>
      </c>
    </row>
    <row r="59" spans="1:10" ht="15" customHeight="1" x14ac:dyDescent="0.25">
      <c r="A59" s="17">
        <v>5</v>
      </c>
      <c r="B59" s="85" t="s">
        <v>64</v>
      </c>
      <c r="C59" s="85"/>
      <c r="D59" s="85"/>
      <c r="E59" s="85"/>
      <c r="F59" s="85"/>
      <c r="G59" s="85"/>
      <c r="H59" s="23">
        <v>1.74E-4</v>
      </c>
      <c r="I59" s="24">
        <f t="shared" si="3"/>
        <v>0.31444330909090906</v>
      </c>
    </row>
    <row r="60" spans="1:10" ht="15" customHeight="1" x14ac:dyDescent="0.25">
      <c r="A60" s="17">
        <v>6</v>
      </c>
      <c r="B60" s="85" t="s">
        <v>65</v>
      </c>
      <c r="C60" s="85"/>
      <c r="D60" s="85"/>
      <c r="E60" s="85"/>
      <c r="F60" s="85"/>
      <c r="G60" s="85"/>
      <c r="H60" s="23">
        <v>4.4200000000000001E-4</v>
      </c>
      <c r="I60" s="24">
        <f t="shared" si="3"/>
        <v>0.7987582909090909</v>
      </c>
    </row>
    <row r="61" spans="1:10" ht="15" customHeight="1" x14ac:dyDescent="0.25">
      <c r="A61" s="17">
        <v>7</v>
      </c>
      <c r="B61" s="85" t="s">
        <v>66</v>
      </c>
      <c r="C61" s="85"/>
      <c r="D61" s="85"/>
      <c r="E61" s="85"/>
      <c r="F61" s="85"/>
      <c r="G61" s="85"/>
      <c r="H61" s="23">
        <v>1.85E-4</v>
      </c>
      <c r="I61" s="24">
        <f t="shared" si="3"/>
        <v>0.33432190909090909</v>
      </c>
    </row>
    <row r="62" spans="1:10" ht="15" customHeight="1" x14ac:dyDescent="0.25">
      <c r="A62" s="17">
        <v>8</v>
      </c>
      <c r="B62" s="85" t="s">
        <v>67</v>
      </c>
      <c r="C62" s="85"/>
      <c r="D62" s="85"/>
      <c r="E62" s="85"/>
      <c r="F62" s="85"/>
      <c r="G62" s="85"/>
      <c r="H62" s="23">
        <v>9.0789999999999996E-2</v>
      </c>
      <c r="I62" s="24">
        <f t="shared" si="3"/>
        <v>164.07073581818179</v>
      </c>
    </row>
    <row r="63" spans="1:10" s="28" customFormat="1" ht="15" customHeight="1" x14ac:dyDescent="0.25">
      <c r="A63" s="99" t="s">
        <v>68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460.71908361818174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12" t="s">
        <v>72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73</v>
      </c>
      <c r="B66" s="102" t="s">
        <v>74</v>
      </c>
      <c r="C66" s="102"/>
      <c r="D66" s="102"/>
      <c r="E66" s="102"/>
      <c r="F66" s="102"/>
      <c r="G66" s="102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5" t="s">
        <v>75</v>
      </c>
      <c r="C67" s="85"/>
      <c r="D67" s="85"/>
      <c r="E67" s="85"/>
      <c r="F67" s="85"/>
      <c r="G67" s="85"/>
      <c r="H67" s="23">
        <v>2.3626999999999999E-2</v>
      </c>
      <c r="I67" s="24">
        <f>$I$40*H67</f>
        <v>42.697425654545448</v>
      </c>
    </row>
    <row r="68" spans="1:11" ht="15" customHeight="1" x14ac:dyDescent="0.25">
      <c r="A68" s="17">
        <v>2</v>
      </c>
      <c r="B68" s="85" t="s">
        <v>76</v>
      </c>
      <c r="C68" s="85"/>
      <c r="D68" s="85"/>
      <c r="E68" s="85"/>
      <c r="F68" s="85"/>
      <c r="G68" s="85"/>
      <c r="H68" s="23">
        <v>1.717E-3</v>
      </c>
      <c r="I68" s="24">
        <f>$I$40*H68</f>
        <v>3.1028687454545452</v>
      </c>
    </row>
    <row r="69" spans="1:11" ht="15" customHeight="1" x14ac:dyDescent="0.25">
      <c r="A69" s="17">
        <v>3</v>
      </c>
      <c r="B69" s="85" t="s">
        <v>77</v>
      </c>
      <c r="C69" s="85"/>
      <c r="D69" s="85"/>
      <c r="E69" s="85"/>
      <c r="F69" s="85"/>
      <c r="G69" s="85"/>
      <c r="H69" s="23">
        <v>9.4509999999999993E-3</v>
      </c>
      <c r="I69" s="24">
        <f>$I$40*H69</f>
        <v>17.07933169090909</v>
      </c>
    </row>
    <row r="70" spans="1:11" s="28" customFormat="1" ht="15" customHeight="1" x14ac:dyDescent="0.25">
      <c r="A70" s="99" t="s">
        <v>78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62.879626090909085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2" t="s">
        <v>80</v>
      </c>
      <c r="C72" s="102"/>
      <c r="D72" s="102"/>
      <c r="E72" s="102"/>
      <c r="F72" s="102"/>
      <c r="G72" s="102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5" t="s">
        <v>81</v>
      </c>
      <c r="C73" s="85"/>
      <c r="D73" s="85"/>
      <c r="E73" s="85"/>
      <c r="F73" s="85"/>
      <c r="G73" s="85"/>
      <c r="H73" s="23">
        <f>(H51*H63)</f>
        <v>9.3819024000000015E-2</v>
      </c>
      <c r="I73" s="24">
        <f>$I$40*H73</f>
        <v>169.54462277149094</v>
      </c>
    </row>
    <row r="74" spans="1:11" s="28" customFormat="1" ht="15" customHeight="1" x14ac:dyDescent="0.25">
      <c r="A74" s="99" t="s">
        <v>82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169.54462277149094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1" t="s">
        <v>83</v>
      </c>
      <c r="B76" s="111"/>
      <c r="C76" s="111"/>
      <c r="D76" s="111"/>
      <c r="E76" s="111"/>
      <c r="F76" s="111"/>
      <c r="G76" s="111"/>
      <c r="H76" s="32">
        <f>H51+H63+H70+H74</f>
        <v>0.75155702400000002</v>
      </c>
      <c r="I76" s="33">
        <f>I51+I63+I70+I74</f>
        <v>1358.1728597533092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2" t="s">
        <v>85</v>
      </c>
      <c r="C78" s="102"/>
      <c r="D78" s="102"/>
      <c r="E78" s="102"/>
      <c r="F78" s="102"/>
      <c r="G78" s="102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5" t="s">
        <v>20</v>
      </c>
      <c r="C79" s="85"/>
      <c r="D79" s="85"/>
      <c r="E79" s="85"/>
      <c r="F79" s="85"/>
      <c r="G79" s="85"/>
      <c r="H79" s="23">
        <f>I79/$I$40</f>
        <v>0.15582586298833925</v>
      </c>
      <c r="I79" s="24">
        <f>I96</f>
        <v>281.60000000000002</v>
      </c>
    </row>
    <row r="80" spans="1:11" ht="15" customHeight="1" x14ac:dyDescent="0.25">
      <c r="A80" s="17">
        <v>2</v>
      </c>
      <c r="B80" s="85" t="s">
        <v>21</v>
      </c>
      <c r="C80" s="85"/>
      <c r="D80" s="85"/>
      <c r="E80" s="85"/>
      <c r="F80" s="85"/>
      <c r="G80" s="8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85" t="s">
        <v>86</v>
      </c>
      <c r="C81" s="85"/>
      <c r="D81" s="85"/>
      <c r="E81" s="85"/>
      <c r="F81" s="85"/>
      <c r="G81" s="85"/>
      <c r="H81" s="23">
        <f>I81/$I$40</f>
        <v>7.3912851005604033E-2</v>
      </c>
      <c r="I81" s="24">
        <f>I88</f>
        <v>133.57127272727274</v>
      </c>
    </row>
    <row r="82" spans="1:10" ht="15" customHeight="1" x14ac:dyDescent="0.25">
      <c r="A82" s="17">
        <v>4</v>
      </c>
      <c r="B82" s="85" t="s">
        <v>87</v>
      </c>
      <c r="C82" s="85"/>
      <c r="D82" s="85"/>
      <c r="E82" s="85"/>
      <c r="F82" s="85"/>
      <c r="G82" s="8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85" t="s">
        <v>88</v>
      </c>
      <c r="C83" s="85"/>
      <c r="D83" s="85"/>
      <c r="E83" s="85"/>
      <c r="F83" s="85"/>
      <c r="G83" s="8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99" t="s">
        <v>89</v>
      </c>
      <c r="B84" s="99"/>
      <c r="C84" s="99"/>
      <c r="D84" s="99"/>
      <c r="E84" s="99"/>
      <c r="F84" s="99"/>
      <c r="G84" s="99"/>
      <c r="H84" s="25">
        <f>SUM(H79:H83)</f>
        <v>0.2297387139939433</v>
      </c>
      <c r="I84" s="26">
        <f>SUM(I79:I83)</f>
        <v>415.17127272727276</v>
      </c>
      <c r="J84" s="34"/>
    </row>
    <row r="85" spans="1:10" ht="18" customHeight="1" x14ac:dyDescent="0.25">
      <c r="A85" s="29" t="s">
        <v>90</v>
      </c>
      <c r="B85" s="109" t="s">
        <v>91</v>
      </c>
      <c r="C85" s="109"/>
      <c r="D85" s="109"/>
      <c r="E85" s="109"/>
      <c r="F85" s="109"/>
      <c r="G85" s="109"/>
      <c r="H85" s="35"/>
      <c r="I85" s="36"/>
    </row>
    <row r="86" spans="1:10" ht="15" customHeight="1" x14ac:dyDescent="0.25">
      <c r="A86" s="94" t="s">
        <v>92</v>
      </c>
      <c r="B86" s="94"/>
      <c r="C86" s="94"/>
      <c r="D86" s="94"/>
      <c r="E86" s="94"/>
      <c r="F86" s="94"/>
      <c r="G86" s="94"/>
      <c r="H86" s="94"/>
      <c r="I86" s="94"/>
    </row>
    <row r="87" spans="1:10" ht="24" customHeight="1" x14ac:dyDescent="0.25">
      <c r="A87" s="95" t="s">
        <v>93</v>
      </c>
      <c r="B87" s="95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0">
        <f>I12</f>
        <v>5.5</v>
      </c>
      <c r="B88" s="110"/>
      <c r="C88" s="17">
        <f>I13</f>
        <v>22</v>
      </c>
      <c r="D88" s="17">
        <v>2</v>
      </c>
      <c r="E88" s="37">
        <f>A88*C88*D88</f>
        <v>242</v>
      </c>
      <c r="F88" s="37">
        <f>I31</f>
        <v>1807.1454545454544</v>
      </c>
      <c r="G88" s="38">
        <f>I14</f>
        <v>0.06</v>
      </c>
      <c r="H88" s="37">
        <f>F88*G88</f>
        <v>108.42872727272726</v>
      </c>
      <c r="I88" s="24">
        <f>IF((E88-H88)&gt;0,E88-H88,0)</f>
        <v>133.57127272727274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94" t="s">
        <v>101</v>
      </c>
      <c r="B90" s="94"/>
      <c r="C90" s="94"/>
      <c r="D90" s="94"/>
      <c r="E90" s="94"/>
      <c r="F90" s="94"/>
      <c r="G90" s="94"/>
      <c r="H90" s="94"/>
      <c r="I90" s="94"/>
    </row>
    <row r="91" spans="1:10" ht="23.25" customHeight="1" x14ac:dyDescent="0.25">
      <c r="A91" s="95" t="s">
        <v>93</v>
      </c>
      <c r="B91" s="95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08">
        <f>I18</f>
        <v>0</v>
      </c>
      <c r="B92" s="108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94" t="s">
        <v>103</v>
      </c>
      <c r="B94" s="94"/>
      <c r="C94" s="94"/>
      <c r="D94" s="94"/>
      <c r="E94" s="94"/>
      <c r="F94" s="94"/>
      <c r="G94" s="94"/>
      <c r="H94" s="94"/>
      <c r="I94" s="94"/>
    </row>
    <row r="95" spans="1:10" ht="23.25" customHeight="1" x14ac:dyDescent="0.25">
      <c r="A95" s="95" t="s">
        <v>93</v>
      </c>
      <c r="B95" s="95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08">
        <f>I15</f>
        <v>16</v>
      </c>
      <c r="B96" s="108"/>
      <c r="C96" s="42">
        <f>I16</f>
        <v>22</v>
      </c>
      <c r="D96" s="17">
        <v>1</v>
      </c>
      <c r="E96" s="37">
        <f>A96*C96*D96</f>
        <v>352</v>
      </c>
      <c r="F96" s="37">
        <f>E96</f>
        <v>352</v>
      </c>
      <c r="G96" s="43">
        <f>I17</f>
        <v>0.2</v>
      </c>
      <c r="H96" s="37">
        <f>F96*G96</f>
        <v>70.400000000000006</v>
      </c>
      <c r="I96" s="24">
        <f>E96-H96</f>
        <v>281.60000000000002</v>
      </c>
    </row>
    <row r="97" spans="1:12" ht="4.5" customHeight="1" x14ac:dyDescent="0.25"/>
    <row r="98" spans="1:12" ht="12" customHeight="1" x14ac:dyDescent="0.25">
      <c r="A98" s="86" t="s">
        <v>104</v>
      </c>
      <c r="B98" s="86"/>
      <c r="C98" s="86"/>
      <c r="D98" s="86"/>
      <c r="E98" s="86"/>
      <c r="F98" s="86"/>
      <c r="G98" s="86"/>
      <c r="H98" s="47">
        <f>H40+H76+H84</f>
        <v>1.9812957379939433</v>
      </c>
      <c r="I98" s="48">
        <f>I40+I76+I84</f>
        <v>3580.4895870260366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84" t="s">
        <v>105</v>
      </c>
      <c r="B100" s="84"/>
      <c r="C100" s="84"/>
      <c r="D100" s="84"/>
      <c r="E100" s="84"/>
      <c r="F100" s="84"/>
      <c r="G100" s="84"/>
      <c r="H100" s="84"/>
      <c r="I100" s="84"/>
    </row>
    <row r="101" spans="1:12" ht="33.75" customHeight="1" x14ac:dyDescent="0.25">
      <c r="A101" s="22" t="s">
        <v>33</v>
      </c>
      <c r="B101" s="102" t="s">
        <v>106</v>
      </c>
      <c r="C101" s="102"/>
      <c r="D101" s="102"/>
      <c r="E101" s="102"/>
      <c r="F101" s="102"/>
      <c r="G101" s="102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85" t="s">
        <v>107</v>
      </c>
      <c r="C102" s="85"/>
      <c r="D102" s="85"/>
      <c r="E102" s="85"/>
      <c r="F102" s="85"/>
      <c r="G102" s="8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06" t="s">
        <v>108</v>
      </c>
      <c r="C103" s="106"/>
      <c r="D103" s="106"/>
      <c r="E103" s="106"/>
      <c r="F103" s="106"/>
      <c r="G103" s="106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85" t="s">
        <v>109</v>
      </c>
      <c r="C104" s="85"/>
      <c r="D104" s="85"/>
      <c r="E104" s="85"/>
      <c r="F104" s="85"/>
      <c r="G104" s="8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06" t="s">
        <v>110</v>
      </c>
      <c r="C105" s="106"/>
      <c r="D105" s="106"/>
      <c r="E105" s="106"/>
      <c r="F105" s="106"/>
      <c r="G105" s="106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85" t="s">
        <v>111</v>
      </c>
      <c r="C106" s="85"/>
      <c r="D106" s="85"/>
      <c r="E106" s="85"/>
      <c r="F106" s="85"/>
      <c r="G106" s="8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85" t="s">
        <v>112</v>
      </c>
      <c r="C107" s="85"/>
      <c r="D107" s="85"/>
      <c r="E107" s="85"/>
      <c r="F107" s="85"/>
      <c r="G107" s="85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07" t="s">
        <v>115</v>
      </c>
      <c r="B111" s="107"/>
      <c r="C111" s="107"/>
      <c r="D111" s="107"/>
      <c r="E111" s="107"/>
      <c r="F111" s="55">
        <f>I27</f>
        <v>0.1</v>
      </c>
      <c r="G111" s="56">
        <f>I113*F111</f>
        <v>344.6918314298764</v>
      </c>
      <c r="H111" s="57" t="s">
        <v>116</v>
      </c>
      <c r="I111" s="58">
        <f>I81</f>
        <v>133.57127272727274</v>
      </c>
    </row>
    <row r="112" spans="1:12" s="61" customFormat="1" ht="16.5" customHeight="1" x14ac:dyDescent="0.25">
      <c r="A112" s="104" t="s">
        <v>117</v>
      </c>
      <c r="B112" s="104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1">
        <f>I40</f>
        <v>1807.1454545454544</v>
      </c>
      <c r="B113" s="101"/>
      <c r="C113" s="62">
        <f>I51</f>
        <v>665.02952727272725</v>
      </c>
      <c r="D113" s="62">
        <f>I63</f>
        <v>460.71908361818174</v>
      </c>
      <c r="E113" s="62">
        <f>I70</f>
        <v>62.879626090909085</v>
      </c>
      <c r="F113" s="62">
        <f>I74</f>
        <v>169.54462277149094</v>
      </c>
      <c r="G113" s="62">
        <f>I84</f>
        <v>415.17127272727276</v>
      </c>
      <c r="H113" s="62">
        <f>A113+C113+D113+E113+F113+G113</f>
        <v>3580.4895870260361</v>
      </c>
      <c r="I113" s="62">
        <f>H113-I111</f>
        <v>3446.9183142987636</v>
      </c>
      <c r="J113" s="34"/>
    </row>
    <row r="114" spans="1:12" ht="4.5" customHeight="1" x14ac:dyDescent="0.25">
      <c r="A114" s="29"/>
      <c r="B114" s="105"/>
      <c r="C114" s="105"/>
      <c r="D114" s="105"/>
      <c r="E114" s="105"/>
      <c r="F114" s="105"/>
      <c r="G114" s="105"/>
      <c r="H114" s="105"/>
      <c r="I114" s="105"/>
    </row>
    <row r="115" spans="1:12" ht="33.75" customHeight="1" x14ac:dyDescent="0.25">
      <c r="A115" s="22" t="s">
        <v>45</v>
      </c>
      <c r="B115" s="102" t="s">
        <v>125</v>
      </c>
      <c r="C115" s="102"/>
      <c r="D115" s="102"/>
      <c r="E115" s="102"/>
      <c r="F115" s="102"/>
      <c r="G115" s="102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85" t="s">
        <v>126</v>
      </c>
      <c r="C116" s="85"/>
      <c r="D116" s="85"/>
      <c r="E116" s="85"/>
      <c r="F116" s="85"/>
      <c r="G116" s="8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85" t="s">
        <v>127</v>
      </c>
      <c r="C117" s="85"/>
      <c r="D117" s="85"/>
      <c r="E117" s="85"/>
      <c r="F117" s="85"/>
      <c r="G117" s="85"/>
      <c r="H117" s="23">
        <f>I117/$I$126</f>
        <v>0</v>
      </c>
      <c r="I117" s="24">
        <v>0</v>
      </c>
    </row>
    <row r="118" spans="1:12" ht="15" customHeight="1" x14ac:dyDescent="0.25">
      <c r="A118" s="99" t="s">
        <v>128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2" t="s">
        <v>129</v>
      </c>
      <c r="C120" s="102"/>
      <c r="D120" s="102"/>
      <c r="E120" s="102"/>
      <c r="F120" s="102"/>
      <c r="G120" s="102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85" t="s">
        <v>129</v>
      </c>
      <c r="C121" s="85"/>
      <c r="D121" s="85"/>
      <c r="E121" s="85"/>
      <c r="F121" s="85"/>
      <c r="G121" s="85"/>
      <c r="H121" s="23">
        <f>I121/I126</f>
        <v>0</v>
      </c>
      <c r="I121" s="24">
        <v>0</v>
      </c>
    </row>
    <row r="122" spans="1:12" ht="15" customHeight="1" x14ac:dyDescent="0.25">
      <c r="A122" s="99" t="s">
        <v>130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03" t="s">
        <v>131</v>
      </c>
      <c r="B124" s="103"/>
      <c r="C124" s="103"/>
      <c r="D124" s="103"/>
      <c r="E124" s="103"/>
      <c r="F124" s="55">
        <v>0.18</v>
      </c>
      <c r="G124" s="56">
        <f>I126*F124</f>
        <v>620.44529657377745</v>
      </c>
      <c r="H124" s="57" t="s">
        <v>116</v>
      </c>
      <c r="I124" s="58">
        <f>I81</f>
        <v>133.57127272727274</v>
      </c>
      <c r="L124" s="2"/>
    </row>
    <row r="125" spans="1:12" s="61" customFormat="1" ht="16.5" customHeight="1" x14ac:dyDescent="0.25">
      <c r="A125" s="104" t="s">
        <v>117</v>
      </c>
      <c r="B125" s="104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1">
        <f>I40</f>
        <v>1807.1454545454544</v>
      </c>
      <c r="B126" s="101"/>
      <c r="C126" s="62">
        <f>I51</f>
        <v>665.02952727272725</v>
      </c>
      <c r="D126" s="62">
        <f>I63</f>
        <v>460.71908361818174</v>
      </c>
      <c r="E126" s="62">
        <f>I70</f>
        <v>62.879626090909085</v>
      </c>
      <c r="F126" s="62">
        <f>I74</f>
        <v>169.54462277149094</v>
      </c>
      <c r="G126" s="62">
        <f>I84</f>
        <v>415.17127272727276</v>
      </c>
      <c r="H126" s="62">
        <f>A126+C126+D126+E126+F126+G126</f>
        <v>3580.4895870260361</v>
      </c>
      <c r="I126" s="62">
        <f>H126-I124</f>
        <v>3446.9183142987636</v>
      </c>
      <c r="J126" s="34"/>
      <c r="L126" s="2"/>
    </row>
    <row r="127" spans="1:12" ht="4.5" customHeight="1" x14ac:dyDescent="0.25"/>
    <row r="128" spans="1:12" ht="12" customHeight="1" x14ac:dyDescent="0.25">
      <c r="A128" s="86" t="s">
        <v>132</v>
      </c>
      <c r="B128" s="86"/>
      <c r="C128" s="86"/>
      <c r="D128" s="86"/>
      <c r="E128" s="86"/>
      <c r="F128" s="86"/>
      <c r="G128" s="86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84" t="s">
        <v>133</v>
      </c>
      <c r="B130" s="84"/>
      <c r="C130" s="84"/>
      <c r="D130" s="84"/>
      <c r="E130" s="84"/>
      <c r="F130" s="84"/>
      <c r="G130" s="84"/>
      <c r="H130" s="84"/>
      <c r="I130" s="84"/>
    </row>
    <row r="131" spans="1:10" ht="33.75" customHeight="1" x14ac:dyDescent="0.25">
      <c r="A131" s="22" t="s">
        <v>33</v>
      </c>
      <c r="B131" s="102" t="s">
        <v>134</v>
      </c>
      <c r="C131" s="102"/>
      <c r="D131" s="102"/>
      <c r="E131" s="102"/>
      <c r="F131" s="102"/>
      <c r="G131" s="102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85" t="s">
        <v>135</v>
      </c>
      <c r="C132" s="85"/>
      <c r="D132" s="85"/>
      <c r="E132" s="85"/>
      <c r="F132" s="85"/>
      <c r="G132" s="85"/>
      <c r="H132" s="23">
        <f>I132/$I$98</f>
        <v>6.9630423138725217E-3</v>
      </c>
      <c r="I132" s="24">
        <f>($D$142/$E$144)*H142</f>
        <v>24.931100498842245</v>
      </c>
    </row>
    <row r="133" spans="1:10" ht="15" customHeight="1" x14ac:dyDescent="0.25">
      <c r="A133" s="17">
        <v>2</v>
      </c>
      <c r="B133" s="85" t="s">
        <v>136</v>
      </c>
      <c r="C133" s="85"/>
      <c r="D133" s="85"/>
      <c r="E133" s="85"/>
      <c r="F133" s="85"/>
      <c r="G133" s="85"/>
      <c r="H133" s="23">
        <f>I133/$I$98</f>
        <v>3.2137118371719335E-2</v>
      </c>
      <c r="I133" s="81">
        <f t="shared" ref="I133:I137" si="5">($D$142/$E$144)*H143</f>
        <v>115.06661768696422</v>
      </c>
    </row>
    <row r="134" spans="1:10" ht="15" customHeight="1" x14ac:dyDescent="0.25">
      <c r="A134" s="17">
        <v>3</v>
      </c>
      <c r="B134" s="85" t="s">
        <v>13</v>
      </c>
      <c r="C134" s="85"/>
      <c r="D134" s="85"/>
      <c r="E134" s="85"/>
      <c r="F134" s="85"/>
      <c r="G134" s="85"/>
      <c r="H134" s="23">
        <f>I134/$I$98</f>
        <v>3.2137118371719335E-2</v>
      </c>
      <c r="I134" s="81">
        <f t="shared" si="5"/>
        <v>115.06661768696422</v>
      </c>
    </row>
    <row r="135" spans="1:10" ht="15" customHeight="1" x14ac:dyDescent="0.25">
      <c r="A135" s="17">
        <v>4</v>
      </c>
      <c r="B135" s="85" t="s">
        <v>137</v>
      </c>
      <c r="C135" s="85"/>
      <c r="D135" s="85"/>
      <c r="E135" s="85"/>
      <c r="F135" s="85"/>
      <c r="G135" s="85"/>
      <c r="H135" s="23">
        <f>I135/$I$98</f>
        <v>0</v>
      </c>
      <c r="I135" s="81">
        <f t="shared" si="5"/>
        <v>0</v>
      </c>
    </row>
    <row r="136" spans="1:10" ht="15" customHeight="1" x14ac:dyDescent="0.25">
      <c r="A136" s="17">
        <v>5</v>
      </c>
      <c r="B136" s="85" t="s">
        <v>138</v>
      </c>
      <c r="C136" s="85"/>
      <c r="D136" s="85"/>
      <c r="E136" s="85"/>
      <c r="F136" s="85"/>
      <c r="G136" s="85"/>
      <c r="H136" s="23">
        <f>I136/$I$98</f>
        <v>0</v>
      </c>
      <c r="I136" s="81">
        <f t="shared" si="5"/>
        <v>0</v>
      </c>
    </row>
    <row r="137" spans="1:10" ht="15" customHeight="1" x14ac:dyDescent="0.25">
      <c r="A137" s="99" t="s">
        <v>139</v>
      </c>
      <c r="B137" s="99"/>
      <c r="C137" s="99"/>
      <c r="D137" s="99"/>
      <c r="E137" s="99"/>
      <c r="F137" s="99"/>
      <c r="G137" s="99"/>
      <c r="H137" s="25">
        <f>H132+H133+H134+H135+H136</f>
        <v>7.1237279057311198E-2</v>
      </c>
      <c r="I137" s="81">
        <f t="shared" si="5"/>
        <v>255.0643358727707</v>
      </c>
    </row>
    <row r="138" spans="1:10" ht="11.25" customHeight="1" x14ac:dyDescent="0.25">
      <c r="A138" s="29" t="s">
        <v>140</v>
      </c>
      <c r="B138" s="100" t="s">
        <v>141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142</v>
      </c>
      <c r="B139" s="91" t="s">
        <v>143</v>
      </c>
      <c r="C139" s="91"/>
      <c r="D139" s="91"/>
      <c r="E139" s="91"/>
      <c r="F139" s="91"/>
      <c r="G139" s="91"/>
      <c r="H139" s="91"/>
      <c r="I139" s="91"/>
    </row>
    <row r="140" spans="1:10" ht="13.5" customHeight="1" x14ac:dyDescent="0.25">
      <c r="A140" s="94" t="s">
        <v>144</v>
      </c>
      <c r="B140" s="94"/>
      <c r="C140" s="94"/>
      <c r="D140" s="94"/>
      <c r="E140" s="94"/>
      <c r="F140" s="94"/>
      <c r="G140" s="94"/>
      <c r="H140" s="94"/>
      <c r="I140" s="94"/>
    </row>
    <row r="141" spans="1:10" ht="13.5" customHeight="1" x14ac:dyDescent="0.25">
      <c r="A141" s="95" t="s">
        <v>145</v>
      </c>
      <c r="B141" s="95"/>
      <c r="C141" s="17" t="s">
        <v>146</v>
      </c>
      <c r="D141" s="96" t="s">
        <v>147</v>
      </c>
      <c r="E141" s="96"/>
      <c r="F141" s="17" t="s">
        <v>148</v>
      </c>
      <c r="G141" s="195" t="s">
        <v>149</v>
      </c>
      <c r="H141" s="201" t="s">
        <v>150</v>
      </c>
      <c r="I141" s="201"/>
    </row>
    <row r="142" spans="1:10" ht="13.5" customHeight="1" x14ac:dyDescent="0.25">
      <c r="A142" s="97">
        <f>I98</f>
        <v>3580.4895870260366</v>
      </c>
      <c r="B142" s="97"/>
      <c r="C142" s="24">
        <f>I128</f>
        <v>0</v>
      </c>
      <c r="D142" s="98">
        <f>A142+C142</f>
        <v>3580.4895870260366</v>
      </c>
      <c r="E142" s="98"/>
      <c r="F142" s="17" t="str">
        <f>B132</f>
        <v>PIS</v>
      </c>
      <c r="G142" s="199">
        <v>1.6500000000000001E-2</v>
      </c>
      <c r="H142" s="202">
        <v>6.4999999999999997E-3</v>
      </c>
      <c r="I142" s="202"/>
      <c r="J142" s="34"/>
    </row>
    <row r="143" spans="1:10" ht="13.5" customHeight="1" x14ac:dyDescent="0.25">
      <c r="A143" s="198" t="s">
        <v>151</v>
      </c>
      <c r="B143" s="198"/>
      <c r="C143" s="195">
        <v>1</v>
      </c>
      <c r="D143" s="196">
        <f>G147/1</f>
        <v>0.1225</v>
      </c>
      <c r="E143" s="197">
        <f>C143-D143</f>
        <v>0.87749999999999995</v>
      </c>
      <c r="F143" s="17" t="str">
        <f>B133</f>
        <v>COFINS</v>
      </c>
      <c r="G143" s="199">
        <v>7.5999999999999998E-2</v>
      </c>
      <c r="H143" s="202">
        <v>0.03</v>
      </c>
      <c r="I143" s="202"/>
    </row>
    <row r="144" spans="1:10" ht="13.5" customHeight="1" x14ac:dyDescent="0.25">
      <c r="A144" s="191" t="s">
        <v>152</v>
      </c>
      <c r="B144" s="191"/>
      <c r="C144" s="192">
        <v>1</v>
      </c>
      <c r="D144" s="193">
        <f>H147</f>
        <v>6.6500000000000004E-2</v>
      </c>
      <c r="E144" s="194">
        <f>C144-D144</f>
        <v>0.9335</v>
      </c>
      <c r="F144" s="17" t="str">
        <f>B134</f>
        <v>ISS</v>
      </c>
      <c r="G144" s="199">
        <f>I11</f>
        <v>0.03</v>
      </c>
      <c r="H144" s="202">
        <f>I11</f>
        <v>0.03</v>
      </c>
      <c r="I144" s="202"/>
    </row>
    <row r="145" spans="1:10" ht="13.5" customHeight="1" x14ac:dyDescent="0.25">
      <c r="A145" s="93" t="s">
        <v>153</v>
      </c>
      <c r="B145" s="93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99">
        <v>0</v>
      </c>
      <c r="H145" s="202">
        <v>0</v>
      </c>
      <c r="I145" s="202"/>
    </row>
    <row r="146" spans="1:10" ht="13.5" customHeight="1" x14ac:dyDescent="0.25">
      <c r="A146" s="90" t="s">
        <v>155</v>
      </c>
      <c r="B146" s="90" t="s">
        <v>156</v>
      </c>
      <c r="C146" s="90"/>
      <c r="D146" s="90"/>
      <c r="E146" s="90"/>
      <c r="F146" s="12" t="s">
        <v>157</v>
      </c>
      <c r="G146" s="199">
        <v>0</v>
      </c>
      <c r="H146" s="202">
        <v>0</v>
      </c>
      <c r="I146" s="202"/>
    </row>
    <row r="147" spans="1:10" ht="18" customHeight="1" x14ac:dyDescent="0.25">
      <c r="A147" s="90"/>
      <c r="B147" s="90"/>
      <c r="C147" s="90"/>
      <c r="D147" s="90"/>
      <c r="E147" s="90"/>
      <c r="F147" s="3" t="s">
        <v>158</v>
      </c>
      <c r="G147" s="200">
        <f>SUM(G142:G146)</f>
        <v>0.1225</v>
      </c>
      <c r="H147" s="203">
        <f>SUM(H142:I146)</f>
        <v>6.6500000000000004E-2</v>
      </c>
      <c r="I147" s="203"/>
    </row>
    <row r="148" spans="1:10" ht="18" customHeight="1" x14ac:dyDescent="0.25">
      <c r="A148" s="29" t="s">
        <v>159</v>
      </c>
      <c r="B148" s="91" t="s">
        <v>160</v>
      </c>
      <c r="C148" s="91"/>
      <c r="D148" s="91"/>
      <c r="E148" s="91"/>
      <c r="F148" s="91"/>
      <c r="G148" s="91"/>
      <c r="H148" s="91"/>
      <c r="I148" s="91"/>
    </row>
    <row r="149" spans="1:10" ht="4.5" customHeight="1" x14ac:dyDescent="0.25">
      <c r="A149" s="65"/>
      <c r="B149" s="92"/>
      <c r="C149" s="92"/>
      <c r="D149" s="92"/>
      <c r="E149" s="92"/>
      <c r="F149" s="92"/>
      <c r="G149" s="92"/>
      <c r="H149" s="92"/>
      <c r="I149" s="92"/>
    </row>
    <row r="150" spans="1:10" ht="12" customHeight="1" x14ac:dyDescent="0.25">
      <c r="A150" s="86" t="s">
        <v>161</v>
      </c>
      <c r="B150" s="86"/>
      <c r="C150" s="86"/>
      <c r="D150" s="86"/>
      <c r="E150" s="86"/>
      <c r="F150" s="86"/>
      <c r="G150" s="86"/>
      <c r="H150" s="47">
        <f>H137</f>
        <v>7.1237279057311198E-2</v>
      </c>
      <c r="I150" s="48">
        <f>I137</f>
        <v>255.0643358727707</v>
      </c>
    </row>
    <row r="151" spans="1:10" ht="4.5" customHeight="1" x14ac:dyDescent="0.25"/>
    <row r="152" spans="1:10" ht="11.25" customHeight="1" x14ac:dyDescent="0.25">
      <c r="A152" s="89" t="s">
        <v>162</v>
      </c>
      <c r="B152" s="89"/>
      <c r="C152" s="89"/>
      <c r="D152" s="89"/>
      <c r="E152" s="89"/>
      <c r="F152" s="89"/>
      <c r="G152" s="89"/>
      <c r="H152" s="89"/>
      <c r="I152" s="89"/>
    </row>
    <row r="153" spans="1:10" ht="11.25" customHeight="1" x14ac:dyDescent="0.25">
      <c r="A153" s="84" t="s">
        <v>32</v>
      </c>
      <c r="B153" s="84"/>
      <c r="C153" s="84"/>
      <c r="D153" s="84"/>
      <c r="E153" s="84"/>
      <c r="F153" s="84"/>
      <c r="G153" s="84"/>
      <c r="H153" s="84"/>
      <c r="I153" s="84"/>
    </row>
    <row r="154" spans="1:10" ht="15" customHeight="1" x14ac:dyDescent="0.25">
      <c r="A154" s="17">
        <v>1</v>
      </c>
      <c r="B154" s="85" t="s">
        <v>163</v>
      </c>
      <c r="C154" s="85"/>
      <c r="D154" s="85"/>
      <c r="E154" s="85"/>
      <c r="F154" s="85"/>
      <c r="G154" s="85"/>
      <c r="H154" s="23">
        <f>I154/$G$171</f>
        <v>0.47115631558626686</v>
      </c>
      <c r="I154" s="66">
        <f>I40</f>
        <v>1807.1454545454544</v>
      </c>
    </row>
    <row r="155" spans="1:10" ht="15" customHeight="1" x14ac:dyDescent="0.25">
      <c r="A155" s="17">
        <v>2</v>
      </c>
      <c r="B155" s="85" t="s">
        <v>164</v>
      </c>
      <c r="C155" s="85"/>
      <c r="D155" s="85"/>
      <c r="E155" s="85"/>
      <c r="F155" s="85"/>
      <c r="G155" s="85"/>
      <c r="H155" s="23">
        <f>I155/$G$171</f>
        <v>0.35410083838081963</v>
      </c>
      <c r="I155" s="66">
        <f>I51+I63+I70+I74</f>
        <v>1358.1728597533092</v>
      </c>
    </row>
    <row r="156" spans="1:10" ht="15" customHeight="1" x14ac:dyDescent="0.25">
      <c r="A156" s="17">
        <v>3</v>
      </c>
      <c r="B156" s="85" t="s">
        <v>165</v>
      </c>
      <c r="C156" s="85"/>
      <c r="D156" s="85"/>
      <c r="E156" s="85"/>
      <c r="F156" s="85"/>
      <c r="G156" s="85"/>
      <c r="H156" s="23">
        <f>I156/$G$171</f>
        <v>0.10824284603291344</v>
      </c>
      <c r="I156" s="66">
        <f>I84</f>
        <v>415.17127272727276</v>
      </c>
    </row>
    <row r="157" spans="1:10" s="28" customFormat="1" ht="15" customHeight="1" x14ac:dyDescent="0.25">
      <c r="A157" s="86" t="s">
        <v>166</v>
      </c>
      <c r="B157" s="86"/>
      <c r="C157" s="86"/>
      <c r="D157" s="86"/>
      <c r="E157" s="86"/>
      <c r="F157" s="86"/>
      <c r="G157" s="86"/>
      <c r="H157" s="47">
        <f>H154+H155+H156</f>
        <v>0.9335</v>
      </c>
      <c r="I157" s="48">
        <f>SUM(I154:I156)</f>
        <v>3580.4895870260366</v>
      </c>
      <c r="J157" s="35"/>
    </row>
    <row r="158" spans="1:10" ht="4.5" customHeight="1" x14ac:dyDescent="0.25"/>
    <row r="159" spans="1:10" ht="11.25" customHeight="1" x14ac:dyDescent="0.25">
      <c r="A159" s="84" t="s">
        <v>105</v>
      </c>
      <c r="B159" s="84"/>
      <c r="C159" s="84"/>
      <c r="D159" s="84"/>
      <c r="E159" s="84"/>
      <c r="F159" s="84"/>
      <c r="G159" s="84"/>
      <c r="H159" s="84"/>
      <c r="I159" s="84"/>
    </row>
    <row r="160" spans="1:10" ht="15" customHeight="1" x14ac:dyDescent="0.25">
      <c r="A160" s="17">
        <v>1</v>
      </c>
      <c r="B160" s="85" t="s">
        <v>167</v>
      </c>
      <c r="C160" s="85"/>
      <c r="D160" s="85"/>
      <c r="E160" s="85"/>
      <c r="F160" s="85"/>
      <c r="G160" s="8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85" t="s">
        <v>168</v>
      </c>
      <c r="C161" s="85"/>
      <c r="D161" s="85"/>
      <c r="E161" s="85"/>
      <c r="F161" s="85"/>
      <c r="G161" s="8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85" t="s">
        <v>169</v>
      </c>
      <c r="C162" s="85"/>
      <c r="D162" s="85"/>
      <c r="E162" s="85"/>
      <c r="F162" s="85"/>
      <c r="G162" s="85"/>
      <c r="H162" s="23">
        <f>I162/$G$171</f>
        <v>0</v>
      </c>
      <c r="I162" s="24">
        <f>I122</f>
        <v>0</v>
      </c>
    </row>
    <row r="163" spans="1:11" ht="15" customHeight="1" x14ac:dyDescent="0.25">
      <c r="A163" s="86" t="s">
        <v>170</v>
      </c>
      <c r="B163" s="86"/>
      <c r="C163" s="86"/>
      <c r="D163" s="86"/>
      <c r="E163" s="86"/>
      <c r="F163" s="86"/>
      <c r="G163" s="86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84" t="s">
        <v>133</v>
      </c>
      <c r="B165" s="84"/>
      <c r="C165" s="84"/>
      <c r="D165" s="84"/>
      <c r="E165" s="84"/>
      <c r="F165" s="84"/>
      <c r="G165" s="84"/>
      <c r="H165" s="84"/>
      <c r="I165" s="84"/>
    </row>
    <row r="166" spans="1:11" ht="15" customHeight="1" x14ac:dyDescent="0.25">
      <c r="A166" s="17">
        <v>1</v>
      </c>
      <c r="B166" s="85" t="s">
        <v>171</v>
      </c>
      <c r="C166" s="85"/>
      <c r="D166" s="85"/>
      <c r="E166" s="85"/>
      <c r="F166" s="85"/>
      <c r="G166" s="85"/>
      <c r="H166" s="23">
        <f>I166/$G$171</f>
        <v>6.6500000000000004E-2</v>
      </c>
      <c r="I166" s="24">
        <f>I137</f>
        <v>255.0643358727707</v>
      </c>
    </row>
    <row r="167" spans="1:11" ht="15" customHeight="1" x14ac:dyDescent="0.25">
      <c r="A167" s="86" t="s">
        <v>172</v>
      </c>
      <c r="B167" s="86"/>
      <c r="C167" s="86"/>
      <c r="D167" s="86"/>
      <c r="E167" s="86"/>
      <c r="F167" s="86"/>
      <c r="G167" s="86"/>
      <c r="H167" s="47">
        <f>H166</f>
        <v>6.6500000000000004E-2</v>
      </c>
      <c r="I167" s="48">
        <f>I137</f>
        <v>255.0643358727707</v>
      </c>
      <c r="K167" s="41"/>
    </row>
    <row r="168" spans="1:11" ht="4.5" customHeight="1" x14ac:dyDescent="0.25"/>
    <row r="169" spans="1:11" ht="11.25" customHeight="1" x14ac:dyDescent="0.25">
      <c r="A169" s="87" t="s">
        <v>162</v>
      </c>
      <c r="B169" s="87"/>
      <c r="C169" s="87"/>
      <c r="D169" s="87"/>
      <c r="E169" s="87"/>
      <c r="F169" s="87"/>
      <c r="G169" s="87"/>
      <c r="H169" s="87"/>
      <c r="I169" s="87"/>
    </row>
    <row r="170" spans="1:11" ht="45" customHeight="1" x14ac:dyDescent="0.25">
      <c r="A170" s="88" t="s">
        <v>173</v>
      </c>
      <c r="B170" s="88"/>
      <c r="C170" s="88"/>
      <c r="D170" s="88"/>
      <c r="E170" s="88"/>
      <c r="F170" s="88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82" t="str">
        <f>D5</f>
        <v>Motorista (Eventual)</v>
      </c>
      <c r="B171" s="82"/>
      <c r="C171" s="82"/>
      <c r="D171" s="82"/>
      <c r="E171" s="82"/>
      <c r="F171" s="82"/>
      <c r="G171" s="68">
        <f>I157+I163+I167</f>
        <v>3835.5539228988073</v>
      </c>
      <c r="H171" s="67">
        <f>IF(D6="12x36",2,1)</f>
        <v>1</v>
      </c>
      <c r="I171" s="68">
        <f>G171*H171</f>
        <v>3835.5539228988073</v>
      </c>
    </row>
    <row r="172" spans="1:11" x14ac:dyDescent="0.25">
      <c r="A172" s="82"/>
      <c r="B172" s="82"/>
      <c r="C172" s="82"/>
      <c r="D172" s="82"/>
      <c r="E172" s="82"/>
      <c r="F172" s="82"/>
      <c r="G172" s="67"/>
      <c r="H172" s="67"/>
      <c r="I172" s="68"/>
    </row>
    <row r="173" spans="1:11" s="28" customFormat="1" ht="12" customHeight="1" x14ac:dyDescent="0.25">
      <c r="A173" s="83" t="s">
        <v>177</v>
      </c>
      <c r="B173" s="83"/>
      <c r="C173" s="83"/>
      <c r="D173" s="83"/>
      <c r="E173" s="83"/>
      <c r="F173" s="83"/>
      <c r="G173" s="83"/>
      <c r="H173" s="83"/>
      <c r="I173" s="69">
        <f>I171</f>
        <v>3835.5539228988073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topLeftCell="B1" zoomScale="145" zoomScaleNormal="130" zoomScaleSheetLayoutView="145" zoomScalePageLayoutView="130" workbookViewId="0">
      <selection activeCell="I132" sqref="I13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K1" s="4"/>
    </row>
    <row r="2" spans="1:11" ht="22.5" customHeight="1" x14ac:dyDescent="0.25">
      <c r="A2" s="121" t="s">
        <v>1</v>
      </c>
      <c r="B2" s="121"/>
      <c r="C2" s="122" t="s">
        <v>189</v>
      </c>
      <c r="D2" s="122"/>
      <c r="E2" s="190" t="s">
        <v>210</v>
      </c>
      <c r="F2" s="123"/>
      <c r="G2" s="123"/>
      <c r="H2" s="123"/>
      <c r="I2" s="123"/>
    </row>
    <row r="3" spans="1:11" ht="11.25" customHeight="1" x14ac:dyDescent="0.25">
      <c r="A3" s="121" t="s">
        <v>2</v>
      </c>
      <c r="B3" s="12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24" t="s">
        <v>199</v>
      </c>
      <c r="E5" s="124"/>
      <c r="F5" s="124"/>
      <c r="G5" s="125" t="str">
        <f>IF(D6="12x36","Regime de trabalho:","Quantidade de HORAS/MÊS")</f>
        <v>Quantidade de HORAS/MÊS</v>
      </c>
      <c r="H5" s="125"/>
      <c r="I5" s="126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06">
        <v>40</v>
      </c>
      <c r="E6" s="106"/>
      <c r="F6" s="106"/>
      <c r="G6" s="125"/>
      <c r="H6" s="125"/>
      <c r="I6" s="126"/>
    </row>
    <row r="7" spans="1:11" ht="22.5" customHeight="1" x14ac:dyDescent="0.25">
      <c r="A7" s="106" t="s">
        <v>5</v>
      </c>
      <c r="B7" s="106"/>
      <c r="C7" s="106"/>
      <c r="D7" s="85" t="s">
        <v>207</v>
      </c>
      <c r="E7" s="85"/>
      <c r="F7" s="85"/>
      <c r="G7" s="118" t="s">
        <v>6</v>
      </c>
      <c r="H7" s="118"/>
      <c r="I7" s="120" t="s">
        <v>10</v>
      </c>
    </row>
    <row r="8" spans="1:11" ht="22.5" customHeight="1" x14ac:dyDescent="0.25">
      <c r="A8" s="106" t="s">
        <v>7</v>
      </c>
      <c r="B8" s="106"/>
      <c r="C8" s="106"/>
      <c r="D8" s="85" t="s">
        <v>16</v>
      </c>
      <c r="E8" s="85"/>
      <c r="F8" s="85"/>
      <c r="G8" s="118"/>
      <c r="H8" s="118"/>
      <c r="I8" s="120"/>
    </row>
    <row r="9" spans="1:11" ht="24.75" customHeight="1" x14ac:dyDescent="0.25">
      <c r="A9" s="106" t="s">
        <v>8</v>
      </c>
      <c r="B9" s="106"/>
      <c r="C9" s="106"/>
      <c r="D9" s="117" t="s">
        <v>200</v>
      </c>
      <c r="E9" s="117"/>
      <c r="F9" s="117"/>
      <c r="G9" s="118" t="s">
        <v>9</v>
      </c>
      <c r="H9" s="118"/>
      <c r="I9" s="9" t="s">
        <v>10</v>
      </c>
    </row>
    <row r="10" spans="1:11" ht="29.45" customHeight="1" x14ac:dyDescent="0.25">
      <c r="A10" s="119" t="s">
        <v>11</v>
      </c>
      <c r="B10" s="119"/>
      <c r="C10" s="119"/>
      <c r="D10" s="119"/>
      <c r="E10" s="119"/>
      <c r="F10" s="119"/>
      <c r="G10" s="8" t="s">
        <v>12</v>
      </c>
      <c r="H10" s="10">
        <v>220</v>
      </c>
      <c r="I10" s="11">
        <v>1931</v>
      </c>
    </row>
    <row r="11" spans="1:11" ht="20.45" customHeight="1" x14ac:dyDescent="0.25">
      <c r="A11" s="96" t="s">
        <v>13</v>
      </c>
      <c r="B11" s="96"/>
      <c r="C11" s="96"/>
      <c r="D11" s="96"/>
      <c r="E11" s="96"/>
      <c r="F11" s="96"/>
      <c r="G11" s="10" t="str">
        <f>D9</f>
        <v>Santa Maria</v>
      </c>
      <c r="H11" s="10" t="s">
        <v>14</v>
      </c>
      <c r="I11" s="13">
        <v>0.04</v>
      </c>
    </row>
    <row r="12" spans="1:11" ht="15" customHeight="1" x14ac:dyDescent="0.25">
      <c r="A12" s="96" t="s">
        <v>15</v>
      </c>
      <c r="B12" s="96"/>
      <c r="C12" s="96"/>
      <c r="D12" s="96"/>
      <c r="E12" s="96"/>
      <c r="F12" s="96"/>
      <c r="G12" s="115" t="s">
        <v>16</v>
      </c>
      <c r="H12" s="10" t="s">
        <v>17</v>
      </c>
      <c r="I12" s="11">
        <v>5</v>
      </c>
    </row>
    <row r="13" spans="1:11" x14ac:dyDescent="0.25">
      <c r="A13" s="96"/>
      <c r="B13" s="96"/>
      <c r="C13" s="96"/>
      <c r="D13" s="96"/>
      <c r="E13" s="96"/>
      <c r="F13" s="96"/>
      <c r="G13" s="115"/>
      <c r="H13" s="10" t="s">
        <v>18</v>
      </c>
      <c r="I13" s="14">
        <v>22</v>
      </c>
    </row>
    <row r="14" spans="1:11" x14ac:dyDescent="0.25">
      <c r="A14" s="96"/>
      <c r="B14" s="96"/>
      <c r="C14" s="96"/>
      <c r="D14" s="96"/>
      <c r="E14" s="96"/>
      <c r="F14" s="96"/>
      <c r="G14" s="115"/>
      <c r="H14" s="10" t="s">
        <v>19</v>
      </c>
      <c r="I14" s="9">
        <v>0.06</v>
      </c>
    </row>
    <row r="15" spans="1:11" ht="11.25" customHeight="1" x14ac:dyDescent="0.25">
      <c r="A15" s="96" t="s">
        <v>20</v>
      </c>
      <c r="B15" s="96"/>
      <c r="C15" s="96"/>
      <c r="D15" s="96"/>
      <c r="E15" s="96"/>
      <c r="F15" s="96"/>
      <c r="G15" s="115" t="s">
        <v>16</v>
      </c>
      <c r="H15" s="10" t="s">
        <v>17</v>
      </c>
      <c r="I15" s="11">
        <v>0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115"/>
      <c r="H16" s="10" t="s">
        <v>18</v>
      </c>
      <c r="I16" s="14">
        <v>0</v>
      </c>
    </row>
    <row r="17" spans="1:9" x14ac:dyDescent="0.25">
      <c r="A17" s="96"/>
      <c r="B17" s="96"/>
      <c r="C17" s="96"/>
      <c r="D17" s="96"/>
      <c r="E17" s="96"/>
      <c r="F17" s="96"/>
      <c r="G17" s="115"/>
      <c r="H17" s="10" t="s">
        <v>19</v>
      </c>
      <c r="I17" s="9">
        <v>0</v>
      </c>
    </row>
    <row r="18" spans="1:9" ht="11.25" customHeight="1" x14ac:dyDescent="0.25">
      <c r="A18" s="96" t="s">
        <v>208</v>
      </c>
      <c r="B18" s="96"/>
      <c r="C18" s="96"/>
      <c r="D18" s="96"/>
      <c r="E18" s="96"/>
      <c r="F18" s="96"/>
      <c r="G18" s="115" t="s">
        <v>16</v>
      </c>
      <c r="H18" s="10" t="s">
        <v>17</v>
      </c>
      <c r="I18" s="11">
        <v>200</v>
      </c>
    </row>
    <row r="19" spans="1:9" x14ac:dyDescent="0.25">
      <c r="A19" s="96"/>
      <c r="B19" s="96"/>
      <c r="C19" s="96"/>
      <c r="D19" s="96"/>
      <c r="E19" s="96"/>
      <c r="F19" s="96"/>
      <c r="G19" s="115"/>
      <c r="H19" s="10" t="s">
        <v>205</v>
      </c>
      <c r="I19" s="14">
        <v>1</v>
      </c>
    </row>
    <row r="20" spans="1:9" x14ac:dyDescent="0.25">
      <c r="A20" s="96"/>
      <c r="B20" s="96"/>
      <c r="C20" s="96"/>
      <c r="D20" s="96"/>
      <c r="E20" s="96"/>
      <c r="F20" s="96"/>
      <c r="G20" s="115"/>
      <c r="H20" s="10" t="s">
        <v>19</v>
      </c>
      <c r="I20" s="9">
        <v>0</v>
      </c>
    </row>
    <row r="21" spans="1:9" ht="36" customHeight="1" x14ac:dyDescent="0.25">
      <c r="A21" s="116" t="s">
        <v>188</v>
      </c>
      <c r="B21" s="116"/>
      <c r="C21" s="116"/>
      <c r="D21" s="116"/>
      <c r="E21" s="116"/>
      <c r="F21" s="116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96" t="s">
        <v>23</v>
      </c>
      <c r="B22" s="182"/>
      <c r="C22" s="182"/>
      <c r="D22" s="182"/>
      <c r="E22" s="182"/>
      <c r="F22" s="183"/>
      <c r="G22" s="15"/>
      <c r="H22" s="15" t="s">
        <v>24</v>
      </c>
      <c r="I22" s="18" t="s">
        <v>10</v>
      </c>
    </row>
    <row r="23" spans="1:9" ht="34.5" customHeight="1" x14ac:dyDescent="0.25">
      <c r="A23" s="96" t="s">
        <v>25</v>
      </c>
      <c r="B23" s="182"/>
      <c r="C23" s="182"/>
      <c r="D23" s="182"/>
      <c r="E23" s="182"/>
      <c r="F23" s="183"/>
      <c r="G23" s="10"/>
      <c r="H23" s="10" t="s">
        <v>26</v>
      </c>
      <c r="I23" s="11" t="s">
        <v>10</v>
      </c>
    </row>
    <row r="24" spans="1:9" ht="15" customHeight="1" x14ac:dyDescent="0.25">
      <c r="A24" s="116" t="s">
        <v>27</v>
      </c>
      <c r="B24" s="184"/>
      <c r="C24" s="184"/>
      <c r="D24" s="184"/>
      <c r="E24" s="184"/>
      <c r="F24" s="185"/>
      <c r="G24" s="15"/>
      <c r="H24" s="19" t="s">
        <v>28</v>
      </c>
      <c r="I24" s="20" t="s">
        <v>10</v>
      </c>
    </row>
    <row r="25" spans="1:9" ht="15" customHeight="1" x14ac:dyDescent="0.25">
      <c r="A25" s="119"/>
      <c r="B25" s="186"/>
      <c r="C25" s="186"/>
      <c r="D25" s="186"/>
      <c r="E25" s="186"/>
      <c r="F25" s="187"/>
      <c r="G25" s="15"/>
      <c r="H25" s="21" t="s">
        <v>29</v>
      </c>
      <c r="I25" s="9" t="s">
        <v>10</v>
      </c>
    </row>
    <row r="26" spans="1:9" ht="26.25" customHeight="1" x14ac:dyDescent="0.25">
      <c r="A26" s="96" t="s">
        <v>30</v>
      </c>
      <c r="B26" s="182"/>
      <c r="C26" s="182"/>
      <c r="D26" s="182"/>
      <c r="E26" s="182"/>
      <c r="F26" s="183"/>
      <c r="G26" s="15"/>
      <c r="H26" s="10" t="s">
        <v>28</v>
      </c>
      <c r="I26" s="20" t="s">
        <v>10</v>
      </c>
    </row>
    <row r="27" spans="1:9" ht="35.25" customHeight="1" x14ac:dyDescent="0.25">
      <c r="A27" s="96" t="s">
        <v>31</v>
      </c>
      <c r="B27" s="182"/>
      <c r="C27" s="182"/>
      <c r="D27" s="182"/>
      <c r="E27" s="182"/>
      <c r="F27" s="183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133" t="s">
        <v>32</v>
      </c>
      <c r="B29" s="134"/>
      <c r="C29" s="134"/>
      <c r="D29" s="134"/>
      <c r="E29" s="134"/>
      <c r="F29" s="134"/>
      <c r="G29" s="134"/>
      <c r="H29" s="134"/>
      <c r="I29" s="135"/>
    </row>
    <row r="30" spans="1:9" ht="33.75" customHeight="1" x14ac:dyDescent="0.25">
      <c r="A30" s="22" t="s">
        <v>33</v>
      </c>
      <c r="B30" s="160" t="s">
        <v>34</v>
      </c>
      <c r="C30" s="161"/>
      <c r="D30" s="161"/>
      <c r="E30" s="161"/>
      <c r="F30" s="161"/>
      <c r="G30" s="162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136" t="s">
        <v>37</v>
      </c>
      <c r="C31" s="137"/>
      <c r="D31" s="137"/>
      <c r="E31" s="137"/>
      <c r="F31" s="137"/>
      <c r="G31" s="138"/>
      <c r="H31" s="23">
        <f t="shared" ref="H31:H39" si="0">I31/$I$40</f>
        <v>1</v>
      </c>
      <c r="I31" s="24">
        <f>IF(D6="12x36",I10,I10/H10*I5)</f>
        <v>1755.4545454545455</v>
      </c>
    </row>
    <row r="32" spans="1:9" ht="15" customHeight="1" x14ac:dyDescent="0.25">
      <c r="A32" s="17">
        <f t="shared" ref="A32:A39" si="1">A31+1</f>
        <v>2</v>
      </c>
      <c r="B32" s="136" t="s">
        <v>38</v>
      </c>
      <c r="C32" s="137"/>
      <c r="D32" s="137"/>
      <c r="E32" s="137"/>
      <c r="F32" s="137"/>
      <c r="G32" s="138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36" t="s">
        <v>39</v>
      </c>
      <c r="C33" s="137"/>
      <c r="D33" s="137"/>
      <c r="E33" s="137"/>
      <c r="F33" s="137"/>
      <c r="G33" s="138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36" t="s">
        <v>40</v>
      </c>
      <c r="C34" s="137"/>
      <c r="D34" s="137"/>
      <c r="E34" s="137"/>
      <c r="F34" s="137"/>
      <c r="G34" s="138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36" t="s">
        <v>41</v>
      </c>
      <c r="C35" s="137"/>
      <c r="D35" s="137"/>
      <c r="E35" s="137"/>
      <c r="F35" s="137"/>
      <c r="G35" s="138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136" t="s">
        <v>185</v>
      </c>
      <c r="C36" s="137"/>
      <c r="D36" s="137"/>
      <c r="E36" s="137"/>
      <c r="F36" s="137"/>
      <c r="G36" s="138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36" t="s">
        <v>42</v>
      </c>
      <c r="C37" s="137"/>
      <c r="D37" s="137"/>
      <c r="E37" s="137"/>
      <c r="F37" s="137"/>
      <c r="G37" s="138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36" t="s">
        <v>43</v>
      </c>
      <c r="C38" s="137"/>
      <c r="D38" s="137"/>
      <c r="E38" s="137"/>
      <c r="F38" s="137"/>
      <c r="G38" s="138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79" t="str">
        <f>IF(D6="12x36","Para postos 12x36 os feriados são considerados compensados, conforme parágrafo único, Art. 59-A da CLT","Outros")</f>
        <v>Outros</v>
      </c>
      <c r="C39" s="180"/>
      <c r="D39" s="180"/>
      <c r="E39" s="180"/>
      <c r="F39" s="180"/>
      <c r="G39" s="181"/>
      <c r="H39" s="23">
        <f t="shared" si="0"/>
        <v>0</v>
      </c>
      <c r="I39" s="24">
        <v>0</v>
      </c>
    </row>
    <row r="40" spans="1:10" s="28" customFormat="1" ht="15" customHeight="1" x14ac:dyDescent="0.25">
      <c r="A40" s="157" t="s">
        <v>44</v>
      </c>
      <c r="B40" s="158"/>
      <c r="C40" s="158"/>
      <c r="D40" s="158"/>
      <c r="E40" s="158"/>
      <c r="F40" s="158"/>
      <c r="G40" s="159"/>
      <c r="H40" s="25">
        <f>SUM(H31:H39)</f>
        <v>1</v>
      </c>
      <c r="I40" s="26">
        <f>SUM(I31:I39)</f>
        <v>1755.4545454545455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60" t="s">
        <v>46</v>
      </c>
      <c r="C42" s="161"/>
      <c r="D42" s="161"/>
      <c r="E42" s="161"/>
      <c r="F42" s="161"/>
      <c r="G42" s="162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136" t="s">
        <v>47</v>
      </c>
      <c r="C43" s="137"/>
      <c r="D43" s="137"/>
      <c r="E43" s="137"/>
      <c r="F43" s="137"/>
      <c r="G43" s="138"/>
      <c r="H43" s="23">
        <v>0.2</v>
      </c>
      <c r="I43" s="24">
        <f t="shared" ref="I43:I50" si="2">$I$40*H43</f>
        <v>351.09090909090912</v>
      </c>
    </row>
    <row r="44" spans="1:10" ht="15" customHeight="1" x14ac:dyDescent="0.25">
      <c r="A44" s="17">
        <v>2</v>
      </c>
      <c r="B44" s="136" t="s">
        <v>48</v>
      </c>
      <c r="C44" s="137"/>
      <c r="D44" s="137"/>
      <c r="E44" s="137"/>
      <c r="F44" s="137"/>
      <c r="G44" s="138"/>
      <c r="H44" s="23">
        <v>1.4999999999999999E-2</v>
      </c>
      <c r="I44" s="24">
        <f t="shared" si="2"/>
        <v>26.331818181818182</v>
      </c>
    </row>
    <row r="45" spans="1:10" ht="15" customHeight="1" x14ac:dyDescent="0.25">
      <c r="A45" s="17">
        <v>3</v>
      </c>
      <c r="B45" s="136" t="s">
        <v>49</v>
      </c>
      <c r="C45" s="137"/>
      <c r="D45" s="137"/>
      <c r="E45" s="137"/>
      <c r="F45" s="137"/>
      <c r="G45" s="138"/>
      <c r="H45" s="23">
        <v>0.01</v>
      </c>
      <c r="I45" s="24">
        <f t="shared" si="2"/>
        <v>17.554545454545455</v>
      </c>
    </row>
    <row r="46" spans="1:10" ht="15" customHeight="1" x14ac:dyDescent="0.25">
      <c r="A46" s="17">
        <v>4</v>
      </c>
      <c r="B46" s="136" t="s">
        <v>50</v>
      </c>
      <c r="C46" s="137"/>
      <c r="D46" s="137"/>
      <c r="E46" s="137"/>
      <c r="F46" s="137"/>
      <c r="G46" s="138"/>
      <c r="H46" s="23">
        <v>2E-3</v>
      </c>
      <c r="I46" s="24">
        <f t="shared" si="2"/>
        <v>3.5109090909090912</v>
      </c>
    </row>
    <row r="47" spans="1:10" ht="15" customHeight="1" x14ac:dyDescent="0.25">
      <c r="A47" s="17">
        <v>5</v>
      </c>
      <c r="B47" s="136" t="s">
        <v>51</v>
      </c>
      <c r="C47" s="137"/>
      <c r="D47" s="137"/>
      <c r="E47" s="137"/>
      <c r="F47" s="137"/>
      <c r="G47" s="138"/>
      <c r="H47" s="23">
        <v>2.5000000000000001E-2</v>
      </c>
      <c r="I47" s="24">
        <f t="shared" si="2"/>
        <v>43.88636363636364</v>
      </c>
    </row>
    <row r="48" spans="1:10" ht="15" customHeight="1" x14ac:dyDescent="0.25">
      <c r="A48" s="17">
        <v>6</v>
      </c>
      <c r="B48" s="136" t="s">
        <v>52</v>
      </c>
      <c r="C48" s="137"/>
      <c r="D48" s="137"/>
      <c r="E48" s="137"/>
      <c r="F48" s="137"/>
      <c r="G48" s="138"/>
      <c r="H48" s="23">
        <v>0.08</v>
      </c>
      <c r="I48" s="24">
        <f t="shared" si="2"/>
        <v>140.43636363636364</v>
      </c>
    </row>
    <row r="49" spans="1:10" ht="15" customHeight="1" x14ac:dyDescent="0.25">
      <c r="A49" s="17">
        <v>7</v>
      </c>
      <c r="B49" s="136" t="s">
        <v>53</v>
      </c>
      <c r="C49" s="137"/>
      <c r="D49" s="137"/>
      <c r="E49" s="137"/>
      <c r="F49" s="137"/>
      <c r="G49" s="138"/>
      <c r="H49" s="23">
        <v>0.03</v>
      </c>
      <c r="I49" s="24">
        <f t="shared" si="2"/>
        <v>52.663636363636364</v>
      </c>
    </row>
    <row r="50" spans="1:10" ht="15" customHeight="1" x14ac:dyDescent="0.25">
      <c r="A50" s="17">
        <v>8</v>
      </c>
      <c r="B50" s="136" t="s">
        <v>54</v>
      </c>
      <c r="C50" s="137"/>
      <c r="D50" s="137"/>
      <c r="E50" s="137"/>
      <c r="F50" s="137"/>
      <c r="G50" s="138"/>
      <c r="H50" s="23">
        <v>6.0000000000000001E-3</v>
      </c>
      <c r="I50" s="24">
        <f t="shared" si="2"/>
        <v>10.532727272727273</v>
      </c>
    </row>
    <row r="51" spans="1:10" s="28" customFormat="1" ht="15" customHeight="1" x14ac:dyDescent="0.25">
      <c r="A51" s="157" t="s">
        <v>55</v>
      </c>
      <c r="B51" s="158"/>
      <c r="C51" s="158"/>
      <c r="D51" s="158"/>
      <c r="E51" s="158"/>
      <c r="F51" s="158"/>
      <c r="G51" s="159"/>
      <c r="H51" s="25">
        <f>SUM(H43:H50)</f>
        <v>0.3680000000000001</v>
      </c>
      <c r="I51" s="26">
        <f>SUM(I43:I50)</f>
        <v>646.00727272727261</v>
      </c>
      <c r="J51" s="27"/>
    </row>
    <row r="52" spans="1:10" ht="15" customHeight="1" x14ac:dyDescent="0.25">
      <c r="A52" s="109" t="s">
        <v>56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3" t="s">
        <v>57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58</v>
      </c>
      <c r="B54" s="160" t="s">
        <v>59</v>
      </c>
      <c r="C54" s="161"/>
      <c r="D54" s="161"/>
      <c r="E54" s="161"/>
      <c r="F54" s="161"/>
      <c r="G54" s="162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136" t="s">
        <v>60</v>
      </c>
      <c r="C55" s="137"/>
      <c r="D55" s="137"/>
      <c r="E55" s="137"/>
      <c r="F55" s="137"/>
      <c r="G55" s="138"/>
      <c r="H55" s="23">
        <v>0.119314</v>
      </c>
      <c r="I55" s="24">
        <f t="shared" ref="I55:I62" si="3">$I$40*H55</f>
        <v>209.45030363636366</v>
      </c>
    </row>
    <row r="56" spans="1:10" ht="15" customHeight="1" x14ac:dyDescent="0.25">
      <c r="A56" s="17">
        <v>2</v>
      </c>
      <c r="B56" s="136" t="s">
        <v>61</v>
      </c>
      <c r="C56" s="137"/>
      <c r="D56" s="137"/>
      <c r="E56" s="137"/>
      <c r="F56" s="137"/>
      <c r="G56" s="138"/>
      <c r="H56" s="23">
        <v>2.0479000000000001E-2</v>
      </c>
      <c r="I56" s="24">
        <f t="shared" si="3"/>
        <v>35.949953636363638</v>
      </c>
    </row>
    <row r="57" spans="1:10" ht="15" customHeight="1" x14ac:dyDescent="0.25">
      <c r="A57" s="17">
        <v>3</v>
      </c>
      <c r="B57" s="136" t="s">
        <v>62</v>
      </c>
      <c r="C57" s="137"/>
      <c r="D57" s="137"/>
      <c r="E57" s="137"/>
      <c r="F57" s="137"/>
      <c r="G57" s="138"/>
      <c r="H57" s="23">
        <v>1.2123E-2</v>
      </c>
      <c r="I57" s="24">
        <f t="shared" si="3"/>
        <v>21.281375454545454</v>
      </c>
    </row>
    <row r="58" spans="1:10" ht="15" customHeight="1" x14ac:dyDescent="0.25">
      <c r="A58" s="17">
        <v>4</v>
      </c>
      <c r="B58" s="136" t="s">
        <v>63</v>
      </c>
      <c r="C58" s="137"/>
      <c r="D58" s="137"/>
      <c r="E58" s="137"/>
      <c r="F58" s="137"/>
      <c r="G58" s="138"/>
      <c r="H58" s="23">
        <v>1.1436E-2</v>
      </c>
      <c r="I58" s="24">
        <f t="shared" si="3"/>
        <v>20.075378181818181</v>
      </c>
    </row>
    <row r="59" spans="1:10" ht="15" customHeight="1" x14ac:dyDescent="0.25">
      <c r="A59" s="17">
        <v>5</v>
      </c>
      <c r="B59" s="136" t="s">
        <v>64</v>
      </c>
      <c r="C59" s="137"/>
      <c r="D59" s="137"/>
      <c r="E59" s="137"/>
      <c r="F59" s="137"/>
      <c r="G59" s="138"/>
      <c r="H59" s="23">
        <v>1.74E-4</v>
      </c>
      <c r="I59" s="24">
        <f t="shared" si="3"/>
        <v>0.30544909090909089</v>
      </c>
    </row>
    <row r="60" spans="1:10" ht="15" customHeight="1" x14ac:dyDescent="0.25">
      <c r="A60" s="17">
        <v>6</v>
      </c>
      <c r="B60" s="136" t="s">
        <v>65</v>
      </c>
      <c r="C60" s="137"/>
      <c r="D60" s="137"/>
      <c r="E60" s="137"/>
      <c r="F60" s="137"/>
      <c r="G60" s="138"/>
      <c r="H60" s="23">
        <v>4.4200000000000001E-4</v>
      </c>
      <c r="I60" s="24">
        <f t="shared" si="3"/>
        <v>0.7759109090909091</v>
      </c>
    </row>
    <row r="61" spans="1:10" ht="15" customHeight="1" x14ac:dyDescent="0.25">
      <c r="A61" s="17">
        <v>7</v>
      </c>
      <c r="B61" s="136" t="s">
        <v>66</v>
      </c>
      <c r="C61" s="137"/>
      <c r="D61" s="137"/>
      <c r="E61" s="137"/>
      <c r="F61" s="137"/>
      <c r="G61" s="138"/>
      <c r="H61" s="23">
        <v>1.85E-4</v>
      </c>
      <c r="I61" s="24">
        <f t="shared" si="3"/>
        <v>0.32475909090909089</v>
      </c>
    </row>
    <row r="62" spans="1:10" ht="15" customHeight="1" x14ac:dyDescent="0.25">
      <c r="A62" s="17">
        <v>8</v>
      </c>
      <c r="B62" s="136" t="s">
        <v>67</v>
      </c>
      <c r="C62" s="137"/>
      <c r="D62" s="137"/>
      <c r="E62" s="137"/>
      <c r="F62" s="137"/>
      <c r="G62" s="138"/>
      <c r="H62" s="23">
        <v>9.0789999999999996E-2</v>
      </c>
      <c r="I62" s="24">
        <f t="shared" si="3"/>
        <v>159.37771818181818</v>
      </c>
    </row>
    <row r="63" spans="1:10" s="28" customFormat="1" ht="15" customHeight="1" x14ac:dyDescent="0.25">
      <c r="A63" s="157" t="s">
        <v>68</v>
      </c>
      <c r="B63" s="158"/>
      <c r="C63" s="158"/>
      <c r="D63" s="158"/>
      <c r="E63" s="158"/>
      <c r="F63" s="158"/>
      <c r="G63" s="159"/>
      <c r="H63" s="25">
        <f>SUM(H55:H62)</f>
        <v>0.25494299999999998</v>
      </c>
      <c r="I63" s="26">
        <f>SUM(I55:I62)</f>
        <v>447.54084818181815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12" t="s">
        <v>72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73</v>
      </c>
      <c r="B66" s="160" t="s">
        <v>74</v>
      </c>
      <c r="C66" s="161"/>
      <c r="D66" s="161"/>
      <c r="E66" s="161"/>
      <c r="F66" s="161"/>
      <c r="G66" s="162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136" t="s">
        <v>75</v>
      </c>
      <c r="C67" s="137"/>
      <c r="D67" s="137"/>
      <c r="E67" s="137"/>
      <c r="F67" s="137"/>
      <c r="G67" s="138"/>
      <c r="H67" s="23">
        <v>2.3626999999999999E-2</v>
      </c>
      <c r="I67" s="24">
        <f>$I$40*H67</f>
        <v>41.476124545454546</v>
      </c>
    </row>
    <row r="68" spans="1:11" ht="15" customHeight="1" x14ac:dyDescent="0.25">
      <c r="A68" s="17">
        <v>2</v>
      </c>
      <c r="B68" s="136" t="s">
        <v>76</v>
      </c>
      <c r="C68" s="137"/>
      <c r="D68" s="137"/>
      <c r="E68" s="137"/>
      <c r="F68" s="137"/>
      <c r="G68" s="138"/>
      <c r="H68" s="23">
        <v>1.717E-3</v>
      </c>
      <c r="I68" s="24">
        <f>$I$40*H68</f>
        <v>3.0141154545454545</v>
      </c>
    </row>
    <row r="69" spans="1:11" ht="15" customHeight="1" x14ac:dyDescent="0.25">
      <c r="A69" s="17">
        <v>3</v>
      </c>
      <c r="B69" s="136" t="s">
        <v>77</v>
      </c>
      <c r="C69" s="137"/>
      <c r="D69" s="137"/>
      <c r="E69" s="137"/>
      <c r="F69" s="137"/>
      <c r="G69" s="138"/>
      <c r="H69" s="23">
        <v>9.4509999999999993E-3</v>
      </c>
      <c r="I69" s="24">
        <f>$I$40*H69</f>
        <v>16.590800909090909</v>
      </c>
    </row>
    <row r="70" spans="1:11" s="28" customFormat="1" ht="15" customHeight="1" x14ac:dyDescent="0.25">
      <c r="A70" s="157" t="s">
        <v>78</v>
      </c>
      <c r="B70" s="158"/>
      <c r="C70" s="158"/>
      <c r="D70" s="158"/>
      <c r="E70" s="158"/>
      <c r="F70" s="158"/>
      <c r="G70" s="159"/>
      <c r="H70" s="25">
        <f>SUM(H67:H69)</f>
        <v>3.4795E-2</v>
      </c>
      <c r="I70" s="26">
        <f>SUM(I67:I69)</f>
        <v>61.081040909090909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60" t="s">
        <v>80</v>
      </c>
      <c r="C72" s="161"/>
      <c r="D72" s="161"/>
      <c r="E72" s="161"/>
      <c r="F72" s="161"/>
      <c r="G72" s="162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136" t="s">
        <v>81</v>
      </c>
      <c r="C73" s="137"/>
      <c r="D73" s="137"/>
      <c r="E73" s="137"/>
      <c r="F73" s="137"/>
      <c r="G73" s="138"/>
      <c r="H73" s="23">
        <f>(H51*H63)</f>
        <v>9.3819024000000015E-2</v>
      </c>
      <c r="I73" s="24">
        <f>$I$40*H73</f>
        <v>164.69503213090911</v>
      </c>
    </row>
    <row r="74" spans="1:11" s="28" customFormat="1" ht="15" customHeight="1" x14ac:dyDescent="0.25">
      <c r="A74" s="157" t="s">
        <v>82</v>
      </c>
      <c r="B74" s="158"/>
      <c r="C74" s="158"/>
      <c r="D74" s="158"/>
      <c r="E74" s="158"/>
      <c r="F74" s="158"/>
      <c r="G74" s="159"/>
      <c r="H74" s="25">
        <f>SUM(H73:H73)</f>
        <v>9.3819024000000015E-2</v>
      </c>
      <c r="I74" s="26">
        <f>I73</f>
        <v>164.69503213090911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76" t="s">
        <v>83</v>
      </c>
      <c r="B76" s="177"/>
      <c r="C76" s="177"/>
      <c r="D76" s="177"/>
      <c r="E76" s="177"/>
      <c r="F76" s="177"/>
      <c r="G76" s="178"/>
      <c r="H76" s="32">
        <f>H51+H63+H70+H74</f>
        <v>0.75155702400000002</v>
      </c>
      <c r="I76" s="33">
        <f>I51+I63+I70+I74</f>
        <v>1319.3241939490908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60" t="s">
        <v>85</v>
      </c>
      <c r="C78" s="161"/>
      <c r="D78" s="161"/>
      <c r="E78" s="161"/>
      <c r="F78" s="161"/>
      <c r="G78" s="162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136" t="s">
        <v>20</v>
      </c>
      <c r="C79" s="137"/>
      <c r="D79" s="137"/>
      <c r="E79" s="137"/>
      <c r="F79" s="137"/>
      <c r="G79" s="138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136" t="s">
        <v>21</v>
      </c>
      <c r="C80" s="137"/>
      <c r="D80" s="137"/>
      <c r="E80" s="137"/>
      <c r="F80" s="137"/>
      <c r="G80" s="138"/>
      <c r="H80" s="23">
        <f>I80/$I$40</f>
        <v>0.11393060590367685</v>
      </c>
      <c r="I80" s="24">
        <f>I92</f>
        <v>200</v>
      </c>
    </row>
    <row r="81" spans="1:10" ht="15" customHeight="1" x14ac:dyDescent="0.25">
      <c r="A81" s="17">
        <v>3</v>
      </c>
      <c r="B81" s="136" t="s">
        <v>86</v>
      </c>
      <c r="C81" s="137"/>
      <c r="D81" s="137"/>
      <c r="E81" s="137"/>
      <c r="F81" s="137"/>
      <c r="G81" s="138"/>
      <c r="H81" s="23">
        <f>I81/$I$40</f>
        <v>6.532366649404453E-2</v>
      </c>
      <c r="I81" s="24">
        <f>I88</f>
        <v>114.67272727272727</v>
      </c>
    </row>
    <row r="82" spans="1:10" ht="15" customHeight="1" x14ac:dyDescent="0.25">
      <c r="A82" s="17">
        <v>4</v>
      </c>
      <c r="B82" s="136" t="s">
        <v>87</v>
      </c>
      <c r="C82" s="137"/>
      <c r="D82" s="137"/>
      <c r="E82" s="137"/>
      <c r="F82" s="137"/>
      <c r="G82" s="138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136" t="s">
        <v>88</v>
      </c>
      <c r="C83" s="137"/>
      <c r="D83" s="137"/>
      <c r="E83" s="137"/>
      <c r="F83" s="137"/>
      <c r="G83" s="138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57" t="s">
        <v>89</v>
      </c>
      <c r="B84" s="158"/>
      <c r="C84" s="158"/>
      <c r="D84" s="158"/>
      <c r="E84" s="158"/>
      <c r="F84" s="158"/>
      <c r="G84" s="159"/>
      <c r="H84" s="25">
        <f>SUM(H79:H83)</f>
        <v>0.17925427239772138</v>
      </c>
      <c r="I84" s="26">
        <f>SUM(I79:I83)</f>
        <v>314.67272727272729</v>
      </c>
      <c r="J84" s="34"/>
    </row>
    <row r="85" spans="1:10" ht="18" customHeight="1" x14ac:dyDescent="0.25">
      <c r="A85" s="29" t="s">
        <v>90</v>
      </c>
      <c r="B85" s="109" t="s">
        <v>91</v>
      </c>
      <c r="C85" s="109"/>
      <c r="D85" s="109"/>
      <c r="E85" s="109"/>
      <c r="F85" s="109"/>
      <c r="G85" s="109"/>
      <c r="H85" s="35"/>
      <c r="I85" s="36"/>
    </row>
    <row r="86" spans="1:10" ht="15" customHeight="1" x14ac:dyDescent="0.25">
      <c r="A86" s="173" t="s">
        <v>92</v>
      </c>
      <c r="B86" s="174"/>
      <c r="C86" s="174"/>
      <c r="D86" s="174"/>
      <c r="E86" s="174"/>
      <c r="F86" s="174"/>
      <c r="G86" s="174"/>
      <c r="H86" s="174"/>
      <c r="I86" s="175"/>
    </row>
    <row r="87" spans="1:10" ht="24" customHeight="1" x14ac:dyDescent="0.25">
      <c r="A87" s="95" t="s">
        <v>93</v>
      </c>
      <c r="B87" s="95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0">
        <f>I12</f>
        <v>5</v>
      </c>
      <c r="B88" s="110"/>
      <c r="C88" s="17">
        <f>I13</f>
        <v>22</v>
      </c>
      <c r="D88" s="17">
        <v>2</v>
      </c>
      <c r="E88" s="37">
        <f>A88*C88*D88</f>
        <v>220</v>
      </c>
      <c r="F88" s="37">
        <f>I31</f>
        <v>1755.4545454545455</v>
      </c>
      <c r="G88" s="38">
        <f>I14</f>
        <v>0.06</v>
      </c>
      <c r="H88" s="37">
        <f>F88*G88</f>
        <v>105.32727272727273</v>
      </c>
      <c r="I88" s="24">
        <f>IF((E88-H88)&gt;0,E88-H88,0)</f>
        <v>114.67272727272727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73" t="s">
        <v>101</v>
      </c>
      <c r="B90" s="174"/>
      <c r="C90" s="174"/>
      <c r="D90" s="174"/>
      <c r="E90" s="174"/>
      <c r="F90" s="174"/>
      <c r="G90" s="174"/>
      <c r="H90" s="174"/>
      <c r="I90" s="175"/>
    </row>
    <row r="91" spans="1:10" ht="23.25" customHeight="1" x14ac:dyDescent="0.25">
      <c r="A91" s="95" t="s">
        <v>93</v>
      </c>
      <c r="B91" s="95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08">
        <f>I18</f>
        <v>200</v>
      </c>
      <c r="B92" s="108"/>
      <c r="C92" s="42">
        <f>I19</f>
        <v>1</v>
      </c>
      <c r="D92" s="17">
        <v>1</v>
      </c>
      <c r="E92" s="37">
        <f>A92*C92*D92</f>
        <v>200</v>
      </c>
      <c r="F92" s="37">
        <f>E92</f>
        <v>200</v>
      </c>
      <c r="G92" s="43">
        <f>I20</f>
        <v>0</v>
      </c>
      <c r="H92" s="37">
        <f>F92*G92</f>
        <v>0</v>
      </c>
      <c r="I92" s="24">
        <f>E92-H92</f>
        <v>200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73" t="s">
        <v>103</v>
      </c>
      <c r="B94" s="174"/>
      <c r="C94" s="174"/>
      <c r="D94" s="174"/>
      <c r="E94" s="174"/>
      <c r="F94" s="174"/>
      <c r="G94" s="174"/>
      <c r="H94" s="174"/>
      <c r="I94" s="175"/>
    </row>
    <row r="95" spans="1:10" ht="23.25" customHeight="1" x14ac:dyDescent="0.25">
      <c r="A95" s="95" t="s">
        <v>93</v>
      </c>
      <c r="B95" s="95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08">
        <f>I15</f>
        <v>0</v>
      </c>
      <c r="B96" s="108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139" t="s">
        <v>104</v>
      </c>
      <c r="B98" s="140"/>
      <c r="C98" s="140"/>
      <c r="D98" s="140"/>
      <c r="E98" s="140"/>
      <c r="F98" s="140"/>
      <c r="G98" s="141"/>
      <c r="H98" s="47">
        <f>H40+H76+H84</f>
        <v>1.9308112963977213</v>
      </c>
      <c r="I98" s="48">
        <f>I40+I76+I84</f>
        <v>3389.4514666763635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33" t="s">
        <v>105</v>
      </c>
      <c r="B100" s="134"/>
      <c r="C100" s="134"/>
      <c r="D100" s="134"/>
      <c r="E100" s="134"/>
      <c r="F100" s="134"/>
      <c r="G100" s="134"/>
      <c r="H100" s="134"/>
      <c r="I100" s="135"/>
    </row>
    <row r="101" spans="1:12" ht="33.75" customHeight="1" x14ac:dyDescent="0.25">
      <c r="A101" s="22" t="s">
        <v>33</v>
      </c>
      <c r="B101" s="160" t="s">
        <v>106</v>
      </c>
      <c r="C101" s="161"/>
      <c r="D101" s="161"/>
      <c r="E101" s="161"/>
      <c r="F101" s="161"/>
      <c r="G101" s="162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136" t="s">
        <v>107</v>
      </c>
      <c r="C102" s="137"/>
      <c r="D102" s="137"/>
      <c r="E102" s="137"/>
      <c r="F102" s="137"/>
      <c r="G102" s="138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67" t="s">
        <v>108</v>
      </c>
      <c r="C103" s="168"/>
      <c r="D103" s="168"/>
      <c r="E103" s="168"/>
      <c r="F103" s="168"/>
      <c r="G103" s="169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36" t="s">
        <v>109</v>
      </c>
      <c r="C104" s="137"/>
      <c r="D104" s="137"/>
      <c r="E104" s="137"/>
      <c r="F104" s="137"/>
      <c r="G104" s="138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67" t="s">
        <v>110</v>
      </c>
      <c r="C105" s="168"/>
      <c r="D105" s="168"/>
      <c r="E105" s="168"/>
      <c r="F105" s="168"/>
      <c r="G105" s="169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36" t="s">
        <v>111</v>
      </c>
      <c r="C106" s="137"/>
      <c r="D106" s="137"/>
      <c r="E106" s="137"/>
      <c r="F106" s="137"/>
      <c r="G106" s="138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36" t="s">
        <v>112</v>
      </c>
      <c r="C107" s="137"/>
      <c r="D107" s="137"/>
      <c r="E107" s="137"/>
      <c r="F107" s="137"/>
      <c r="G107" s="138"/>
      <c r="H107" s="23">
        <f t="shared" si="4"/>
        <v>0</v>
      </c>
      <c r="I107" s="24">
        <v>0</v>
      </c>
    </row>
    <row r="108" spans="1:12" ht="15" customHeight="1" x14ac:dyDescent="0.25">
      <c r="A108" s="157" t="s">
        <v>113</v>
      </c>
      <c r="B108" s="158"/>
      <c r="C108" s="158"/>
      <c r="D108" s="158"/>
      <c r="E108" s="158"/>
      <c r="F108" s="158"/>
      <c r="G108" s="15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70" t="s">
        <v>115</v>
      </c>
      <c r="B111" s="171"/>
      <c r="C111" s="171"/>
      <c r="D111" s="171"/>
      <c r="E111" s="172"/>
      <c r="F111" s="55">
        <f>I27</f>
        <v>0.1</v>
      </c>
      <c r="G111" s="56">
        <f>I113*F111</f>
        <v>327.47787394036368</v>
      </c>
      <c r="H111" s="57" t="s">
        <v>116</v>
      </c>
      <c r="I111" s="58">
        <f>I81</f>
        <v>114.67272727272727</v>
      </c>
    </row>
    <row r="112" spans="1:12" s="61" customFormat="1" ht="16.5" customHeight="1" x14ac:dyDescent="0.25">
      <c r="A112" s="104" t="s">
        <v>117</v>
      </c>
      <c r="B112" s="104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1">
        <f>I40</f>
        <v>1755.4545454545455</v>
      </c>
      <c r="B113" s="101"/>
      <c r="C113" s="62">
        <f>I51</f>
        <v>646.00727272727261</v>
      </c>
      <c r="D113" s="62">
        <f>I63</f>
        <v>447.54084818181815</v>
      </c>
      <c r="E113" s="62">
        <f>I70</f>
        <v>61.081040909090909</v>
      </c>
      <c r="F113" s="62">
        <f>I74</f>
        <v>164.69503213090911</v>
      </c>
      <c r="G113" s="62">
        <f>I84</f>
        <v>314.67272727272729</v>
      </c>
      <c r="H113" s="62">
        <f>A113+C113+D113+E113+F113+G113</f>
        <v>3389.4514666763635</v>
      </c>
      <c r="I113" s="62">
        <f>H113-I111</f>
        <v>3274.7787394036363</v>
      </c>
      <c r="J113" s="34"/>
    </row>
    <row r="114" spans="1:12" ht="4.5" customHeight="1" x14ac:dyDescent="0.25">
      <c r="A114" s="29"/>
      <c r="B114" s="166"/>
      <c r="C114" s="166"/>
      <c r="D114" s="166"/>
      <c r="E114" s="166"/>
      <c r="F114" s="166"/>
      <c r="G114" s="166"/>
      <c r="H114" s="166"/>
      <c r="I114" s="166"/>
    </row>
    <row r="115" spans="1:12" ht="33.75" customHeight="1" x14ac:dyDescent="0.25">
      <c r="A115" s="22" t="s">
        <v>45</v>
      </c>
      <c r="B115" s="160" t="s">
        <v>125</v>
      </c>
      <c r="C115" s="161"/>
      <c r="D115" s="161"/>
      <c r="E115" s="161"/>
      <c r="F115" s="161"/>
      <c r="G115" s="162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136" t="s">
        <v>126</v>
      </c>
      <c r="C116" s="137"/>
      <c r="D116" s="137"/>
      <c r="E116" s="137"/>
      <c r="F116" s="137"/>
      <c r="G116" s="138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36" t="s">
        <v>127</v>
      </c>
      <c r="C117" s="137"/>
      <c r="D117" s="137"/>
      <c r="E117" s="137"/>
      <c r="F117" s="137"/>
      <c r="G117" s="138"/>
      <c r="H117" s="23">
        <f>I117/$I$126</f>
        <v>0</v>
      </c>
      <c r="I117" s="24">
        <v>0</v>
      </c>
    </row>
    <row r="118" spans="1:12" ht="15" customHeight="1" x14ac:dyDescent="0.25">
      <c r="A118" s="157" t="s">
        <v>128</v>
      </c>
      <c r="B118" s="158"/>
      <c r="C118" s="158"/>
      <c r="D118" s="158"/>
      <c r="E118" s="158"/>
      <c r="F118" s="158"/>
      <c r="G118" s="15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60" t="s">
        <v>129</v>
      </c>
      <c r="C120" s="161"/>
      <c r="D120" s="161"/>
      <c r="E120" s="161"/>
      <c r="F120" s="161"/>
      <c r="G120" s="162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36" t="s">
        <v>129</v>
      </c>
      <c r="C121" s="137"/>
      <c r="D121" s="137"/>
      <c r="E121" s="137"/>
      <c r="F121" s="137"/>
      <c r="G121" s="138"/>
      <c r="H121" s="23">
        <f>I121/I126</f>
        <v>0</v>
      </c>
      <c r="I121" s="24">
        <v>0</v>
      </c>
    </row>
    <row r="122" spans="1:12" ht="15" customHeight="1" x14ac:dyDescent="0.25">
      <c r="A122" s="157" t="s">
        <v>130</v>
      </c>
      <c r="B122" s="158"/>
      <c r="C122" s="158"/>
      <c r="D122" s="158"/>
      <c r="E122" s="158"/>
      <c r="F122" s="158"/>
      <c r="G122" s="15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63" t="s">
        <v>131</v>
      </c>
      <c r="B124" s="164"/>
      <c r="C124" s="164"/>
      <c r="D124" s="164"/>
      <c r="E124" s="165"/>
      <c r="F124" s="55">
        <v>0.18</v>
      </c>
      <c r="G124" s="56">
        <f>I126*F124</f>
        <v>589.46017309265449</v>
      </c>
      <c r="H124" s="57" t="s">
        <v>116</v>
      </c>
      <c r="I124" s="58">
        <f>I81</f>
        <v>114.67272727272727</v>
      </c>
      <c r="L124" s="2"/>
    </row>
    <row r="125" spans="1:12" s="61" customFormat="1" ht="16.5" customHeight="1" x14ac:dyDescent="0.25">
      <c r="A125" s="104" t="s">
        <v>117</v>
      </c>
      <c r="B125" s="104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1">
        <f>I40</f>
        <v>1755.4545454545455</v>
      </c>
      <c r="B126" s="101"/>
      <c r="C126" s="62">
        <f>I51</f>
        <v>646.00727272727261</v>
      </c>
      <c r="D126" s="62">
        <f>I63</f>
        <v>447.54084818181815</v>
      </c>
      <c r="E126" s="62">
        <f>I70</f>
        <v>61.081040909090909</v>
      </c>
      <c r="F126" s="62">
        <f>I74</f>
        <v>164.69503213090911</v>
      </c>
      <c r="G126" s="62">
        <f>I84</f>
        <v>314.67272727272729</v>
      </c>
      <c r="H126" s="62">
        <f>A126+C126+D126+E126+F126+G126</f>
        <v>3389.4514666763635</v>
      </c>
      <c r="I126" s="62">
        <f>H126-I124</f>
        <v>3274.7787394036363</v>
      </c>
      <c r="J126" s="34"/>
      <c r="L126" s="2"/>
    </row>
    <row r="127" spans="1:12" ht="4.5" customHeight="1" x14ac:dyDescent="0.25"/>
    <row r="128" spans="1:12" ht="12" customHeight="1" x14ac:dyDescent="0.25">
      <c r="A128" s="139" t="s">
        <v>132</v>
      </c>
      <c r="B128" s="140"/>
      <c r="C128" s="140"/>
      <c r="D128" s="140"/>
      <c r="E128" s="140"/>
      <c r="F128" s="140"/>
      <c r="G128" s="141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33" t="s">
        <v>133</v>
      </c>
      <c r="B130" s="134"/>
      <c r="C130" s="134"/>
      <c r="D130" s="134"/>
      <c r="E130" s="134"/>
      <c r="F130" s="134"/>
      <c r="G130" s="134"/>
      <c r="H130" s="134"/>
      <c r="I130" s="135"/>
    </row>
    <row r="131" spans="1:10" ht="33.75" customHeight="1" x14ac:dyDescent="0.25">
      <c r="A131" s="22" t="s">
        <v>33</v>
      </c>
      <c r="B131" s="160" t="s">
        <v>134</v>
      </c>
      <c r="C131" s="161"/>
      <c r="D131" s="161"/>
      <c r="E131" s="161"/>
      <c r="F131" s="161"/>
      <c r="G131" s="162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136" t="s">
        <v>135</v>
      </c>
      <c r="C132" s="137"/>
      <c r="D132" s="137"/>
      <c r="E132" s="137"/>
      <c r="F132" s="137"/>
      <c r="G132" s="138"/>
      <c r="H132" s="23">
        <f>I132/$I$98</f>
        <v>7.0384407146724419E-3</v>
      </c>
      <c r="I132" s="24">
        <f>($D$142/$E$144)*H142</f>
        <v>23.85645320346114</v>
      </c>
    </row>
    <row r="133" spans="1:10" ht="15" customHeight="1" x14ac:dyDescent="0.25">
      <c r="A133" s="17">
        <v>2</v>
      </c>
      <c r="B133" s="136" t="s">
        <v>136</v>
      </c>
      <c r="C133" s="137"/>
      <c r="D133" s="137"/>
      <c r="E133" s="137"/>
      <c r="F133" s="137"/>
      <c r="G133" s="138"/>
      <c r="H133" s="23">
        <f>I133/$I$98</f>
        <v>3.2485110990795887E-2</v>
      </c>
      <c r="I133" s="81">
        <f t="shared" ref="I133:I137" si="5">($D$142/$E$144)*H143</f>
        <v>110.10670709289757</v>
      </c>
    </row>
    <row r="134" spans="1:10" ht="15" customHeight="1" x14ac:dyDescent="0.25">
      <c r="A134" s="17">
        <v>3</v>
      </c>
      <c r="B134" s="136" t="s">
        <v>13</v>
      </c>
      <c r="C134" s="137"/>
      <c r="D134" s="137"/>
      <c r="E134" s="137"/>
      <c r="F134" s="137"/>
      <c r="G134" s="138"/>
      <c r="H134" s="23">
        <f>I134/$I$98</f>
        <v>4.3313481321061185E-2</v>
      </c>
      <c r="I134" s="81">
        <f t="shared" si="5"/>
        <v>146.8089427905301</v>
      </c>
    </row>
    <row r="135" spans="1:10" ht="15" customHeight="1" x14ac:dyDescent="0.25">
      <c r="A135" s="17">
        <v>4</v>
      </c>
      <c r="B135" s="136" t="s">
        <v>137</v>
      </c>
      <c r="C135" s="137"/>
      <c r="D135" s="137"/>
      <c r="E135" s="137"/>
      <c r="F135" s="137"/>
      <c r="G135" s="138"/>
      <c r="H135" s="23">
        <f>I135/$I$98</f>
        <v>0</v>
      </c>
      <c r="I135" s="81">
        <f t="shared" si="5"/>
        <v>0</v>
      </c>
    </row>
    <row r="136" spans="1:10" ht="15" customHeight="1" x14ac:dyDescent="0.25">
      <c r="A136" s="17">
        <v>5</v>
      </c>
      <c r="B136" s="136" t="s">
        <v>138</v>
      </c>
      <c r="C136" s="137"/>
      <c r="D136" s="137"/>
      <c r="E136" s="137"/>
      <c r="F136" s="137"/>
      <c r="G136" s="138"/>
      <c r="H136" s="23">
        <f>I136/$I$98</f>
        <v>0</v>
      </c>
      <c r="I136" s="81">
        <f t="shared" si="5"/>
        <v>0</v>
      </c>
    </row>
    <row r="137" spans="1:10" ht="15" customHeight="1" x14ac:dyDescent="0.25">
      <c r="A137" s="157" t="s">
        <v>139</v>
      </c>
      <c r="B137" s="158"/>
      <c r="C137" s="158"/>
      <c r="D137" s="158"/>
      <c r="E137" s="158"/>
      <c r="F137" s="158"/>
      <c r="G137" s="159"/>
      <c r="H137" s="25">
        <f>H132+H133+H134+H135+H136</f>
        <v>8.2837033026529505E-2</v>
      </c>
      <c r="I137" s="81">
        <f t="shared" si="5"/>
        <v>280.77210308688882</v>
      </c>
    </row>
    <row r="138" spans="1:10" ht="11.25" customHeight="1" x14ac:dyDescent="0.25">
      <c r="A138" s="29" t="s">
        <v>140</v>
      </c>
      <c r="B138" s="100" t="s">
        <v>141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142</v>
      </c>
      <c r="B139" s="112" t="s">
        <v>143</v>
      </c>
      <c r="C139" s="112"/>
      <c r="D139" s="112"/>
      <c r="E139" s="112"/>
      <c r="F139" s="112"/>
      <c r="G139" s="112"/>
      <c r="H139" s="112"/>
      <c r="I139" s="112"/>
    </row>
    <row r="140" spans="1:10" ht="13.5" customHeight="1" x14ac:dyDescent="0.25">
      <c r="A140" s="173" t="s">
        <v>144</v>
      </c>
      <c r="B140" s="174"/>
      <c r="C140" s="174"/>
      <c r="D140" s="174"/>
      <c r="E140" s="174"/>
      <c r="F140" s="174"/>
      <c r="G140" s="174"/>
      <c r="H140" s="174"/>
      <c r="I140" s="175"/>
    </row>
    <row r="141" spans="1:10" ht="13.5" customHeight="1" x14ac:dyDescent="0.25">
      <c r="A141" s="95" t="s">
        <v>145</v>
      </c>
      <c r="B141" s="95"/>
      <c r="C141" s="17" t="s">
        <v>146</v>
      </c>
      <c r="D141" s="96" t="s">
        <v>147</v>
      </c>
      <c r="E141" s="96"/>
      <c r="F141" s="17" t="s">
        <v>148</v>
      </c>
      <c r="G141" s="195" t="s">
        <v>149</v>
      </c>
      <c r="H141" s="201" t="s">
        <v>150</v>
      </c>
      <c r="I141" s="201"/>
    </row>
    <row r="142" spans="1:10" ht="13.5" customHeight="1" x14ac:dyDescent="0.25">
      <c r="A142" s="97">
        <f>I98</f>
        <v>3389.4514666763635</v>
      </c>
      <c r="B142" s="97"/>
      <c r="C142" s="24">
        <f>I128</f>
        <v>0</v>
      </c>
      <c r="D142" s="98">
        <f>A142+C142</f>
        <v>3389.4514666763635</v>
      </c>
      <c r="E142" s="98"/>
      <c r="F142" s="17" t="str">
        <f>B132</f>
        <v>PIS</v>
      </c>
      <c r="G142" s="199">
        <v>1.6500000000000001E-2</v>
      </c>
      <c r="H142" s="202">
        <v>6.4999999999999997E-3</v>
      </c>
      <c r="I142" s="202"/>
      <c r="J142" s="34"/>
    </row>
    <row r="143" spans="1:10" ht="13.5" customHeight="1" x14ac:dyDescent="0.25">
      <c r="A143" s="198" t="s">
        <v>151</v>
      </c>
      <c r="B143" s="198"/>
      <c r="C143" s="195">
        <v>1</v>
      </c>
      <c r="D143" s="196">
        <f>G147/1</f>
        <v>0.13250000000000001</v>
      </c>
      <c r="E143" s="197">
        <f>C143-D143</f>
        <v>0.86749999999999994</v>
      </c>
      <c r="F143" s="17" t="str">
        <f>B133</f>
        <v>COFINS</v>
      </c>
      <c r="G143" s="199">
        <v>7.5999999999999998E-2</v>
      </c>
      <c r="H143" s="202">
        <v>0.03</v>
      </c>
      <c r="I143" s="202"/>
    </row>
    <row r="144" spans="1:10" ht="13.5" customHeight="1" x14ac:dyDescent="0.25">
      <c r="A144" s="191" t="s">
        <v>152</v>
      </c>
      <c r="B144" s="191"/>
      <c r="C144" s="192">
        <v>1</v>
      </c>
      <c r="D144" s="193">
        <f>H147</f>
        <v>7.6499999999999999E-2</v>
      </c>
      <c r="E144" s="194">
        <f>C144-D144</f>
        <v>0.92349999999999999</v>
      </c>
      <c r="F144" s="17" t="str">
        <f>B134</f>
        <v>ISS</v>
      </c>
      <c r="G144" s="199">
        <f>I11</f>
        <v>0.04</v>
      </c>
      <c r="H144" s="202">
        <f>I11</f>
        <v>0.04</v>
      </c>
      <c r="I144" s="202"/>
    </row>
    <row r="145" spans="1:10" ht="13.5" customHeight="1" x14ac:dyDescent="0.25">
      <c r="A145" s="93" t="s">
        <v>153</v>
      </c>
      <c r="B145" s="93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99">
        <v>0</v>
      </c>
      <c r="H145" s="202">
        <v>0</v>
      </c>
      <c r="I145" s="202"/>
    </row>
    <row r="146" spans="1:10" ht="13.5" customHeight="1" x14ac:dyDescent="0.25">
      <c r="A146" s="90" t="s">
        <v>155</v>
      </c>
      <c r="B146" s="151" t="s">
        <v>156</v>
      </c>
      <c r="C146" s="152"/>
      <c r="D146" s="152"/>
      <c r="E146" s="153"/>
      <c r="F146" s="12" t="s">
        <v>157</v>
      </c>
      <c r="G146" s="199">
        <v>0</v>
      </c>
      <c r="H146" s="202">
        <v>0</v>
      </c>
      <c r="I146" s="202"/>
    </row>
    <row r="147" spans="1:10" ht="18" customHeight="1" x14ac:dyDescent="0.25">
      <c r="A147" s="90"/>
      <c r="B147" s="154"/>
      <c r="C147" s="155"/>
      <c r="D147" s="155"/>
      <c r="E147" s="156"/>
      <c r="F147" s="3" t="s">
        <v>158</v>
      </c>
      <c r="G147" s="200">
        <f>SUM(G142:G146)</f>
        <v>0.13250000000000001</v>
      </c>
      <c r="H147" s="203">
        <f>SUM(H142:I146)</f>
        <v>7.6499999999999999E-2</v>
      </c>
      <c r="I147" s="203"/>
    </row>
    <row r="148" spans="1:10" ht="18" customHeight="1" x14ac:dyDescent="0.25">
      <c r="A148" s="29" t="s">
        <v>159</v>
      </c>
      <c r="B148" s="100" t="s">
        <v>160</v>
      </c>
      <c r="C148" s="100"/>
      <c r="D148" s="100"/>
      <c r="E148" s="100"/>
      <c r="F148" s="100"/>
      <c r="G148" s="100"/>
      <c r="H148" s="100"/>
      <c r="I148" s="100"/>
    </row>
    <row r="149" spans="1:10" ht="4.5" customHeight="1" x14ac:dyDescent="0.25">
      <c r="A149" s="65"/>
      <c r="B149" s="92"/>
      <c r="C149" s="92"/>
      <c r="D149" s="92"/>
      <c r="E149" s="92"/>
      <c r="F149" s="92"/>
      <c r="G149" s="92"/>
      <c r="H149" s="92"/>
      <c r="I149" s="92"/>
    </row>
    <row r="150" spans="1:10" ht="12" customHeight="1" x14ac:dyDescent="0.25">
      <c r="A150" s="139" t="s">
        <v>161</v>
      </c>
      <c r="B150" s="140"/>
      <c r="C150" s="140"/>
      <c r="D150" s="140"/>
      <c r="E150" s="140"/>
      <c r="F150" s="140"/>
      <c r="G150" s="141"/>
      <c r="H150" s="47">
        <f>H137</f>
        <v>8.2837033026529505E-2</v>
      </c>
      <c r="I150" s="48">
        <f>I137</f>
        <v>280.77210308688882</v>
      </c>
    </row>
    <row r="151" spans="1:10" ht="4.5" customHeight="1" x14ac:dyDescent="0.25"/>
    <row r="152" spans="1:10" ht="11.25" customHeight="1" x14ac:dyDescent="0.25">
      <c r="A152" s="148" t="s">
        <v>162</v>
      </c>
      <c r="B152" s="149"/>
      <c r="C152" s="149"/>
      <c r="D152" s="149"/>
      <c r="E152" s="149"/>
      <c r="F152" s="149"/>
      <c r="G152" s="149"/>
      <c r="H152" s="149"/>
      <c r="I152" s="150"/>
    </row>
    <row r="153" spans="1:10" ht="11.25" customHeight="1" x14ac:dyDescent="0.25">
      <c r="A153" s="133" t="s">
        <v>32</v>
      </c>
      <c r="B153" s="134"/>
      <c r="C153" s="134"/>
      <c r="D153" s="134"/>
      <c r="E153" s="134"/>
      <c r="F153" s="134"/>
      <c r="G153" s="134"/>
      <c r="H153" s="134"/>
      <c r="I153" s="135"/>
    </row>
    <row r="154" spans="1:10" ht="15" customHeight="1" x14ac:dyDescent="0.25">
      <c r="A154" s="17">
        <v>1</v>
      </c>
      <c r="B154" s="136" t="s">
        <v>163</v>
      </c>
      <c r="C154" s="137"/>
      <c r="D154" s="137"/>
      <c r="E154" s="137"/>
      <c r="F154" s="137"/>
      <c r="G154" s="138"/>
      <c r="H154" s="23">
        <f>I154/$G$171</f>
        <v>0.47829635227583184</v>
      </c>
      <c r="I154" s="66">
        <f>I40</f>
        <v>1755.4545454545455</v>
      </c>
    </row>
    <row r="155" spans="1:10" ht="15" customHeight="1" x14ac:dyDescent="0.25">
      <c r="A155" s="17">
        <v>2</v>
      </c>
      <c r="B155" s="136" t="s">
        <v>164</v>
      </c>
      <c r="C155" s="137"/>
      <c r="D155" s="137"/>
      <c r="E155" s="137"/>
      <c r="F155" s="137"/>
      <c r="G155" s="138"/>
      <c r="H155" s="23">
        <f>I155/$G$171</f>
        <v>0.35946698310647973</v>
      </c>
      <c r="I155" s="66">
        <f>I51+I63+I70+I74</f>
        <v>1319.3241939490908</v>
      </c>
    </row>
    <row r="156" spans="1:10" ht="15" customHeight="1" x14ac:dyDescent="0.25">
      <c r="A156" s="17">
        <v>3</v>
      </c>
      <c r="B156" s="136" t="s">
        <v>165</v>
      </c>
      <c r="C156" s="137"/>
      <c r="D156" s="137"/>
      <c r="E156" s="137"/>
      <c r="F156" s="137"/>
      <c r="G156" s="138"/>
      <c r="H156" s="23">
        <f>I156/$G$171</f>
        <v>8.573666461768846E-2</v>
      </c>
      <c r="I156" s="66">
        <f>I84</f>
        <v>314.67272727272729</v>
      </c>
    </row>
    <row r="157" spans="1:10" s="28" customFormat="1" ht="15" customHeight="1" x14ac:dyDescent="0.25">
      <c r="A157" s="139" t="s">
        <v>166</v>
      </c>
      <c r="B157" s="140"/>
      <c r="C157" s="140"/>
      <c r="D157" s="140"/>
      <c r="E157" s="140"/>
      <c r="F157" s="140"/>
      <c r="G157" s="141"/>
      <c r="H157" s="47">
        <f>H154+H155+H156</f>
        <v>0.92349999999999999</v>
      </c>
      <c r="I157" s="48">
        <f>SUM(I154:I156)</f>
        <v>3389.4514666763635</v>
      </c>
      <c r="J157" s="35"/>
    </row>
    <row r="158" spans="1:10" ht="4.5" customHeight="1" x14ac:dyDescent="0.25"/>
    <row r="159" spans="1:10" ht="11.25" customHeight="1" x14ac:dyDescent="0.25">
      <c r="A159" s="133" t="s">
        <v>105</v>
      </c>
      <c r="B159" s="134"/>
      <c r="C159" s="134"/>
      <c r="D159" s="134"/>
      <c r="E159" s="134"/>
      <c r="F159" s="134"/>
      <c r="G159" s="134"/>
      <c r="H159" s="134"/>
      <c r="I159" s="135"/>
    </row>
    <row r="160" spans="1:10" ht="15" customHeight="1" x14ac:dyDescent="0.25">
      <c r="A160" s="17">
        <v>1</v>
      </c>
      <c r="B160" s="136" t="s">
        <v>167</v>
      </c>
      <c r="C160" s="137"/>
      <c r="D160" s="137"/>
      <c r="E160" s="137"/>
      <c r="F160" s="137"/>
      <c r="G160" s="138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36" t="s">
        <v>168</v>
      </c>
      <c r="C161" s="137"/>
      <c r="D161" s="137"/>
      <c r="E161" s="137"/>
      <c r="F161" s="137"/>
      <c r="G161" s="138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36" t="s">
        <v>169</v>
      </c>
      <c r="C162" s="137"/>
      <c r="D162" s="137"/>
      <c r="E162" s="137"/>
      <c r="F162" s="137"/>
      <c r="G162" s="138"/>
      <c r="H162" s="23">
        <f>I162/$G$171</f>
        <v>0</v>
      </c>
      <c r="I162" s="24">
        <f>I122</f>
        <v>0</v>
      </c>
    </row>
    <row r="163" spans="1:11" ht="15" customHeight="1" x14ac:dyDescent="0.25">
      <c r="A163" s="139" t="s">
        <v>170</v>
      </c>
      <c r="B163" s="140"/>
      <c r="C163" s="140"/>
      <c r="D163" s="140"/>
      <c r="E163" s="140"/>
      <c r="F163" s="140"/>
      <c r="G163" s="141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33" t="s">
        <v>133</v>
      </c>
      <c r="B165" s="134"/>
      <c r="C165" s="134"/>
      <c r="D165" s="134"/>
      <c r="E165" s="134"/>
      <c r="F165" s="134"/>
      <c r="G165" s="134"/>
      <c r="H165" s="134"/>
      <c r="I165" s="135"/>
    </row>
    <row r="166" spans="1:11" ht="15" customHeight="1" x14ac:dyDescent="0.25">
      <c r="A166" s="17">
        <v>1</v>
      </c>
      <c r="B166" s="136" t="s">
        <v>171</v>
      </c>
      <c r="C166" s="137"/>
      <c r="D166" s="137"/>
      <c r="E166" s="137"/>
      <c r="F166" s="137"/>
      <c r="G166" s="138"/>
      <c r="H166" s="23">
        <f>I166/$G$171</f>
        <v>7.6500000000000012E-2</v>
      </c>
      <c r="I166" s="24">
        <f>I137</f>
        <v>280.77210308688882</v>
      </c>
    </row>
    <row r="167" spans="1:11" ht="15" customHeight="1" x14ac:dyDescent="0.25">
      <c r="A167" s="139" t="s">
        <v>172</v>
      </c>
      <c r="B167" s="140"/>
      <c r="C167" s="140"/>
      <c r="D167" s="140"/>
      <c r="E167" s="140"/>
      <c r="F167" s="140"/>
      <c r="G167" s="141"/>
      <c r="H167" s="47">
        <f>H166</f>
        <v>7.6500000000000012E-2</v>
      </c>
      <c r="I167" s="48">
        <f>I137</f>
        <v>280.77210308688882</v>
      </c>
      <c r="K167" s="41"/>
    </row>
    <row r="168" spans="1:11" ht="4.5" customHeight="1" x14ac:dyDescent="0.25"/>
    <row r="169" spans="1:11" ht="11.25" customHeight="1" x14ac:dyDescent="0.25">
      <c r="A169" s="142" t="s">
        <v>162</v>
      </c>
      <c r="B169" s="143"/>
      <c r="C169" s="143"/>
      <c r="D169" s="143"/>
      <c r="E169" s="143"/>
      <c r="F169" s="143"/>
      <c r="G169" s="143"/>
      <c r="H169" s="143"/>
      <c r="I169" s="144"/>
    </row>
    <row r="170" spans="1:11" ht="45" customHeight="1" x14ac:dyDescent="0.25">
      <c r="A170" s="145" t="s">
        <v>173</v>
      </c>
      <c r="B170" s="146"/>
      <c r="C170" s="146"/>
      <c r="D170" s="146"/>
      <c r="E170" s="146"/>
      <c r="F170" s="147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127" t="str">
        <f>D5</f>
        <v>Motorista (Eventual)</v>
      </c>
      <c r="B171" s="128"/>
      <c r="C171" s="128"/>
      <c r="D171" s="128"/>
      <c r="E171" s="128"/>
      <c r="F171" s="129"/>
      <c r="G171" s="68">
        <f>I157+I163+I167</f>
        <v>3670.2235697632523</v>
      </c>
      <c r="H171" s="67">
        <f>IF(D6="12x36",2,1)</f>
        <v>1</v>
      </c>
      <c r="I171" s="68">
        <f>G171*H171</f>
        <v>3670.2235697632523</v>
      </c>
    </row>
    <row r="172" spans="1:11" x14ac:dyDescent="0.25">
      <c r="A172" s="127"/>
      <c r="B172" s="128"/>
      <c r="C172" s="128"/>
      <c r="D172" s="128"/>
      <c r="E172" s="128"/>
      <c r="F172" s="129"/>
      <c r="G172" s="67"/>
      <c r="H172" s="67"/>
      <c r="I172" s="68"/>
    </row>
    <row r="173" spans="1:11" s="28" customFormat="1" ht="12" customHeight="1" x14ac:dyDescent="0.25">
      <c r="A173" s="130" t="s">
        <v>177</v>
      </c>
      <c r="B173" s="131"/>
      <c r="C173" s="131"/>
      <c r="D173" s="131"/>
      <c r="E173" s="131"/>
      <c r="F173" s="131"/>
      <c r="G173" s="131"/>
      <c r="H173" s="132"/>
      <c r="I173" s="69">
        <f>I171</f>
        <v>3670.2235697632523</v>
      </c>
      <c r="J173" s="35"/>
    </row>
  </sheetData>
  <mergeCells count="171">
    <mergeCell ref="A140:I140"/>
    <mergeCell ref="A21:F21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2" orientation="portrait" horizontalDpi="300" verticalDpi="300" r:id="rId1"/>
  <rowBreaks count="2" manualBreakCount="2">
    <brk id="53" max="8" man="1"/>
    <brk id="113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zoomScale="130" zoomScaleNormal="130" zoomScalePageLayoutView="130" workbookViewId="0">
      <selection activeCell="I132" sqref="I13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K1" s="4"/>
    </row>
    <row r="2" spans="1:11" ht="22.5" customHeight="1" x14ac:dyDescent="0.25">
      <c r="A2" s="121" t="s">
        <v>1</v>
      </c>
      <c r="B2" s="121"/>
      <c r="C2" s="122" t="s">
        <v>189</v>
      </c>
      <c r="D2" s="122"/>
      <c r="E2" s="190" t="s">
        <v>210</v>
      </c>
      <c r="F2" s="123"/>
      <c r="G2" s="123"/>
      <c r="H2" s="123"/>
      <c r="I2" s="123"/>
    </row>
    <row r="3" spans="1:11" ht="11.25" customHeight="1" x14ac:dyDescent="0.25">
      <c r="A3" s="121" t="s">
        <v>2</v>
      </c>
      <c r="B3" s="12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24" t="s">
        <v>191</v>
      </c>
      <c r="E5" s="124"/>
      <c r="F5" s="124"/>
      <c r="G5" s="125" t="str">
        <f>IF(D6="12x36","Regime de trabalho:","Quantidade de HORAS/MÊS")</f>
        <v>Quantidade de HORAS/MÊS</v>
      </c>
      <c r="H5" s="125"/>
      <c r="I5" s="126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06">
        <v>40</v>
      </c>
      <c r="E6" s="106"/>
      <c r="F6" s="106"/>
      <c r="G6" s="125"/>
      <c r="H6" s="125"/>
      <c r="I6" s="126"/>
    </row>
    <row r="7" spans="1:11" ht="22.5" customHeight="1" x14ac:dyDescent="0.25">
      <c r="A7" s="106" t="s">
        <v>5</v>
      </c>
      <c r="B7" s="106"/>
      <c r="C7" s="106"/>
      <c r="D7" s="85" t="s">
        <v>203</v>
      </c>
      <c r="E7" s="85"/>
      <c r="F7" s="85"/>
      <c r="G7" s="118" t="s">
        <v>6</v>
      </c>
      <c r="H7" s="118"/>
      <c r="I7" s="120" t="s">
        <v>10</v>
      </c>
    </row>
    <row r="8" spans="1:11" ht="22.5" customHeight="1" x14ac:dyDescent="0.25">
      <c r="A8" s="106" t="s">
        <v>7</v>
      </c>
      <c r="B8" s="106"/>
      <c r="C8" s="106"/>
      <c r="D8" s="85" t="s">
        <v>16</v>
      </c>
      <c r="E8" s="85"/>
      <c r="F8" s="85"/>
      <c r="G8" s="118"/>
      <c r="H8" s="118"/>
      <c r="I8" s="120"/>
    </row>
    <row r="9" spans="1:11" ht="24.75" customHeight="1" x14ac:dyDescent="0.25">
      <c r="A9" s="106" t="s">
        <v>8</v>
      </c>
      <c r="B9" s="106"/>
      <c r="C9" s="106"/>
      <c r="D9" s="117" t="s">
        <v>195</v>
      </c>
      <c r="E9" s="117"/>
      <c r="F9" s="117"/>
      <c r="G9" s="118" t="s">
        <v>9</v>
      </c>
      <c r="H9" s="118"/>
      <c r="I9" s="9" t="s">
        <v>10</v>
      </c>
    </row>
    <row r="10" spans="1:11" ht="29.45" customHeight="1" x14ac:dyDescent="0.25">
      <c r="A10" s="119" t="s">
        <v>11</v>
      </c>
      <c r="B10" s="119"/>
      <c r="C10" s="119"/>
      <c r="D10" s="119"/>
      <c r="E10" s="119"/>
      <c r="F10" s="119"/>
      <c r="G10" s="8" t="s">
        <v>12</v>
      </c>
      <c r="H10" s="10">
        <v>220</v>
      </c>
      <c r="I10" s="11">
        <v>1987.86</v>
      </c>
    </row>
    <row r="11" spans="1:11" ht="20.45" customHeight="1" x14ac:dyDescent="0.25">
      <c r="A11" s="96" t="s">
        <v>13</v>
      </c>
      <c r="B11" s="96"/>
      <c r="C11" s="96"/>
      <c r="D11" s="96"/>
      <c r="E11" s="96"/>
      <c r="F11" s="96"/>
      <c r="G11" s="10" t="str">
        <f>D9</f>
        <v>Santo Angelo</v>
      </c>
      <c r="H11" s="10" t="s">
        <v>14</v>
      </c>
      <c r="I11" s="13">
        <v>0.03</v>
      </c>
    </row>
    <row r="12" spans="1:11" ht="15" customHeight="1" x14ac:dyDescent="0.25">
      <c r="A12" s="96" t="s">
        <v>15</v>
      </c>
      <c r="B12" s="96"/>
      <c r="C12" s="96"/>
      <c r="D12" s="96"/>
      <c r="E12" s="96"/>
      <c r="F12" s="96"/>
      <c r="G12" s="115" t="s">
        <v>16</v>
      </c>
      <c r="H12" s="10" t="s">
        <v>17</v>
      </c>
      <c r="I12" s="11">
        <v>5</v>
      </c>
    </row>
    <row r="13" spans="1:11" x14ac:dyDescent="0.25">
      <c r="A13" s="96"/>
      <c r="B13" s="96"/>
      <c r="C13" s="96"/>
      <c r="D13" s="96"/>
      <c r="E13" s="96"/>
      <c r="F13" s="96"/>
      <c r="G13" s="115"/>
      <c r="H13" s="10" t="s">
        <v>18</v>
      </c>
      <c r="I13" s="14">
        <v>22</v>
      </c>
    </row>
    <row r="14" spans="1:11" x14ac:dyDescent="0.25">
      <c r="A14" s="96"/>
      <c r="B14" s="96"/>
      <c r="C14" s="96"/>
      <c r="D14" s="96"/>
      <c r="E14" s="96"/>
      <c r="F14" s="96"/>
      <c r="G14" s="115"/>
      <c r="H14" s="10" t="s">
        <v>19</v>
      </c>
      <c r="I14" s="9">
        <v>0.06</v>
      </c>
    </row>
    <row r="15" spans="1:11" ht="11.25" customHeight="1" x14ac:dyDescent="0.25">
      <c r="A15" s="96" t="s">
        <v>20</v>
      </c>
      <c r="B15" s="96"/>
      <c r="C15" s="96"/>
      <c r="D15" s="96"/>
      <c r="E15" s="96"/>
      <c r="F15" s="96"/>
      <c r="G15" s="115" t="s">
        <v>16</v>
      </c>
      <c r="H15" s="10" t="s">
        <v>17</v>
      </c>
      <c r="I15" s="11">
        <v>16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115"/>
      <c r="H16" s="10" t="s">
        <v>18</v>
      </c>
      <c r="I16" s="14">
        <v>22</v>
      </c>
    </row>
    <row r="17" spans="1:9" x14ac:dyDescent="0.25">
      <c r="A17" s="96"/>
      <c r="B17" s="96"/>
      <c r="C17" s="96"/>
      <c r="D17" s="96"/>
      <c r="E17" s="96"/>
      <c r="F17" s="96"/>
      <c r="G17" s="115"/>
      <c r="H17" s="10" t="s">
        <v>19</v>
      </c>
      <c r="I17" s="9">
        <v>0.2</v>
      </c>
    </row>
    <row r="18" spans="1:9" ht="11.25" customHeight="1" x14ac:dyDescent="0.25">
      <c r="A18" s="96" t="s">
        <v>21</v>
      </c>
      <c r="B18" s="96"/>
      <c r="C18" s="96"/>
      <c r="D18" s="96"/>
      <c r="E18" s="96"/>
      <c r="F18" s="96"/>
      <c r="G18" s="115" t="s">
        <v>16</v>
      </c>
      <c r="H18" s="10" t="s">
        <v>17</v>
      </c>
      <c r="I18" s="11">
        <v>0</v>
      </c>
    </row>
    <row r="19" spans="1:9" x14ac:dyDescent="0.25">
      <c r="A19" s="96"/>
      <c r="B19" s="96"/>
      <c r="C19" s="96"/>
      <c r="D19" s="96"/>
      <c r="E19" s="96"/>
      <c r="F19" s="96"/>
      <c r="G19" s="115"/>
      <c r="H19" s="10" t="s">
        <v>18</v>
      </c>
      <c r="I19" s="14">
        <v>0</v>
      </c>
    </row>
    <row r="20" spans="1:9" x14ac:dyDescent="0.25">
      <c r="A20" s="96"/>
      <c r="B20" s="96"/>
      <c r="C20" s="96"/>
      <c r="D20" s="96"/>
      <c r="E20" s="96"/>
      <c r="F20" s="96"/>
      <c r="G20" s="115"/>
      <c r="H20" s="10" t="s">
        <v>19</v>
      </c>
      <c r="I20" s="9">
        <v>0</v>
      </c>
    </row>
    <row r="21" spans="1:9" ht="36" customHeight="1" x14ac:dyDescent="0.25">
      <c r="A21" s="116" t="s">
        <v>188</v>
      </c>
      <c r="B21" s="116"/>
      <c r="C21" s="116"/>
      <c r="D21" s="116"/>
      <c r="E21" s="116"/>
      <c r="F21" s="116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95" t="s">
        <v>23</v>
      </c>
      <c r="B22" s="95"/>
      <c r="C22" s="95"/>
      <c r="D22" s="95"/>
      <c r="E22" s="95"/>
      <c r="F22" s="95"/>
      <c r="G22" s="15"/>
      <c r="H22" s="15" t="s">
        <v>24</v>
      </c>
      <c r="I22" s="18" t="s">
        <v>10</v>
      </c>
    </row>
    <row r="23" spans="1:9" ht="34.5" customHeight="1" x14ac:dyDescent="0.25">
      <c r="A23" s="95" t="s">
        <v>25</v>
      </c>
      <c r="B23" s="95"/>
      <c r="C23" s="95"/>
      <c r="D23" s="95"/>
      <c r="E23" s="95"/>
      <c r="F23" s="95"/>
      <c r="G23" s="10"/>
      <c r="H23" s="10" t="s">
        <v>26</v>
      </c>
      <c r="I23" s="11" t="s">
        <v>10</v>
      </c>
    </row>
    <row r="24" spans="1:9" ht="15" customHeight="1" x14ac:dyDescent="0.25">
      <c r="A24" s="95" t="s">
        <v>27</v>
      </c>
      <c r="B24" s="95"/>
      <c r="C24" s="95"/>
      <c r="D24" s="95"/>
      <c r="E24" s="95"/>
      <c r="F24" s="95"/>
      <c r="G24" s="15"/>
      <c r="H24" s="19" t="s">
        <v>28</v>
      </c>
      <c r="I24" s="20" t="s">
        <v>10</v>
      </c>
    </row>
    <row r="25" spans="1:9" ht="15" customHeight="1" x14ac:dyDescent="0.25">
      <c r="A25" s="95"/>
      <c r="B25" s="95"/>
      <c r="C25" s="95"/>
      <c r="D25" s="95"/>
      <c r="E25" s="95"/>
      <c r="F25" s="95"/>
      <c r="G25" s="15"/>
      <c r="H25" s="21" t="s">
        <v>29</v>
      </c>
      <c r="I25" s="9" t="s">
        <v>10</v>
      </c>
    </row>
    <row r="26" spans="1:9" ht="26.25" customHeight="1" x14ac:dyDescent="0.25">
      <c r="A26" s="95" t="s">
        <v>30</v>
      </c>
      <c r="B26" s="95"/>
      <c r="C26" s="95"/>
      <c r="D26" s="95"/>
      <c r="E26" s="95"/>
      <c r="F26" s="95"/>
      <c r="G26" s="15"/>
      <c r="H26" s="10" t="s">
        <v>28</v>
      </c>
      <c r="I26" s="20" t="s">
        <v>10</v>
      </c>
    </row>
    <row r="27" spans="1:9" ht="35.25" customHeight="1" x14ac:dyDescent="0.25">
      <c r="A27" s="95" t="s">
        <v>31</v>
      </c>
      <c r="B27" s="95"/>
      <c r="C27" s="95"/>
      <c r="D27" s="95"/>
      <c r="E27" s="95"/>
      <c r="F27" s="95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84" t="s">
        <v>32</v>
      </c>
      <c r="B29" s="84"/>
      <c r="C29" s="84"/>
      <c r="D29" s="84"/>
      <c r="E29" s="84"/>
      <c r="F29" s="84"/>
      <c r="G29" s="84"/>
      <c r="H29" s="84"/>
      <c r="I29" s="84"/>
    </row>
    <row r="30" spans="1:9" ht="33.75" customHeight="1" x14ac:dyDescent="0.25">
      <c r="A30" s="22" t="s">
        <v>33</v>
      </c>
      <c r="B30" s="102" t="s">
        <v>34</v>
      </c>
      <c r="C30" s="102"/>
      <c r="D30" s="102"/>
      <c r="E30" s="102"/>
      <c r="F30" s="102"/>
      <c r="G30" s="102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5" t="s">
        <v>37</v>
      </c>
      <c r="C31" s="85"/>
      <c r="D31" s="85"/>
      <c r="E31" s="85"/>
      <c r="F31" s="85"/>
      <c r="G31" s="85"/>
      <c r="H31" s="23">
        <f t="shared" ref="H31:H39" si="0">I31/$I$40</f>
        <v>1</v>
      </c>
      <c r="I31" s="24">
        <f>IF(D6="12x36",I10,I10/H10*I5)</f>
        <v>1807.1454545454544</v>
      </c>
    </row>
    <row r="32" spans="1:9" ht="15" customHeight="1" x14ac:dyDescent="0.25">
      <c r="A32" s="17">
        <f t="shared" ref="A32:A39" si="1">A31+1</f>
        <v>2</v>
      </c>
      <c r="B32" s="85" t="s">
        <v>38</v>
      </c>
      <c r="C32" s="85"/>
      <c r="D32" s="85"/>
      <c r="E32" s="85"/>
      <c r="F32" s="85"/>
      <c r="G32" s="8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5" t="s">
        <v>39</v>
      </c>
      <c r="C33" s="85"/>
      <c r="D33" s="85"/>
      <c r="E33" s="85"/>
      <c r="F33" s="85"/>
      <c r="G33" s="8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5" t="s">
        <v>40</v>
      </c>
      <c r="C34" s="85"/>
      <c r="D34" s="85"/>
      <c r="E34" s="85"/>
      <c r="F34" s="85"/>
      <c r="G34" s="8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5" t="s">
        <v>41</v>
      </c>
      <c r="C35" s="85"/>
      <c r="D35" s="85"/>
      <c r="E35" s="85"/>
      <c r="F35" s="85"/>
      <c r="G35" s="8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5" t="s">
        <v>185</v>
      </c>
      <c r="C36" s="85"/>
      <c r="D36" s="85"/>
      <c r="E36" s="85"/>
      <c r="F36" s="85"/>
      <c r="G36" s="8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5" t="s">
        <v>42</v>
      </c>
      <c r="C37" s="85"/>
      <c r="D37" s="85"/>
      <c r="E37" s="85"/>
      <c r="F37" s="85"/>
      <c r="G37" s="8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5" t="s">
        <v>43</v>
      </c>
      <c r="C38" s="85"/>
      <c r="D38" s="85"/>
      <c r="E38" s="85"/>
      <c r="F38" s="85"/>
      <c r="G38" s="8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4" t="str">
        <f>IF(D6="12x36","Para postos 12x36 os feriados são considerados compensados, conforme parágrafo único, Art. 59-A da CLT","Outros")</f>
        <v>Outros</v>
      </c>
      <c r="C39" s="114"/>
      <c r="D39" s="114"/>
      <c r="E39" s="114"/>
      <c r="F39" s="114"/>
      <c r="G39" s="11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44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1807.1454545454544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2" t="s">
        <v>46</v>
      </c>
      <c r="C42" s="102"/>
      <c r="D42" s="102"/>
      <c r="E42" s="102"/>
      <c r="F42" s="102"/>
      <c r="G42" s="102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5" t="s">
        <v>47</v>
      </c>
      <c r="C43" s="85"/>
      <c r="D43" s="85"/>
      <c r="E43" s="85"/>
      <c r="F43" s="85"/>
      <c r="G43" s="85"/>
      <c r="H43" s="23">
        <v>0.2</v>
      </c>
      <c r="I43" s="24">
        <f t="shared" ref="I43:I50" si="2">$I$40*H43</f>
        <v>361.42909090909092</v>
      </c>
    </row>
    <row r="44" spans="1:10" ht="15" customHeight="1" x14ac:dyDescent="0.25">
      <c r="A44" s="17">
        <v>2</v>
      </c>
      <c r="B44" s="85" t="s">
        <v>48</v>
      </c>
      <c r="C44" s="85"/>
      <c r="D44" s="85"/>
      <c r="E44" s="85"/>
      <c r="F44" s="85"/>
      <c r="G44" s="85"/>
      <c r="H44" s="23">
        <v>1.4999999999999999E-2</v>
      </c>
      <c r="I44" s="24">
        <f t="shared" si="2"/>
        <v>27.107181818181814</v>
      </c>
    </row>
    <row r="45" spans="1:10" ht="15" customHeight="1" x14ac:dyDescent="0.25">
      <c r="A45" s="17">
        <v>3</v>
      </c>
      <c r="B45" s="85" t="s">
        <v>49</v>
      </c>
      <c r="C45" s="85"/>
      <c r="D45" s="85"/>
      <c r="E45" s="85"/>
      <c r="F45" s="85"/>
      <c r="G45" s="85"/>
      <c r="H45" s="23">
        <v>0.01</v>
      </c>
      <c r="I45" s="24">
        <f t="shared" si="2"/>
        <v>18.071454545454543</v>
      </c>
    </row>
    <row r="46" spans="1:10" ht="15" customHeight="1" x14ac:dyDescent="0.25">
      <c r="A46" s="17">
        <v>4</v>
      </c>
      <c r="B46" s="85" t="s">
        <v>50</v>
      </c>
      <c r="C46" s="85"/>
      <c r="D46" s="85"/>
      <c r="E46" s="85"/>
      <c r="F46" s="85"/>
      <c r="G46" s="85"/>
      <c r="H46" s="23">
        <v>2E-3</v>
      </c>
      <c r="I46" s="24">
        <f t="shared" si="2"/>
        <v>3.6142909090909088</v>
      </c>
    </row>
    <row r="47" spans="1:10" ht="15" customHeight="1" x14ac:dyDescent="0.25">
      <c r="A47" s="17">
        <v>5</v>
      </c>
      <c r="B47" s="85" t="s">
        <v>51</v>
      </c>
      <c r="C47" s="85"/>
      <c r="D47" s="85"/>
      <c r="E47" s="85"/>
      <c r="F47" s="85"/>
      <c r="G47" s="85"/>
      <c r="H47" s="23">
        <v>2.5000000000000001E-2</v>
      </c>
      <c r="I47" s="24">
        <f t="shared" si="2"/>
        <v>45.178636363636365</v>
      </c>
    </row>
    <row r="48" spans="1:10" ht="15" customHeight="1" x14ac:dyDescent="0.25">
      <c r="A48" s="17">
        <v>6</v>
      </c>
      <c r="B48" s="85" t="s">
        <v>52</v>
      </c>
      <c r="C48" s="85"/>
      <c r="D48" s="85"/>
      <c r="E48" s="85"/>
      <c r="F48" s="85"/>
      <c r="G48" s="85"/>
      <c r="H48" s="23">
        <v>0.08</v>
      </c>
      <c r="I48" s="24">
        <f t="shared" si="2"/>
        <v>144.57163636363634</v>
      </c>
    </row>
    <row r="49" spans="1:10" ht="15" customHeight="1" x14ac:dyDescent="0.25">
      <c r="A49" s="17">
        <v>7</v>
      </c>
      <c r="B49" s="85" t="s">
        <v>53</v>
      </c>
      <c r="C49" s="85"/>
      <c r="D49" s="85"/>
      <c r="E49" s="85"/>
      <c r="F49" s="85"/>
      <c r="G49" s="85"/>
      <c r="H49" s="23">
        <v>0.03</v>
      </c>
      <c r="I49" s="24">
        <f t="shared" si="2"/>
        <v>54.214363636363629</v>
      </c>
    </row>
    <row r="50" spans="1:10" ht="15" customHeight="1" x14ac:dyDescent="0.25">
      <c r="A50" s="17">
        <v>8</v>
      </c>
      <c r="B50" s="85" t="s">
        <v>54</v>
      </c>
      <c r="C50" s="85"/>
      <c r="D50" s="85"/>
      <c r="E50" s="85"/>
      <c r="F50" s="85"/>
      <c r="G50" s="85"/>
      <c r="H50" s="23">
        <v>6.0000000000000001E-3</v>
      </c>
      <c r="I50" s="24">
        <f t="shared" si="2"/>
        <v>10.842872727272727</v>
      </c>
    </row>
    <row r="51" spans="1:10" s="28" customFormat="1" ht="15" customHeight="1" x14ac:dyDescent="0.25">
      <c r="A51" s="99" t="s">
        <v>55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665.02952727272725</v>
      </c>
      <c r="J51" s="27"/>
    </row>
    <row r="52" spans="1:10" ht="15" customHeight="1" x14ac:dyDescent="0.25">
      <c r="A52" s="109" t="s">
        <v>56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3" t="s">
        <v>57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58</v>
      </c>
      <c r="B54" s="102" t="s">
        <v>59</v>
      </c>
      <c r="C54" s="102"/>
      <c r="D54" s="102"/>
      <c r="E54" s="102"/>
      <c r="F54" s="102"/>
      <c r="G54" s="102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5" t="s">
        <v>60</v>
      </c>
      <c r="C55" s="85"/>
      <c r="D55" s="85"/>
      <c r="E55" s="85"/>
      <c r="F55" s="85"/>
      <c r="G55" s="85"/>
      <c r="H55" s="23">
        <v>0.119314</v>
      </c>
      <c r="I55" s="24">
        <f t="shared" ref="I55:I62" si="3">$I$40*H55</f>
        <v>215.61775276363636</v>
      </c>
    </row>
    <row r="56" spans="1:10" ht="15" customHeight="1" x14ac:dyDescent="0.25">
      <c r="A56" s="17">
        <v>2</v>
      </c>
      <c r="B56" s="85" t="s">
        <v>61</v>
      </c>
      <c r="C56" s="85"/>
      <c r="D56" s="85"/>
      <c r="E56" s="85"/>
      <c r="F56" s="85"/>
      <c r="G56" s="85"/>
      <c r="H56" s="23">
        <v>2.0479000000000001E-2</v>
      </c>
      <c r="I56" s="24">
        <f t="shared" si="3"/>
        <v>37.008531763636363</v>
      </c>
    </row>
    <row r="57" spans="1:10" ht="15" customHeight="1" x14ac:dyDescent="0.25">
      <c r="A57" s="17">
        <v>3</v>
      </c>
      <c r="B57" s="85" t="s">
        <v>62</v>
      </c>
      <c r="C57" s="85"/>
      <c r="D57" s="85"/>
      <c r="E57" s="85"/>
      <c r="F57" s="85"/>
      <c r="G57" s="85"/>
      <c r="H57" s="23">
        <v>1.2123E-2</v>
      </c>
      <c r="I57" s="24">
        <f t="shared" si="3"/>
        <v>21.908024345454542</v>
      </c>
    </row>
    <row r="58" spans="1:10" ht="15" customHeight="1" x14ac:dyDescent="0.25">
      <c r="A58" s="17">
        <v>4</v>
      </c>
      <c r="B58" s="85" t="s">
        <v>63</v>
      </c>
      <c r="C58" s="85"/>
      <c r="D58" s="85"/>
      <c r="E58" s="85"/>
      <c r="F58" s="85"/>
      <c r="G58" s="85"/>
      <c r="H58" s="23">
        <v>1.1436E-2</v>
      </c>
      <c r="I58" s="24">
        <f t="shared" si="3"/>
        <v>20.666515418181817</v>
      </c>
    </row>
    <row r="59" spans="1:10" ht="15" customHeight="1" x14ac:dyDescent="0.25">
      <c r="A59" s="17">
        <v>5</v>
      </c>
      <c r="B59" s="85" t="s">
        <v>64</v>
      </c>
      <c r="C59" s="85"/>
      <c r="D59" s="85"/>
      <c r="E59" s="85"/>
      <c r="F59" s="85"/>
      <c r="G59" s="85"/>
      <c r="H59" s="23">
        <v>1.74E-4</v>
      </c>
      <c r="I59" s="24">
        <f t="shared" si="3"/>
        <v>0.31444330909090906</v>
      </c>
    </row>
    <row r="60" spans="1:10" ht="15" customHeight="1" x14ac:dyDescent="0.25">
      <c r="A60" s="17">
        <v>6</v>
      </c>
      <c r="B60" s="85" t="s">
        <v>65</v>
      </c>
      <c r="C60" s="85"/>
      <c r="D60" s="85"/>
      <c r="E60" s="85"/>
      <c r="F60" s="85"/>
      <c r="G60" s="85"/>
      <c r="H60" s="23">
        <v>4.4200000000000001E-4</v>
      </c>
      <c r="I60" s="24">
        <f t="shared" si="3"/>
        <v>0.7987582909090909</v>
      </c>
    </row>
    <row r="61" spans="1:10" ht="15" customHeight="1" x14ac:dyDescent="0.25">
      <c r="A61" s="17">
        <v>7</v>
      </c>
      <c r="B61" s="85" t="s">
        <v>66</v>
      </c>
      <c r="C61" s="85"/>
      <c r="D61" s="85"/>
      <c r="E61" s="85"/>
      <c r="F61" s="85"/>
      <c r="G61" s="85"/>
      <c r="H61" s="23">
        <v>1.85E-4</v>
      </c>
      <c r="I61" s="24">
        <f t="shared" si="3"/>
        <v>0.33432190909090909</v>
      </c>
    </row>
    <row r="62" spans="1:10" ht="15" customHeight="1" x14ac:dyDescent="0.25">
      <c r="A62" s="17">
        <v>8</v>
      </c>
      <c r="B62" s="85" t="s">
        <v>67</v>
      </c>
      <c r="C62" s="85"/>
      <c r="D62" s="85"/>
      <c r="E62" s="85"/>
      <c r="F62" s="85"/>
      <c r="G62" s="85"/>
      <c r="H62" s="23">
        <v>9.0789999999999996E-2</v>
      </c>
      <c r="I62" s="24">
        <f t="shared" si="3"/>
        <v>164.07073581818179</v>
      </c>
    </row>
    <row r="63" spans="1:10" s="28" customFormat="1" ht="15" customHeight="1" x14ac:dyDescent="0.25">
      <c r="A63" s="99" t="s">
        <v>68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460.71908361818174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12" t="s">
        <v>72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73</v>
      </c>
      <c r="B66" s="102" t="s">
        <v>74</v>
      </c>
      <c r="C66" s="102"/>
      <c r="D66" s="102"/>
      <c r="E66" s="102"/>
      <c r="F66" s="102"/>
      <c r="G66" s="102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5" t="s">
        <v>75</v>
      </c>
      <c r="C67" s="85"/>
      <c r="D67" s="85"/>
      <c r="E67" s="85"/>
      <c r="F67" s="85"/>
      <c r="G67" s="85"/>
      <c r="H67" s="23">
        <v>2.3626999999999999E-2</v>
      </c>
      <c r="I67" s="24">
        <f>$I$40*H67</f>
        <v>42.697425654545448</v>
      </c>
    </row>
    <row r="68" spans="1:11" ht="15" customHeight="1" x14ac:dyDescent="0.25">
      <c r="A68" s="17">
        <v>2</v>
      </c>
      <c r="B68" s="85" t="s">
        <v>76</v>
      </c>
      <c r="C68" s="85"/>
      <c r="D68" s="85"/>
      <c r="E68" s="85"/>
      <c r="F68" s="85"/>
      <c r="G68" s="85"/>
      <c r="H68" s="23">
        <v>1.717E-3</v>
      </c>
      <c r="I68" s="24">
        <f>$I$40*H68</f>
        <v>3.1028687454545452</v>
      </c>
    </row>
    <row r="69" spans="1:11" ht="15" customHeight="1" x14ac:dyDescent="0.25">
      <c r="A69" s="17">
        <v>3</v>
      </c>
      <c r="B69" s="85" t="s">
        <v>77</v>
      </c>
      <c r="C69" s="85"/>
      <c r="D69" s="85"/>
      <c r="E69" s="85"/>
      <c r="F69" s="85"/>
      <c r="G69" s="85"/>
      <c r="H69" s="23">
        <v>9.4509999999999993E-3</v>
      </c>
      <c r="I69" s="24">
        <f>$I$40*H69</f>
        <v>17.07933169090909</v>
      </c>
    </row>
    <row r="70" spans="1:11" s="28" customFormat="1" ht="15" customHeight="1" x14ac:dyDescent="0.25">
      <c r="A70" s="99" t="s">
        <v>78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62.879626090909085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2" t="s">
        <v>80</v>
      </c>
      <c r="C72" s="102"/>
      <c r="D72" s="102"/>
      <c r="E72" s="102"/>
      <c r="F72" s="102"/>
      <c r="G72" s="102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5" t="s">
        <v>81</v>
      </c>
      <c r="C73" s="85"/>
      <c r="D73" s="85"/>
      <c r="E73" s="85"/>
      <c r="F73" s="85"/>
      <c r="G73" s="85"/>
      <c r="H73" s="23">
        <f>(H51*H63)</f>
        <v>9.3819024000000015E-2</v>
      </c>
      <c r="I73" s="24">
        <f>$I$40*H73</f>
        <v>169.54462277149094</v>
      </c>
    </row>
    <row r="74" spans="1:11" s="28" customFormat="1" ht="15" customHeight="1" x14ac:dyDescent="0.25">
      <c r="A74" s="99" t="s">
        <v>82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169.54462277149094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1" t="s">
        <v>83</v>
      </c>
      <c r="B76" s="111"/>
      <c r="C76" s="111"/>
      <c r="D76" s="111"/>
      <c r="E76" s="111"/>
      <c r="F76" s="111"/>
      <c r="G76" s="111"/>
      <c r="H76" s="32">
        <f>H51+H63+H70+H74</f>
        <v>0.75155702400000002</v>
      </c>
      <c r="I76" s="33">
        <f>I51+I63+I70+I74</f>
        <v>1358.1728597533092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2" t="s">
        <v>85</v>
      </c>
      <c r="C78" s="102"/>
      <c r="D78" s="102"/>
      <c r="E78" s="102"/>
      <c r="F78" s="102"/>
      <c r="G78" s="102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5" t="s">
        <v>20</v>
      </c>
      <c r="C79" s="85"/>
      <c r="D79" s="85"/>
      <c r="E79" s="85"/>
      <c r="F79" s="85"/>
      <c r="G79" s="85"/>
      <c r="H79" s="23">
        <f>I79/$I$40</f>
        <v>0.15582586298833925</v>
      </c>
      <c r="I79" s="24">
        <f>I96</f>
        <v>281.60000000000002</v>
      </c>
    </row>
    <row r="80" spans="1:11" ht="15" customHeight="1" x14ac:dyDescent="0.25">
      <c r="A80" s="17">
        <v>2</v>
      </c>
      <c r="B80" s="85" t="s">
        <v>21</v>
      </c>
      <c r="C80" s="85"/>
      <c r="D80" s="85"/>
      <c r="E80" s="85"/>
      <c r="F80" s="85"/>
      <c r="G80" s="8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85" t="s">
        <v>86</v>
      </c>
      <c r="C81" s="85"/>
      <c r="D81" s="85"/>
      <c r="E81" s="85"/>
      <c r="F81" s="85"/>
      <c r="G81" s="85"/>
      <c r="H81" s="23">
        <f>I81/$I$40</f>
        <v>6.1738955459640026E-2</v>
      </c>
      <c r="I81" s="24">
        <f>I88</f>
        <v>111.57127272727274</v>
      </c>
    </row>
    <row r="82" spans="1:10" ht="15" customHeight="1" x14ac:dyDescent="0.25">
      <c r="A82" s="17">
        <v>4</v>
      </c>
      <c r="B82" s="85" t="s">
        <v>87</v>
      </c>
      <c r="C82" s="85"/>
      <c r="D82" s="85"/>
      <c r="E82" s="85"/>
      <c r="F82" s="85"/>
      <c r="G82" s="8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85" t="s">
        <v>88</v>
      </c>
      <c r="C83" s="85"/>
      <c r="D83" s="85"/>
      <c r="E83" s="85"/>
      <c r="F83" s="85"/>
      <c r="G83" s="8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99" t="s">
        <v>89</v>
      </c>
      <c r="B84" s="99"/>
      <c r="C84" s="99"/>
      <c r="D84" s="99"/>
      <c r="E84" s="99"/>
      <c r="F84" s="99"/>
      <c r="G84" s="99"/>
      <c r="H84" s="25">
        <f>SUM(H79:H83)</f>
        <v>0.21756481844797929</v>
      </c>
      <c r="I84" s="26">
        <f>SUM(I79:I83)</f>
        <v>393.17127272727276</v>
      </c>
      <c r="J84" s="34"/>
    </row>
    <row r="85" spans="1:10" ht="18" customHeight="1" x14ac:dyDescent="0.25">
      <c r="A85" s="29" t="s">
        <v>90</v>
      </c>
      <c r="B85" s="109" t="s">
        <v>91</v>
      </c>
      <c r="C85" s="109"/>
      <c r="D85" s="109"/>
      <c r="E85" s="109"/>
      <c r="F85" s="109"/>
      <c r="G85" s="109"/>
      <c r="H85" s="35"/>
      <c r="I85" s="36"/>
    </row>
    <row r="86" spans="1:10" ht="15" customHeight="1" x14ac:dyDescent="0.25">
      <c r="A86" s="94" t="s">
        <v>92</v>
      </c>
      <c r="B86" s="94"/>
      <c r="C86" s="94"/>
      <c r="D86" s="94"/>
      <c r="E86" s="94"/>
      <c r="F86" s="94"/>
      <c r="G86" s="94"/>
      <c r="H86" s="94"/>
      <c r="I86" s="94"/>
    </row>
    <row r="87" spans="1:10" ht="24" customHeight="1" x14ac:dyDescent="0.25">
      <c r="A87" s="95" t="s">
        <v>93</v>
      </c>
      <c r="B87" s="95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0">
        <f>I12</f>
        <v>5</v>
      </c>
      <c r="B88" s="110"/>
      <c r="C88" s="17">
        <f>I13</f>
        <v>22</v>
      </c>
      <c r="D88" s="17">
        <v>2</v>
      </c>
      <c r="E88" s="37">
        <f>A88*C88*D88</f>
        <v>220</v>
      </c>
      <c r="F88" s="37">
        <f>I31</f>
        <v>1807.1454545454544</v>
      </c>
      <c r="G88" s="38">
        <f>I14</f>
        <v>0.06</v>
      </c>
      <c r="H88" s="37">
        <f>F88*G88</f>
        <v>108.42872727272726</v>
      </c>
      <c r="I88" s="24">
        <f>IF((E88-H88)&gt;0,E88-H88,0)</f>
        <v>111.57127272727274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94" t="s">
        <v>101</v>
      </c>
      <c r="B90" s="94"/>
      <c r="C90" s="94"/>
      <c r="D90" s="94"/>
      <c r="E90" s="94"/>
      <c r="F90" s="94"/>
      <c r="G90" s="94"/>
      <c r="H90" s="94"/>
      <c r="I90" s="94"/>
    </row>
    <row r="91" spans="1:10" ht="23.25" customHeight="1" x14ac:dyDescent="0.25">
      <c r="A91" s="95" t="s">
        <v>93</v>
      </c>
      <c r="B91" s="95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08">
        <f>I18</f>
        <v>0</v>
      </c>
      <c r="B92" s="108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94" t="s">
        <v>103</v>
      </c>
      <c r="B94" s="94"/>
      <c r="C94" s="94"/>
      <c r="D94" s="94"/>
      <c r="E94" s="94"/>
      <c r="F94" s="94"/>
      <c r="G94" s="94"/>
      <c r="H94" s="94"/>
      <c r="I94" s="94"/>
    </row>
    <row r="95" spans="1:10" ht="23.25" customHeight="1" x14ac:dyDescent="0.25">
      <c r="A95" s="95" t="s">
        <v>93</v>
      </c>
      <c r="B95" s="95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08">
        <f>I15</f>
        <v>16</v>
      </c>
      <c r="B96" s="108"/>
      <c r="C96" s="42">
        <f>I16</f>
        <v>22</v>
      </c>
      <c r="D96" s="17">
        <v>1</v>
      </c>
      <c r="E96" s="37">
        <f>A96*C96*D96</f>
        <v>352</v>
      </c>
      <c r="F96" s="37">
        <f>E96</f>
        <v>352</v>
      </c>
      <c r="G96" s="43">
        <f>I17</f>
        <v>0.2</v>
      </c>
      <c r="H96" s="37">
        <f>F96*G96</f>
        <v>70.400000000000006</v>
      </c>
      <c r="I96" s="24">
        <f>E96-H96</f>
        <v>281.60000000000002</v>
      </c>
    </row>
    <row r="97" spans="1:12" ht="4.5" customHeight="1" x14ac:dyDescent="0.25"/>
    <row r="98" spans="1:12" ht="12" customHeight="1" x14ac:dyDescent="0.25">
      <c r="A98" s="86" t="s">
        <v>104</v>
      </c>
      <c r="B98" s="86"/>
      <c r="C98" s="86"/>
      <c r="D98" s="86"/>
      <c r="E98" s="86"/>
      <c r="F98" s="86"/>
      <c r="G98" s="86"/>
      <c r="H98" s="47">
        <f>H40+H76+H84</f>
        <v>1.9691218424479793</v>
      </c>
      <c r="I98" s="48">
        <f>I40+I76+I84</f>
        <v>3558.4895870260366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84" t="s">
        <v>105</v>
      </c>
      <c r="B100" s="84"/>
      <c r="C100" s="84"/>
      <c r="D100" s="84"/>
      <c r="E100" s="84"/>
      <c r="F100" s="84"/>
      <c r="G100" s="84"/>
      <c r="H100" s="84"/>
      <c r="I100" s="84"/>
    </row>
    <row r="101" spans="1:12" ht="33.75" customHeight="1" x14ac:dyDescent="0.25">
      <c r="A101" s="22" t="s">
        <v>33</v>
      </c>
      <c r="B101" s="102" t="s">
        <v>106</v>
      </c>
      <c r="C101" s="102"/>
      <c r="D101" s="102"/>
      <c r="E101" s="102"/>
      <c r="F101" s="102"/>
      <c r="G101" s="102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85" t="s">
        <v>107</v>
      </c>
      <c r="C102" s="85"/>
      <c r="D102" s="85"/>
      <c r="E102" s="85"/>
      <c r="F102" s="85"/>
      <c r="G102" s="8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06" t="s">
        <v>108</v>
      </c>
      <c r="C103" s="106"/>
      <c r="D103" s="106"/>
      <c r="E103" s="106"/>
      <c r="F103" s="106"/>
      <c r="G103" s="106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85" t="s">
        <v>109</v>
      </c>
      <c r="C104" s="85"/>
      <c r="D104" s="85"/>
      <c r="E104" s="85"/>
      <c r="F104" s="85"/>
      <c r="G104" s="8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06" t="s">
        <v>110</v>
      </c>
      <c r="C105" s="106"/>
      <c r="D105" s="106"/>
      <c r="E105" s="106"/>
      <c r="F105" s="106"/>
      <c r="G105" s="106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85" t="s">
        <v>111</v>
      </c>
      <c r="C106" s="85"/>
      <c r="D106" s="85"/>
      <c r="E106" s="85"/>
      <c r="F106" s="85"/>
      <c r="G106" s="8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85" t="s">
        <v>112</v>
      </c>
      <c r="C107" s="85"/>
      <c r="D107" s="85"/>
      <c r="E107" s="85"/>
      <c r="F107" s="85"/>
      <c r="G107" s="85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07" t="s">
        <v>115</v>
      </c>
      <c r="B111" s="107"/>
      <c r="C111" s="107"/>
      <c r="D111" s="107"/>
      <c r="E111" s="107"/>
      <c r="F111" s="55">
        <f>I27</f>
        <v>0.1</v>
      </c>
      <c r="G111" s="56">
        <f>I113*F111</f>
        <v>344.6918314298764</v>
      </c>
      <c r="H111" s="57" t="s">
        <v>116</v>
      </c>
      <c r="I111" s="58">
        <f>I81</f>
        <v>111.57127272727274</v>
      </c>
    </row>
    <row r="112" spans="1:12" s="61" customFormat="1" ht="16.5" customHeight="1" x14ac:dyDescent="0.25">
      <c r="A112" s="104" t="s">
        <v>117</v>
      </c>
      <c r="B112" s="104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1">
        <f>I40</f>
        <v>1807.1454545454544</v>
      </c>
      <c r="B113" s="101"/>
      <c r="C113" s="62">
        <f>I51</f>
        <v>665.02952727272725</v>
      </c>
      <c r="D113" s="62">
        <f>I63</f>
        <v>460.71908361818174</v>
      </c>
      <c r="E113" s="62">
        <f>I70</f>
        <v>62.879626090909085</v>
      </c>
      <c r="F113" s="62">
        <f>I74</f>
        <v>169.54462277149094</v>
      </c>
      <c r="G113" s="62">
        <f>I84</f>
        <v>393.17127272727276</v>
      </c>
      <c r="H113" s="62">
        <f>A113+C113+D113+E113+F113+G113</f>
        <v>3558.4895870260361</v>
      </c>
      <c r="I113" s="62">
        <f>H113-I111</f>
        <v>3446.9183142987636</v>
      </c>
      <c r="J113" s="34"/>
    </row>
    <row r="114" spans="1:12" ht="4.5" customHeight="1" x14ac:dyDescent="0.25">
      <c r="A114" s="29"/>
      <c r="B114" s="105"/>
      <c r="C114" s="105"/>
      <c r="D114" s="105"/>
      <c r="E114" s="105"/>
      <c r="F114" s="105"/>
      <c r="G114" s="105"/>
      <c r="H114" s="105"/>
      <c r="I114" s="105"/>
    </row>
    <row r="115" spans="1:12" ht="33.75" customHeight="1" x14ac:dyDescent="0.25">
      <c r="A115" s="22" t="s">
        <v>45</v>
      </c>
      <c r="B115" s="102" t="s">
        <v>125</v>
      </c>
      <c r="C115" s="102"/>
      <c r="D115" s="102"/>
      <c r="E115" s="102"/>
      <c r="F115" s="102"/>
      <c r="G115" s="102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85" t="s">
        <v>126</v>
      </c>
      <c r="C116" s="85"/>
      <c r="D116" s="85"/>
      <c r="E116" s="85"/>
      <c r="F116" s="85"/>
      <c r="G116" s="8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85" t="s">
        <v>127</v>
      </c>
      <c r="C117" s="85"/>
      <c r="D117" s="85"/>
      <c r="E117" s="85"/>
      <c r="F117" s="85"/>
      <c r="G117" s="85"/>
      <c r="H117" s="23">
        <f>I117/$I$126</f>
        <v>0</v>
      </c>
      <c r="I117" s="24">
        <v>0</v>
      </c>
    </row>
    <row r="118" spans="1:12" ht="15" customHeight="1" x14ac:dyDescent="0.25">
      <c r="A118" s="99" t="s">
        <v>128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2" t="s">
        <v>129</v>
      </c>
      <c r="C120" s="102"/>
      <c r="D120" s="102"/>
      <c r="E120" s="102"/>
      <c r="F120" s="102"/>
      <c r="G120" s="102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85" t="s">
        <v>129</v>
      </c>
      <c r="C121" s="85"/>
      <c r="D121" s="85"/>
      <c r="E121" s="85"/>
      <c r="F121" s="85"/>
      <c r="G121" s="85"/>
      <c r="H121" s="23">
        <f>I121/I126</f>
        <v>0</v>
      </c>
      <c r="I121" s="24">
        <v>0</v>
      </c>
    </row>
    <row r="122" spans="1:12" ht="15" customHeight="1" x14ac:dyDescent="0.25">
      <c r="A122" s="99" t="s">
        <v>130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03" t="s">
        <v>131</v>
      </c>
      <c r="B124" s="103"/>
      <c r="C124" s="103"/>
      <c r="D124" s="103"/>
      <c r="E124" s="103"/>
      <c r="F124" s="55">
        <v>0.18</v>
      </c>
      <c r="G124" s="56">
        <f>I126*F124</f>
        <v>620.44529657377745</v>
      </c>
      <c r="H124" s="57" t="s">
        <v>116</v>
      </c>
      <c r="I124" s="58">
        <f>I81</f>
        <v>111.57127272727274</v>
      </c>
      <c r="L124" s="2"/>
    </row>
    <row r="125" spans="1:12" s="61" customFormat="1" ht="16.5" customHeight="1" x14ac:dyDescent="0.25">
      <c r="A125" s="104" t="s">
        <v>117</v>
      </c>
      <c r="B125" s="104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1">
        <f>I40</f>
        <v>1807.1454545454544</v>
      </c>
      <c r="B126" s="101"/>
      <c r="C126" s="62">
        <f>I51</f>
        <v>665.02952727272725</v>
      </c>
      <c r="D126" s="62">
        <f>I63</f>
        <v>460.71908361818174</v>
      </c>
      <c r="E126" s="62">
        <f>I70</f>
        <v>62.879626090909085</v>
      </c>
      <c r="F126" s="62">
        <f>I74</f>
        <v>169.54462277149094</v>
      </c>
      <c r="G126" s="62">
        <f>I84</f>
        <v>393.17127272727276</v>
      </c>
      <c r="H126" s="62">
        <f>A126+C126+D126+E126+F126+G126</f>
        <v>3558.4895870260361</v>
      </c>
      <c r="I126" s="62">
        <f>H126-I124</f>
        <v>3446.9183142987636</v>
      </c>
      <c r="J126" s="34"/>
      <c r="L126" s="2"/>
    </row>
    <row r="127" spans="1:12" ht="4.5" customHeight="1" x14ac:dyDescent="0.25"/>
    <row r="128" spans="1:12" ht="12" customHeight="1" x14ac:dyDescent="0.25">
      <c r="A128" s="86" t="s">
        <v>132</v>
      </c>
      <c r="B128" s="86"/>
      <c r="C128" s="86"/>
      <c r="D128" s="86"/>
      <c r="E128" s="86"/>
      <c r="F128" s="86"/>
      <c r="G128" s="86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84" t="s">
        <v>133</v>
      </c>
      <c r="B130" s="84"/>
      <c r="C130" s="84"/>
      <c r="D130" s="84"/>
      <c r="E130" s="84"/>
      <c r="F130" s="84"/>
      <c r="G130" s="84"/>
      <c r="H130" s="84"/>
      <c r="I130" s="84"/>
    </row>
    <row r="131" spans="1:10" ht="33.75" customHeight="1" x14ac:dyDescent="0.25">
      <c r="A131" s="22" t="s">
        <v>33</v>
      </c>
      <c r="B131" s="102" t="s">
        <v>134</v>
      </c>
      <c r="C131" s="102"/>
      <c r="D131" s="102"/>
      <c r="E131" s="102"/>
      <c r="F131" s="102"/>
      <c r="G131" s="102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85" t="s">
        <v>135</v>
      </c>
      <c r="C132" s="85"/>
      <c r="D132" s="85"/>
      <c r="E132" s="85"/>
      <c r="F132" s="85"/>
      <c r="G132" s="85"/>
      <c r="H132" s="23">
        <f>I132/$I$98</f>
        <v>6.9630423138725226E-3</v>
      </c>
      <c r="I132" s="24">
        <f>($D$142/$E$144)*H142</f>
        <v>24.777913567937052</v>
      </c>
    </row>
    <row r="133" spans="1:10" ht="15" customHeight="1" x14ac:dyDescent="0.25">
      <c r="A133" s="17">
        <v>2</v>
      </c>
      <c r="B133" s="85" t="s">
        <v>136</v>
      </c>
      <c r="C133" s="85"/>
      <c r="D133" s="85"/>
      <c r="E133" s="85"/>
      <c r="F133" s="85"/>
      <c r="G133" s="85"/>
      <c r="H133" s="23">
        <f>I133/$I$98</f>
        <v>3.2137118371719335E-2</v>
      </c>
      <c r="I133" s="81">
        <f t="shared" ref="I133:I137" si="5">($D$142/$E$144)*H143</f>
        <v>114.35960108278638</v>
      </c>
    </row>
    <row r="134" spans="1:10" ht="15" customHeight="1" x14ac:dyDescent="0.25">
      <c r="A134" s="17">
        <v>3</v>
      </c>
      <c r="B134" s="85" t="s">
        <v>13</v>
      </c>
      <c r="C134" s="85"/>
      <c r="D134" s="85"/>
      <c r="E134" s="85"/>
      <c r="F134" s="85"/>
      <c r="G134" s="85"/>
      <c r="H134" s="23">
        <f>I134/$I$98</f>
        <v>3.2137118371719335E-2</v>
      </c>
      <c r="I134" s="81">
        <f t="shared" si="5"/>
        <v>114.35960108278638</v>
      </c>
    </row>
    <row r="135" spans="1:10" ht="15" customHeight="1" x14ac:dyDescent="0.25">
      <c r="A135" s="17">
        <v>4</v>
      </c>
      <c r="B135" s="85" t="s">
        <v>137</v>
      </c>
      <c r="C135" s="85"/>
      <c r="D135" s="85"/>
      <c r="E135" s="85"/>
      <c r="F135" s="85"/>
      <c r="G135" s="85"/>
      <c r="H135" s="23">
        <f>I135/$I$98</f>
        <v>0</v>
      </c>
      <c r="I135" s="81">
        <f t="shared" si="5"/>
        <v>0</v>
      </c>
    </row>
    <row r="136" spans="1:10" ht="15" customHeight="1" x14ac:dyDescent="0.25">
      <c r="A136" s="17">
        <v>5</v>
      </c>
      <c r="B136" s="85" t="s">
        <v>138</v>
      </c>
      <c r="C136" s="85"/>
      <c r="D136" s="85"/>
      <c r="E136" s="85"/>
      <c r="F136" s="85"/>
      <c r="G136" s="85"/>
      <c r="H136" s="23">
        <f>I136/$I$98</f>
        <v>0</v>
      </c>
      <c r="I136" s="81">
        <f t="shared" si="5"/>
        <v>0</v>
      </c>
    </row>
    <row r="137" spans="1:10" ht="15" customHeight="1" x14ac:dyDescent="0.25">
      <c r="A137" s="99" t="s">
        <v>139</v>
      </c>
      <c r="B137" s="99"/>
      <c r="C137" s="99"/>
      <c r="D137" s="99"/>
      <c r="E137" s="99"/>
      <c r="F137" s="99"/>
      <c r="G137" s="99"/>
      <c r="H137" s="25">
        <f>H132+H133+H134+H135+H136</f>
        <v>7.1237279057311198E-2</v>
      </c>
      <c r="I137" s="81">
        <f t="shared" si="5"/>
        <v>253.49711573350984</v>
      </c>
    </row>
    <row r="138" spans="1:10" ht="11.25" customHeight="1" x14ac:dyDescent="0.25">
      <c r="A138" s="29" t="s">
        <v>140</v>
      </c>
      <c r="B138" s="100" t="s">
        <v>141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142</v>
      </c>
      <c r="B139" s="91" t="s">
        <v>143</v>
      </c>
      <c r="C139" s="91"/>
      <c r="D139" s="91"/>
      <c r="E139" s="91"/>
      <c r="F139" s="91"/>
      <c r="G139" s="91"/>
      <c r="H139" s="91"/>
      <c r="I139" s="91"/>
    </row>
    <row r="140" spans="1:10" ht="13.5" customHeight="1" x14ac:dyDescent="0.25">
      <c r="A140" s="94" t="s">
        <v>144</v>
      </c>
      <c r="B140" s="94"/>
      <c r="C140" s="94"/>
      <c r="D140" s="94"/>
      <c r="E140" s="94"/>
      <c r="F140" s="94"/>
      <c r="G140" s="94"/>
      <c r="H140" s="94"/>
      <c r="I140" s="94"/>
    </row>
    <row r="141" spans="1:10" ht="13.5" customHeight="1" x14ac:dyDescent="0.25">
      <c r="A141" s="95" t="s">
        <v>145</v>
      </c>
      <c r="B141" s="95"/>
      <c r="C141" s="17" t="s">
        <v>146</v>
      </c>
      <c r="D141" s="96" t="s">
        <v>147</v>
      </c>
      <c r="E141" s="96"/>
      <c r="F141" s="17" t="s">
        <v>148</v>
      </c>
      <c r="G141" s="195" t="s">
        <v>149</v>
      </c>
      <c r="H141" s="201" t="s">
        <v>150</v>
      </c>
      <c r="I141" s="201"/>
    </row>
    <row r="142" spans="1:10" ht="13.5" customHeight="1" x14ac:dyDescent="0.25">
      <c r="A142" s="97">
        <f>I98</f>
        <v>3558.4895870260366</v>
      </c>
      <c r="B142" s="97"/>
      <c r="C142" s="24">
        <f>I128</f>
        <v>0</v>
      </c>
      <c r="D142" s="98">
        <f>A142+C142</f>
        <v>3558.4895870260366</v>
      </c>
      <c r="E142" s="98"/>
      <c r="F142" s="17" t="str">
        <f>B132</f>
        <v>PIS</v>
      </c>
      <c r="G142" s="199">
        <v>1.6500000000000001E-2</v>
      </c>
      <c r="H142" s="202">
        <v>6.4999999999999997E-3</v>
      </c>
      <c r="I142" s="202"/>
      <c r="J142" s="34"/>
    </row>
    <row r="143" spans="1:10" ht="13.5" customHeight="1" x14ac:dyDescent="0.25">
      <c r="A143" s="198" t="s">
        <v>151</v>
      </c>
      <c r="B143" s="198"/>
      <c r="C143" s="195">
        <v>1</v>
      </c>
      <c r="D143" s="196">
        <f>G147/1</f>
        <v>0.1225</v>
      </c>
      <c r="E143" s="197">
        <f>C143-D143</f>
        <v>0.87749999999999995</v>
      </c>
      <c r="F143" s="17" t="str">
        <f>B133</f>
        <v>COFINS</v>
      </c>
      <c r="G143" s="199">
        <v>7.5999999999999998E-2</v>
      </c>
      <c r="H143" s="202">
        <v>0.03</v>
      </c>
      <c r="I143" s="202"/>
    </row>
    <row r="144" spans="1:10" ht="13.5" customHeight="1" x14ac:dyDescent="0.25">
      <c r="A144" s="191" t="s">
        <v>152</v>
      </c>
      <c r="B144" s="191"/>
      <c r="C144" s="192">
        <v>1</v>
      </c>
      <c r="D144" s="193">
        <f>H147</f>
        <v>6.6500000000000004E-2</v>
      </c>
      <c r="E144" s="194">
        <f>C144-D144</f>
        <v>0.9335</v>
      </c>
      <c r="F144" s="17" t="str">
        <f>B134</f>
        <v>ISS</v>
      </c>
      <c r="G144" s="199">
        <f>I11</f>
        <v>0.03</v>
      </c>
      <c r="H144" s="202">
        <f>I11</f>
        <v>0.03</v>
      </c>
      <c r="I144" s="202"/>
    </row>
    <row r="145" spans="1:10" ht="13.5" customHeight="1" x14ac:dyDescent="0.25">
      <c r="A145" s="93" t="s">
        <v>153</v>
      </c>
      <c r="B145" s="93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99">
        <v>0</v>
      </c>
      <c r="H145" s="202">
        <v>0</v>
      </c>
      <c r="I145" s="202"/>
    </row>
    <row r="146" spans="1:10" ht="13.5" customHeight="1" x14ac:dyDescent="0.25">
      <c r="A146" s="90" t="s">
        <v>155</v>
      </c>
      <c r="B146" s="90" t="s">
        <v>156</v>
      </c>
      <c r="C146" s="90"/>
      <c r="D146" s="90"/>
      <c r="E146" s="90"/>
      <c r="F146" s="12" t="s">
        <v>157</v>
      </c>
      <c r="G146" s="199">
        <v>0</v>
      </c>
      <c r="H146" s="202">
        <v>0</v>
      </c>
      <c r="I146" s="202"/>
    </row>
    <row r="147" spans="1:10" ht="18" customHeight="1" x14ac:dyDescent="0.25">
      <c r="A147" s="90"/>
      <c r="B147" s="90"/>
      <c r="C147" s="90"/>
      <c r="D147" s="90"/>
      <c r="E147" s="90"/>
      <c r="F147" s="3" t="s">
        <v>158</v>
      </c>
      <c r="G147" s="200">
        <f>SUM(G142:G146)</f>
        <v>0.1225</v>
      </c>
      <c r="H147" s="203">
        <f>SUM(H142:I146)</f>
        <v>6.6500000000000004E-2</v>
      </c>
      <c r="I147" s="203"/>
    </row>
    <row r="148" spans="1:10" ht="18" customHeight="1" x14ac:dyDescent="0.25">
      <c r="A148" s="29" t="s">
        <v>159</v>
      </c>
      <c r="B148" s="91" t="s">
        <v>160</v>
      </c>
      <c r="C148" s="91"/>
      <c r="D148" s="91"/>
      <c r="E148" s="91"/>
      <c r="F148" s="91"/>
      <c r="G148" s="91"/>
      <c r="H148" s="91"/>
      <c r="I148" s="91"/>
    </row>
    <row r="149" spans="1:10" ht="4.5" customHeight="1" x14ac:dyDescent="0.25">
      <c r="A149" s="65"/>
      <c r="B149" s="92"/>
      <c r="C149" s="92"/>
      <c r="D149" s="92"/>
      <c r="E149" s="92"/>
      <c r="F149" s="92"/>
      <c r="G149" s="92"/>
      <c r="H149" s="92"/>
      <c r="I149" s="92"/>
    </row>
    <row r="150" spans="1:10" ht="12" customHeight="1" x14ac:dyDescent="0.25">
      <c r="A150" s="86" t="s">
        <v>161</v>
      </c>
      <c r="B150" s="86"/>
      <c r="C150" s="86"/>
      <c r="D150" s="86"/>
      <c r="E150" s="86"/>
      <c r="F150" s="86"/>
      <c r="G150" s="86"/>
      <c r="H150" s="47">
        <f>H137</f>
        <v>7.1237279057311198E-2</v>
      </c>
      <c r="I150" s="48">
        <f>I137</f>
        <v>253.49711573350984</v>
      </c>
    </row>
    <row r="151" spans="1:10" ht="4.5" customHeight="1" x14ac:dyDescent="0.25"/>
    <row r="152" spans="1:10" ht="11.25" customHeight="1" x14ac:dyDescent="0.25">
      <c r="A152" s="89" t="s">
        <v>162</v>
      </c>
      <c r="B152" s="89"/>
      <c r="C152" s="89"/>
      <c r="D152" s="89"/>
      <c r="E152" s="89"/>
      <c r="F152" s="89"/>
      <c r="G152" s="89"/>
      <c r="H152" s="89"/>
      <c r="I152" s="89"/>
    </row>
    <row r="153" spans="1:10" ht="11.25" customHeight="1" x14ac:dyDescent="0.25">
      <c r="A153" s="84" t="s">
        <v>32</v>
      </c>
      <c r="B153" s="84"/>
      <c r="C153" s="84"/>
      <c r="D153" s="84"/>
      <c r="E153" s="84"/>
      <c r="F153" s="84"/>
      <c r="G153" s="84"/>
      <c r="H153" s="84"/>
      <c r="I153" s="84"/>
    </row>
    <row r="154" spans="1:10" ht="15" customHeight="1" x14ac:dyDescent="0.25">
      <c r="A154" s="17">
        <v>1</v>
      </c>
      <c r="B154" s="85" t="s">
        <v>163</v>
      </c>
      <c r="C154" s="85"/>
      <c r="D154" s="85"/>
      <c r="E154" s="85"/>
      <c r="F154" s="85"/>
      <c r="G154" s="85"/>
      <c r="H154" s="23">
        <f>I154/$G$171</f>
        <v>0.47406919159430394</v>
      </c>
      <c r="I154" s="66">
        <f>I40</f>
        <v>1807.1454545454544</v>
      </c>
    </row>
    <row r="155" spans="1:10" ht="15" customHeight="1" x14ac:dyDescent="0.25">
      <c r="A155" s="17">
        <v>2</v>
      </c>
      <c r="B155" s="85" t="s">
        <v>164</v>
      </c>
      <c r="C155" s="85"/>
      <c r="D155" s="85"/>
      <c r="E155" s="85"/>
      <c r="F155" s="85"/>
      <c r="G155" s="85"/>
      <c r="H155" s="23">
        <f>I155/$G$171</f>
        <v>0.35629003080470095</v>
      </c>
      <c r="I155" s="66">
        <f>I51+I63+I70+I74</f>
        <v>1358.1728597533092</v>
      </c>
    </row>
    <row r="156" spans="1:10" ht="15" customHeight="1" x14ac:dyDescent="0.25">
      <c r="A156" s="17">
        <v>3</v>
      </c>
      <c r="B156" s="85" t="s">
        <v>165</v>
      </c>
      <c r="C156" s="85"/>
      <c r="D156" s="85"/>
      <c r="E156" s="85"/>
      <c r="F156" s="85"/>
      <c r="G156" s="85"/>
      <c r="H156" s="23">
        <f>I156/$G$171</f>
        <v>0.10314077760099503</v>
      </c>
      <c r="I156" s="66">
        <f>I84</f>
        <v>393.17127272727276</v>
      </c>
    </row>
    <row r="157" spans="1:10" s="28" customFormat="1" ht="15" customHeight="1" x14ac:dyDescent="0.25">
      <c r="A157" s="86" t="s">
        <v>166</v>
      </c>
      <c r="B157" s="86"/>
      <c r="C157" s="86"/>
      <c r="D157" s="86"/>
      <c r="E157" s="86"/>
      <c r="F157" s="86"/>
      <c r="G157" s="86"/>
      <c r="H157" s="47">
        <f>H154+H155+H156</f>
        <v>0.93349999999999989</v>
      </c>
      <c r="I157" s="48">
        <f>SUM(I154:I156)</f>
        <v>3558.4895870260366</v>
      </c>
      <c r="J157" s="35"/>
    </row>
    <row r="158" spans="1:10" ht="4.5" customHeight="1" x14ac:dyDescent="0.25"/>
    <row r="159" spans="1:10" ht="11.25" customHeight="1" x14ac:dyDescent="0.25">
      <c r="A159" s="84" t="s">
        <v>105</v>
      </c>
      <c r="B159" s="84"/>
      <c r="C159" s="84"/>
      <c r="D159" s="84"/>
      <c r="E159" s="84"/>
      <c r="F159" s="84"/>
      <c r="G159" s="84"/>
      <c r="H159" s="84"/>
      <c r="I159" s="84"/>
    </row>
    <row r="160" spans="1:10" ht="15" customHeight="1" x14ac:dyDescent="0.25">
      <c r="A160" s="17">
        <v>1</v>
      </c>
      <c r="B160" s="85" t="s">
        <v>167</v>
      </c>
      <c r="C160" s="85"/>
      <c r="D160" s="85"/>
      <c r="E160" s="85"/>
      <c r="F160" s="85"/>
      <c r="G160" s="8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85" t="s">
        <v>168</v>
      </c>
      <c r="C161" s="85"/>
      <c r="D161" s="85"/>
      <c r="E161" s="85"/>
      <c r="F161" s="85"/>
      <c r="G161" s="8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85" t="s">
        <v>169</v>
      </c>
      <c r="C162" s="85"/>
      <c r="D162" s="85"/>
      <c r="E162" s="85"/>
      <c r="F162" s="85"/>
      <c r="G162" s="85"/>
      <c r="H162" s="23">
        <f>I162/$G$171</f>
        <v>0</v>
      </c>
      <c r="I162" s="24">
        <f>I122</f>
        <v>0</v>
      </c>
    </row>
    <row r="163" spans="1:11" ht="15" customHeight="1" x14ac:dyDescent="0.25">
      <c r="A163" s="86" t="s">
        <v>170</v>
      </c>
      <c r="B163" s="86"/>
      <c r="C163" s="86"/>
      <c r="D163" s="86"/>
      <c r="E163" s="86"/>
      <c r="F163" s="86"/>
      <c r="G163" s="86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84" t="s">
        <v>133</v>
      </c>
      <c r="B165" s="84"/>
      <c r="C165" s="84"/>
      <c r="D165" s="84"/>
      <c r="E165" s="84"/>
      <c r="F165" s="84"/>
      <c r="G165" s="84"/>
      <c r="H165" s="84"/>
      <c r="I165" s="84"/>
    </row>
    <row r="166" spans="1:11" ht="15" customHeight="1" x14ac:dyDescent="0.25">
      <c r="A166" s="17">
        <v>1</v>
      </c>
      <c r="B166" s="85" t="s">
        <v>171</v>
      </c>
      <c r="C166" s="85"/>
      <c r="D166" s="85"/>
      <c r="E166" s="85"/>
      <c r="F166" s="85"/>
      <c r="G166" s="85"/>
      <c r="H166" s="23">
        <f>I166/$G$171</f>
        <v>6.6500000000000004E-2</v>
      </c>
      <c r="I166" s="24">
        <f>I137</f>
        <v>253.49711573350984</v>
      </c>
    </row>
    <row r="167" spans="1:11" ht="15" customHeight="1" x14ac:dyDescent="0.25">
      <c r="A167" s="86" t="s">
        <v>172</v>
      </c>
      <c r="B167" s="86"/>
      <c r="C167" s="86"/>
      <c r="D167" s="86"/>
      <c r="E167" s="86"/>
      <c r="F167" s="86"/>
      <c r="G167" s="86"/>
      <c r="H167" s="47">
        <f>H166</f>
        <v>6.6500000000000004E-2</v>
      </c>
      <c r="I167" s="48">
        <f>I137</f>
        <v>253.49711573350984</v>
      </c>
      <c r="K167" s="41"/>
    </row>
    <row r="168" spans="1:11" ht="4.5" customHeight="1" x14ac:dyDescent="0.25"/>
    <row r="169" spans="1:11" ht="11.25" customHeight="1" x14ac:dyDescent="0.25">
      <c r="A169" s="87" t="s">
        <v>162</v>
      </c>
      <c r="B169" s="87"/>
      <c r="C169" s="87"/>
      <c r="D169" s="87"/>
      <c r="E169" s="87"/>
      <c r="F169" s="87"/>
      <c r="G169" s="87"/>
      <c r="H169" s="87"/>
      <c r="I169" s="87"/>
    </row>
    <row r="170" spans="1:11" ht="45" customHeight="1" x14ac:dyDescent="0.25">
      <c r="A170" s="88" t="s">
        <v>173</v>
      </c>
      <c r="B170" s="88"/>
      <c r="C170" s="88"/>
      <c r="D170" s="88"/>
      <c r="E170" s="88"/>
      <c r="F170" s="88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82" t="str">
        <f>D5</f>
        <v>Motorista</v>
      </c>
      <c r="B171" s="82"/>
      <c r="C171" s="82"/>
      <c r="D171" s="82"/>
      <c r="E171" s="82"/>
      <c r="F171" s="82"/>
      <c r="G171" s="68">
        <f>I157+I163+I167</f>
        <v>3811.9867027595465</v>
      </c>
      <c r="H171" s="67">
        <f>IF(D6="12x36",2,1)</f>
        <v>1</v>
      </c>
      <c r="I171" s="68">
        <f>G171*H171</f>
        <v>3811.9867027595465</v>
      </c>
    </row>
    <row r="172" spans="1:11" x14ac:dyDescent="0.25">
      <c r="A172" s="82"/>
      <c r="B172" s="82"/>
      <c r="C172" s="82"/>
      <c r="D172" s="82"/>
      <c r="E172" s="82"/>
      <c r="F172" s="82"/>
      <c r="G172" s="67"/>
      <c r="H172" s="67"/>
      <c r="I172" s="68"/>
    </row>
    <row r="173" spans="1:11" s="28" customFormat="1" ht="12" customHeight="1" x14ac:dyDescent="0.25">
      <c r="A173" s="83" t="s">
        <v>177</v>
      </c>
      <c r="B173" s="83"/>
      <c r="C173" s="83"/>
      <c r="D173" s="83"/>
      <c r="E173" s="83"/>
      <c r="F173" s="83"/>
      <c r="G173" s="83"/>
      <c r="H173" s="83"/>
      <c r="I173" s="69">
        <f>I171</f>
        <v>3811.9867027595465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zoomScale="130" zoomScaleNormal="130" zoomScalePageLayoutView="130" workbookViewId="0">
      <selection activeCell="I132" sqref="I13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K1" s="4"/>
    </row>
    <row r="2" spans="1:11" ht="22.5" customHeight="1" x14ac:dyDescent="0.25">
      <c r="A2" s="121" t="s">
        <v>1</v>
      </c>
      <c r="B2" s="121"/>
      <c r="C2" s="122" t="s">
        <v>189</v>
      </c>
      <c r="D2" s="122"/>
      <c r="E2" s="190" t="s">
        <v>210</v>
      </c>
      <c r="F2" s="123"/>
      <c r="G2" s="123"/>
      <c r="H2" s="123"/>
      <c r="I2" s="123"/>
    </row>
    <row r="3" spans="1:11" ht="11.25" customHeight="1" x14ac:dyDescent="0.25">
      <c r="A3" s="121" t="s">
        <v>2</v>
      </c>
      <c r="B3" s="12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24" t="s">
        <v>191</v>
      </c>
      <c r="E5" s="124"/>
      <c r="F5" s="124"/>
      <c r="G5" s="125" t="str">
        <f>IF(D6="12x36","Regime de trabalho:","Quantidade de HORAS/MÊS")</f>
        <v>Quantidade de HORAS/MÊS</v>
      </c>
      <c r="H5" s="125"/>
      <c r="I5" s="126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06">
        <v>40</v>
      </c>
      <c r="E6" s="106"/>
      <c r="F6" s="106"/>
      <c r="G6" s="125"/>
      <c r="H6" s="125"/>
      <c r="I6" s="126"/>
    </row>
    <row r="7" spans="1:11" ht="22.5" customHeight="1" x14ac:dyDescent="0.25">
      <c r="A7" s="106" t="s">
        <v>5</v>
      </c>
      <c r="B7" s="106"/>
      <c r="C7" s="106"/>
      <c r="D7" s="85" t="s">
        <v>201</v>
      </c>
      <c r="E7" s="85"/>
      <c r="F7" s="85"/>
      <c r="G7" s="118" t="s">
        <v>6</v>
      </c>
      <c r="H7" s="118"/>
      <c r="I7" s="120" t="s">
        <v>10</v>
      </c>
    </row>
    <row r="8" spans="1:11" ht="22.5" customHeight="1" x14ac:dyDescent="0.25">
      <c r="A8" s="106" t="s">
        <v>7</v>
      </c>
      <c r="B8" s="106"/>
      <c r="C8" s="106"/>
      <c r="D8" s="85" t="s">
        <v>16</v>
      </c>
      <c r="E8" s="85"/>
      <c r="F8" s="85"/>
      <c r="G8" s="118"/>
      <c r="H8" s="118"/>
      <c r="I8" s="120"/>
    </row>
    <row r="9" spans="1:11" ht="24.75" customHeight="1" x14ac:dyDescent="0.25">
      <c r="A9" s="106" t="s">
        <v>8</v>
      </c>
      <c r="B9" s="106"/>
      <c r="C9" s="106"/>
      <c r="D9" s="117" t="s">
        <v>194</v>
      </c>
      <c r="E9" s="117"/>
      <c r="F9" s="117"/>
      <c r="G9" s="118" t="s">
        <v>9</v>
      </c>
      <c r="H9" s="118"/>
      <c r="I9" s="9" t="s">
        <v>10</v>
      </c>
    </row>
    <row r="10" spans="1:11" ht="29.45" customHeight="1" x14ac:dyDescent="0.25">
      <c r="A10" s="119" t="s">
        <v>11</v>
      </c>
      <c r="B10" s="119"/>
      <c r="C10" s="119"/>
      <c r="D10" s="119"/>
      <c r="E10" s="119"/>
      <c r="F10" s="119"/>
      <c r="G10" s="8" t="s">
        <v>12</v>
      </c>
      <c r="H10" s="10">
        <v>220</v>
      </c>
      <c r="I10" s="11">
        <v>2600</v>
      </c>
    </row>
    <row r="11" spans="1:11" ht="20.45" customHeight="1" x14ac:dyDescent="0.25">
      <c r="A11" s="96" t="s">
        <v>13</v>
      </c>
      <c r="B11" s="96"/>
      <c r="C11" s="96"/>
      <c r="D11" s="96"/>
      <c r="E11" s="96"/>
      <c r="F11" s="96"/>
      <c r="G11" s="10" t="str">
        <f>D9</f>
        <v>Caxias do Sul</v>
      </c>
      <c r="H11" s="10" t="s">
        <v>14</v>
      </c>
      <c r="I11" s="13">
        <v>0.04</v>
      </c>
    </row>
    <row r="12" spans="1:11" ht="15" customHeight="1" x14ac:dyDescent="0.25">
      <c r="A12" s="96" t="s">
        <v>15</v>
      </c>
      <c r="B12" s="96"/>
      <c r="C12" s="96"/>
      <c r="D12" s="96"/>
      <c r="E12" s="96"/>
      <c r="F12" s="96"/>
      <c r="G12" s="115" t="s">
        <v>16</v>
      </c>
      <c r="H12" s="10" t="s">
        <v>17</v>
      </c>
      <c r="I12" s="11">
        <v>4.9000000000000004</v>
      </c>
    </row>
    <row r="13" spans="1:11" x14ac:dyDescent="0.25">
      <c r="A13" s="96"/>
      <c r="B13" s="96"/>
      <c r="C13" s="96"/>
      <c r="D13" s="96"/>
      <c r="E13" s="96"/>
      <c r="F13" s="96"/>
      <c r="G13" s="115"/>
      <c r="H13" s="10" t="s">
        <v>18</v>
      </c>
      <c r="I13" s="14">
        <v>22</v>
      </c>
    </row>
    <row r="14" spans="1:11" x14ac:dyDescent="0.25">
      <c r="A14" s="96"/>
      <c r="B14" s="96"/>
      <c r="C14" s="96"/>
      <c r="D14" s="96"/>
      <c r="E14" s="96"/>
      <c r="F14" s="96"/>
      <c r="G14" s="115"/>
      <c r="H14" s="10" t="s">
        <v>19</v>
      </c>
      <c r="I14" s="9">
        <v>0.06</v>
      </c>
    </row>
    <row r="15" spans="1:11" ht="11.25" customHeight="1" x14ac:dyDescent="0.25">
      <c r="A15" s="96" t="s">
        <v>20</v>
      </c>
      <c r="B15" s="96"/>
      <c r="C15" s="96"/>
      <c r="D15" s="96"/>
      <c r="E15" s="96"/>
      <c r="F15" s="96"/>
      <c r="G15" s="115" t="s">
        <v>16</v>
      </c>
      <c r="H15" s="10" t="s">
        <v>17</v>
      </c>
      <c r="I15" s="11">
        <v>0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115"/>
      <c r="H16" s="10" t="s">
        <v>18</v>
      </c>
      <c r="I16" s="14">
        <v>0</v>
      </c>
    </row>
    <row r="17" spans="1:9" x14ac:dyDescent="0.25">
      <c r="A17" s="96"/>
      <c r="B17" s="96"/>
      <c r="C17" s="96"/>
      <c r="D17" s="96"/>
      <c r="E17" s="96"/>
      <c r="F17" s="96"/>
      <c r="G17" s="115"/>
      <c r="H17" s="10" t="s">
        <v>19</v>
      </c>
      <c r="I17" s="9">
        <v>0</v>
      </c>
    </row>
    <row r="18" spans="1:9" ht="11.25" customHeight="1" x14ac:dyDescent="0.25">
      <c r="A18" s="96" t="s">
        <v>21</v>
      </c>
      <c r="B18" s="96"/>
      <c r="C18" s="96"/>
      <c r="D18" s="96"/>
      <c r="E18" s="96"/>
      <c r="F18" s="96"/>
      <c r="G18" s="115" t="s">
        <v>16</v>
      </c>
      <c r="H18" s="10" t="s">
        <v>17</v>
      </c>
      <c r="I18" s="11">
        <v>0</v>
      </c>
    </row>
    <row r="19" spans="1:9" x14ac:dyDescent="0.25">
      <c r="A19" s="96"/>
      <c r="B19" s="96"/>
      <c r="C19" s="96"/>
      <c r="D19" s="96"/>
      <c r="E19" s="96"/>
      <c r="F19" s="96"/>
      <c r="G19" s="115"/>
      <c r="H19" s="10" t="s">
        <v>18</v>
      </c>
      <c r="I19" s="14">
        <v>0</v>
      </c>
    </row>
    <row r="20" spans="1:9" x14ac:dyDescent="0.25">
      <c r="A20" s="96"/>
      <c r="B20" s="96"/>
      <c r="C20" s="96"/>
      <c r="D20" s="96"/>
      <c r="E20" s="96"/>
      <c r="F20" s="96"/>
      <c r="G20" s="115"/>
      <c r="H20" s="10" t="s">
        <v>19</v>
      </c>
      <c r="I20" s="9">
        <v>0</v>
      </c>
    </row>
    <row r="21" spans="1:9" ht="36" customHeight="1" x14ac:dyDescent="0.25">
      <c r="A21" s="116" t="s">
        <v>188</v>
      </c>
      <c r="B21" s="116"/>
      <c r="C21" s="116"/>
      <c r="D21" s="116"/>
      <c r="E21" s="116"/>
      <c r="F21" s="116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95" t="s">
        <v>23</v>
      </c>
      <c r="B22" s="95"/>
      <c r="C22" s="95"/>
      <c r="D22" s="95"/>
      <c r="E22" s="95"/>
      <c r="F22" s="95"/>
      <c r="G22" s="15"/>
      <c r="H22" s="15" t="s">
        <v>24</v>
      </c>
      <c r="I22" s="18" t="s">
        <v>10</v>
      </c>
    </row>
    <row r="23" spans="1:9" ht="34.5" customHeight="1" x14ac:dyDescent="0.25">
      <c r="A23" s="95" t="s">
        <v>25</v>
      </c>
      <c r="B23" s="95"/>
      <c r="C23" s="95"/>
      <c r="D23" s="95"/>
      <c r="E23" s="95"/>
      <c r="F23" s="95"/>
      <c r="G23" s="10"/>
      <c r="H23" s="10" t="s">
        <v>26</v>
      </c>
      <c r="I23" s="11" t="s">
        <v>10</v>
      </c>
    </row>
    <row r="24" spans="1:9" ht="15" customHeight="1" x14ac:dyDescent="0.25">
      <c r="A24" s="95" t="s">
        <v>27</v>
      </c>
      <c r="B24" s="95"/>
      <c r="C24" s="95"/>
      <c r="D24" s="95"/>
      <c r="E24" s="95"/>
      <c r="F24" s="95"/>
      <c r="G24" s="15"/>
      <c r="H24" s="19" t="s">
        <v>28</v>
      </c>
      <c r="I24" s="20" t="s">
        <v>10</v>
      </c>
    </row>
    <row r="25" spans="1:9" ht="15" customHeight="1" x14ac:dyDescent="0.25">
      <c r="A25" s="95"/>
      <c r="B25" s="95"/>
      <c r="C25" s="95"/>
      <c r="D25" s="95"/>
      <c r="E25" s="95"/>
      <c r="F25" s="95"/>
      <c r="G25" s="15"/>
      <c r="H25" s="21" t="s">
        <v>29</v>
      </c>
      <c r="I25" s="9" t="s">
        <v>10</v>
      </c>
    </row>
    <row r="26" spans="1:9" ht="26.25" customHeight="1" x14ac:dyDescent="0.25">
      <c r="A26" s="95" t="s">
        <v>30</v>
      </c>
      <c r="B26" s="95"/>
      <c r="C26" s="95"/>
      <c r="D26" s="95"/>
      <c r="E26" s="95"/>
      <c r="F26" s="95"/>
      <c r="G26" s="15"/>
      <c r="H26" s="10" t="s">
        <v>28</v>
      </c>
      <c r="I26" s="20" t="s">
        <v>10</v>
      </c>
    </row>
    <row r="27" spans="1:9" ht="35.25" customHeight="1" x14ac:dyDescent="0.25">
      <c r="A27" s="95" t="s">
        <v>31</v>
      </c>
      <c r="B27" s="95"/>
      <c r="C27" s="95"/>
      <c r="D27" s="95"/>
      <c r="E27" s="95"/>
      <c r="F27" s="95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84" t="s">
        <v>32</v>
      </c>
      <c r="B29" s="84"/>
      <c r="C29" s="84"/>
      <c r="D29" s="84"/>
      <c r="E29" s="84"/>
      <c r="F29" s="84"/>
      <c r="G29" s="84"/>
      <c r="H29" s="84"/>
      <c r="I29" s="84"/>
    </row>
    <row r="30" spans="1:9" ht="33.75" customHeight="1" x14ac:dyDescent="0.25">
      <c r="A30" s="22" t="s">
        <v>33</v>
      </c>
      <c r="B30" s="102" t="s">
        <v>34</v>
      </c>
      <c r="C30" s="102"/>
      <c r="D30" s="102"/>
      <c r="E30" s="102"/>
      <c r="F30" s="102"/>
      <c r="G30" s="102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5" t="s">
        <v>37</v>
      </c>
      <c r="C31" s="85"/>
      <c r="D31" s="85"/>
      <c r="E31" s="85"/>
      <c r="F31" s="85"/>
      <c r="G31" s="85"/>
      <c r="H31" s="23">
        <f t="shared" ref="H31:H39" si="0">I31/$I$40</f>
        <v>1</v>
      </c>
      <c r="I31" s="24">
        <f>IF(D6="12x36",I10,I10/H10*I5)</f>
        <v>2363.6363636363635</v>
      </c>
    </row>
    <row r="32" spans="1:9" ht="15" customHeight="1" x14ac:dyDescent="0.25">
      <c r="A32" s="17">
        <f t="shared" ref="A32:A39" si="1">A31+1</f>
        <v>2</v>
      </c>
      <c r="B32" s="85" t="s">
        <v>38</v>
      </c>
      <c r="C32" s="85"/>
      <c r="D32" s="85"/>
      <c r="E32" s="85"/>
      <c r="F32" s="85"/>
      <c r="G32" s="8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5" t="s">
        <v>39</v>
      </c>
      <c r="C33" s="85"/>
      <c r="D33" s="85"/>
      <c r="E33" s="85"/>
      <c r="F33" s="85"/>
      <c r="G33" s="8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5" t="s">
        <v>40</v>
      </c>
      <c r="C34" s="85"/>
      <c r="D34" s="85"/>
      <c r="E34" s="85"/>
      <c r="F34" s="85"/>
      <c r="G34" s="8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5" t="s">
        <v>41</v>
      </c>
      <c r="C35" s="85"/>
      <c r="D35" s="85"/>
      <c r="E35" s="85"/>
      <c r="F35" s="85"/>
      <c r="G35" s="8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5" t="s">
        <v>185</v>
      </c>
      <c r="C36" s="85"/>
      <c r="D36" s="85"/>
      <c r="E36" s="85"/>
      <c r="F36" s="85"/>
      <c r="G36" s="8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5" t="s">
        <v>42</v>
      </c>
      <c r="C37" s="85"/>
      <c r="D37" s="85"/>
      <c r="E37" s="85"/>
      <c r="F37" s="85"/>
      <c r="G37" s="8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5" t="s">
        <v>43</v>
      </c>
      <c r="C38" s="85"/>
      <c r="D38" s="85"/>
      <c r="E38" s="85"/>
      <c r="F38" s="85"/>
      <c r="G38" s="8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4" t="str">
        <f>IF(D6="12x36","Para postos 12x36 os feriados são considerados compensados, conforme parágrafo único, Art. 59-A da CLT","Outros")</f>
        <v>Outros</v>
      </c>
      <c r="C39" s="114"/>
      <c r="D39" s="114"/>
      <c r="E39" s="114"/>
      <c r="F39" s="114"/>
      <c r="G39" s="11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44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2363.6363636363635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2" t="s">
        <v>46</v>
      </c>
      <c r="C42" s="102"/>
      <c r="D42" s="102"/>
      <c r="E42" s="102"/>
      <c r="F42" s="102"/>
      <c r="G42" s="102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5" t="s">
        <v>47</v>
      </c>
      <c r="C43" s="85"/>
      <c r="D43" s="85"/>
      <c r="E43" s="85"/>
      <c r="F43" s="85"/>
      <c r="G43" s="85"/>
      <c r="H43" s="23">
        <v>0.2</v>
      </c>
      <c r="I43" s="24">
        <f t="shared" ref="I43:I50" si="2">$I$40*H43</f>
        <v>472.72727272727275</v>
      </c>
    </row>
    <row r="44" spans="1:10" ht="15" customHeight="1" x14ac:dyDescent="0.25">
      <c r="A44" s="17">
        <v>2</v>
      </c>
      <c r="B44" s="85" t="s">
        <v>48</v>
      </c>
      <c r="C44" s="85"/>
      <c r="D44" s="85"/>
      <c r="E44" s="85"/>
      <c r="F44" s="85"/>
      <c r="G44" s="85"/>
      <c r="H44" s="23">
        <v>1.4999999999999999E-2</v>
      </c>
      <c r="I44" s="24">
        <f t="shared" si="2"/>
        <v>35.454545454545453</v>
      </c>
    </row>
    <row r="45" spans="1:10" ht="15" customHeight="1" x14ac:dyDescent="0.25">
      <c r="A45" s="17">
        <v>3</v>
      </c>
      <c r="B45" s="85" t="s">
        <v>49</v>
      </c>
      <c r="C45" s="85"/>
      <c r="D45" s="85"/>
      <c r="E45" s="85"/>
      <c r="F45" s="85"/>
      <c r="G45" s="85"/>
      <c r="H45" s="23">
        <v>0.01</v>
      </c>
      <c r="I45" s="24">
        <f t="shared" si="2"/>
        <v>23.636363636363637</v>
      </c>
    </row>
    <row r="46" spans="1:10" ht="15" customHeight="1" x14ac:dyDescent="0.25">
      <c r="A46" s="17">
        <v>4</v>
      </c>
      <c r="B46" s="85" t="s">
        <v>50</v>
      </c>
      <c r="C46" s="85"/>
      <c r="D46" s="85"/>
      <c r="E46" s="85"/>
      <c r="F46" s="85"/>
      <c r="G46" s="85"/>
      <c r="H46" s="23">
        <v>2E-3</v>
      </c>
      <c r="I46" s="24">
        <f t="shared" si="2"/>
        <v>4.7272727272727275</v>
      </c>
    </row>
    <row r="47" spans="1:10" ht="15" customHeight="1" x14ac:dyDescent="0.25">
      <c r="A47" s="17">
        <v>5</v>
      </c>
      <c r="B47" s="85" t="s">
        <v>51</v>
      </c>
      <c r="C47" s="85"/>
      <c r="D47" s="85"/>
      <c r="E47" s="85"/>
      <c r="F47" s="85"/>
      <c r="G47" s="85"/>
      <c r="H47" s="23">
        <v>2.5000000000000001E-2</v>
      </c>
      <c r="I47" s="24">
        <f t="shared" si="2"/>
        <v>59.090909090909093</v>
      </c>
    </row>
    <row r="48" spans="1:10" ht="15" customHeight="1" x14ac:dyDescent="0.25">
      <c r="A48" s="17">
        <v>6</v>
      </c>
      <c r="B48" s="85" t="s">
        <v>52</v>
      </c>
      <c r="C48" s="85"/>
      <c r="D48" s="85"/>
      <c r="E48" s="85"/>
      <c r="F48" s="85"/>
      <c r="G48" s="85"/>
      <c r="H48" s="23">
        <v>0.08</v>
      </c>
      <c r="I48" s="24">
        <f t="shared" si="2"/>
        <v>189.09090909090909</v>
      </c>
    </row>
    <row r="49" spans="1:10" ht="15" customHeight="1" x14ac:dyDescent="0.25">
      <c r="A49" s="17">
        <v>7</v>
      </c>
      <c r="B49" s="85" t="s">
        <v>53</v>
      </c>
      <c r="C49" s="85"/>
      <c r="D49" s="85"/>
      <c r="E49" s="85"/>
      <c r="F49" s="85"/>
      <c r="G49" s="85"/>
      <c r="H49" s="23">
        <v>0.03</v>
      </c>
      <c r="I49" s="24">
        <f t="shared" si="2"/>
        <v>70.909090909090907</v>
      </c>
    </row>
    <row r="50" spans="1:10" ht="15" customHeight="1" x14ac:dyDescent="0.25">
      <c r="A50" s="17">
        <v>8</v>
      </c>
      <c r="B50" s="85" t="s">
        <v>54</v>
      </c>
      <c r="C50" s="85"/>
      <c r="D50" s="85"/>
      <c r="E50" s="85"/>
      <c r="F50" s="85"/>
      <c r="G50" s="85"/>
      <c r="H50" s="23">
        <v>6.0000000000000001E-3</v>
      </c>
      <c r="I50" s="24">
        <f t="shared" si="2"/>
        <v>14.181818181818182</v>
      </c>
    </row>
    <row r="51" spans="1:10" s="28" customFormat="1" ht="15" customHeight="1" x14ac:dyDescent="0.25">
      <c r="A51" s="99" t="s">
        <v>55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869.81818181818187</v>
      </c>
      <c r="J51" s="27"/>
    </row>
    <row r="52" spans="1:10" ht="15" customHeight="1" x14ac:dyDescent="0.25">
      <c r="A52" s="109" t="s">
        <v>56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3" t="s">
        <v>57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58</v>
      </c>
      <c r="B54" s="102" t="s">
        <v>59</v>
      </c>
      <c r="C54" s="102"/>
      <c r="D54" s="102"/>
      <c r="E54" s="102"/>
      <c r="F54" s="102"/>
      <c r="G54" s="102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5" t="s">
        <v>60</v>
      </c>
      <c r="C55" s="85"/>
      <c r="D55" s="85"/>
      <c r="E55" s="85"/>
      <c r="F55" s="85"/>
      <c r="G55" s="85"/>
      <c r="H55" s="23">
        <v>0.119314</v>
      </c>
      <c r="I55" s="24">
        <f t="shared" ref="I55:I62" si="3">$I$40*H55</f>
        <v>282.0149090909091</v>
      </c>
    </row>
    <row r="56" spans="1:10" ht="15" customHeight="1" x14ac:dyDescent="0.25">
      <c r="A56" s="17">
        <v>2</v>
      </c>
      <c r="B56" s="85" t="s">
        <v>61</v>
      </c>
      <c r="C56" s="85"/>
      <c r="D56" s="85"/>
      <c r="E56" s="85"/>
      <c r="F56" s="85"/>
      <c r="G56" s="85"/>
      <c r="H56" s="23">
        <v>2.0479000000000001E-2</v>
      </c>
      <c r="I56" s="24">
        <f t="shared" si="3"/>
        <v>48.404909090909086</v>
      </c>
    </row>
    <row r="57" spans="1:10" ht="15" customHeight="1" x14ac:dyDescent="0.25">
      <c r="A57" s="17">
        <v>3</v>
      </c>
      <c r="B57" s="85" t="s">
        <v>62</v>
      </c>
      <c r="C57" s="85"/>
      <c r="D57" s="85"/>
      <c r="E57" s="85"/>
      <c r="F57" s="85"/>
      <c r="G57" s="85"/>
      <c r="H57" s="23">
        <v>1.2123E-2</v>
      </c>
      <c r="I57" s="24">
        <f t="shared" si="3"/>
        <v>28.654363636363634</v>
      </c>
    </row>
    <row r="58" spans="1:10" ht="15" customHeight="1" x14ac:dyDescent="0.25">
      <c r="A58" s="17">
        <v>4</v>
      </c>
      <c r="B58" s="85" t="s">
        <v>63</v>
      </c>
      <c r="C58" s="85"/>
      <c r="D58" s="85"/>
      <c r="E58" s="85"/>
      <c r="F58" s="85"/>
      <c r="G58" s="85"/>
      <c r="H58" s="23">
        <v>1.1436E-2</v>
      </c>
      <c r="I58" s="24">
        <f t="shared" si="3"/>
        <v>27.030545454545454</v>
      </c>
    </row>
    <row r="59" spans="1:10" ht="15" customHeight="1" x14ac:dyDescent="0.25">
      <c r="A59" s="17">
        <v>5</v>
      </c>
      <c r="B59" s="85" t="s">
        <v>64</v>
      </c>
      <c r="C59" s="85"/>
      <c r="D59" s="85"/>
      <c r="E59" s="85"/>
      <c r="F59" s="85"/>
      <c r="G59" s="85"/>
      <c r="H59" s="23">
        <v>1.74E-4</v>
      </c>
      <c r="I59" s="24">
        <f t="shared" si="3"/>
        <v>0.41127272727272723</v>
      </c>
    </row>
    <row r="60" spans="1:10" ht="15" customHeight="1" x14ac:dyDescent="0.25">
      <c r="A60" s="17">
        <v>6</v>
      </c>
      <c r="B60" s="85" t="s">
        <v>65</v>
      </c>
      <c r="C60" s="85"/>
      <c r="D60" s="85"/>
      <c r="E60" s="85"/>
      <c r="F60" s="85"/>
      <c r="G60" s="85"/>
      <c r="H60" s="23">
        <v>4.4200000000000001E-4</v>
      </c>
      <c r="I60" s="24">
        <f t="shared" si="3"/>
        <v>1.0447272727272727</v>
      </c>
    </row>
    <row r="61" spans="1:10" ht="15" customHeight="1" x14ac:dyDescent="0.25">
      <c r="A61" s="17">
        <v>7</v>
      </c>
      <c r="B61" s="85" t="s">
        <v>66</v>
      </c>
      <c r="C61" s="85"/>
      <c r="D61" s="85"/>
      <c r="E61" s="85"/>
      <c r="F61" s="85"/>
      <c r="G61" s="85"/>
      <c r="H61" s="23">
        <v>1.85E-4</v>
      </c>
      <c r="I61" s="24">
        <f t="shared" si="3"/>
        <v>0.43727272727272726</v>
      </c>
    </row>
    <row r="62" spans="1:10" ht="15" customHeight="1" x14ac:dyDescent="0.25">
      <c r="A62" s="17">
        <v>8</v>
      </c>
      <c r="B62" s="85" t="s">
        <v>67</v>
      </c>
      <c r="C62" s="85"/>
      <c r="D62" s="85"/>
      <c r="E62" s="85"/>
      <c r="F62" s="85"/>
      <c r="G62" s="85"/>
      <c r="H62" s="23">
        <v>9.0789999999999996E-2</v>
      </c>
      <c r="I62" s="24">
        <f t="shared" si="3"/>
        <v>214.59454545454543</v>
      </c>
    </row>
    <row r="63" spans="1:10" s="28" customFormat="1" ht="15" customHeight="1" x14ac:dyDescent="0.25">
      <c r="A63" s="99" t="s">
        <v>68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602.59254545454542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12" t="s">
        <v>72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73</v>
      </c>
      <c r="B66" s="102" t="s">
        <v>74</v>
      </c>
      <c r="C66" s="102"/>
      <c r="D66" s="102"/>
      <c r="E66" s="102"/>
      <c r="F66" s="102"/>
      <c r="G66" s="102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5" t="s">
        <v>75</v>
      </c>
      <c r="C67" s="85"/>
      <c r="D67" s="85"/>
      <c r="E67" s="85"/>
      <c r="F67" s="85"/>
      <c r="G67" s="85"/>
      <c r="H67" s="23">
        <v>2.3626999999999999E-2</v>
      </c>
      <c r="I67" s="24">
        <f>$I$40*H67</f>
        <v>55.845636363636359</v>
      </c>
    </row>
    <row r="68" spans="1:11" ht="15" customHeight="1" x14ac:dyDescent="0.25">
      <c r="A68" s="17">
        <v>2</v>
      </c>
      <c r="B68" s="85" t="s">
        <v>76</v>
      </c>
      <c r="C68" s="85"/>
      <c r="D68" s="85"/>
      <c r="E68" s="85"/>
      <c r="F68" s="85"/>
      <c r="G68" s="85"/>
      <c r="H68" s="23">
        <v>1.717E-3</v>
      </c>
      <c r="I68" s="24">
        <f>$I$40*H68</f>
        <v>4.0583636363636364</v>
      </c>
    </row>
    <row r="69" spans="1:11" ht="15" customHeight="1" x14ac:dyDescent="0.25">
      <c r="A69" s="17">
        <v>3</v>
      </c>
      <c r="B69" s="85" t="s">
        <v>77</v>
      </c>
      <c r="C69" s="85"/>
      <c r="D69" s="85"/>
      <c r="E69" s="85"/>
      <c r="F69" s="85"/>
      <c r="G69" s="85"/>
      <c r="H69" s="23">
        <v>9.4509999999999993E-3</v>
      </c>
      <c r="I69" s="24">
        <f>$I$40*H69</f>
        <v>22.338727272727269</v>
      </c>
    </row>
    <row r="70" spans="1:11" s="28" customFormat="1" ht="15" customHeight="1" x14ac:dyDescent="0.25">
      <c r="A70" s="99" t="s">
        <v>78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82.242727272727265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2" t="s">
        <v>80</v>
      </c>
      <c r="C72" s="102"/>
      <c r="D72" s="102"/>
      <c r="E72" s="102"/>
      <c r="F72" s="102"/>
      <c r="G72" s="102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5" t="s">
        <v>81</v>
      </c>
      <c r="C73" s="85"/>
      <c r="D73" s="85"/>
      <c r="E73" s="85"/>
      <c r="F73" s="85"/>
      <c r="G73" s="85"/>
      <c r="H73" s="23">
        <f>(H51*H63)</f>
        <v>9.3819024000000015E-2</v>
      </c>
      <c r="I73" s="24">
        <f>$I$40*H73</f>
        <v>221.75405672727274</v>
      </c>
    </row>
    <row r="74" spans="1:11" s="28" customFormat="1" ht="15" customHeight="1" x14ac:dyDescent="0.25">
      <c r="A74" s="99" t="s">
        <v>82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221.75405672727274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1" t="s">
        <v>83</v>
      </c>
      <c r="B76" s="111"/>
      <c r="C76" s="111"/>
      <c r="D76" s="111"/>
      <c r="E76" s="111"/>
      <c r="F76" s="111"/>
      <c r="G76" s="111"/>
      <c r="H76" s="32">
        <f>H51+H63+H70+H74</f>
        <v>0.75155702400000002</v>
      </c>
      <c r="I76" s="33">
        <f>I51+I63+I70+I74</f>
        <v>1776.4075112727273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2" t="s">
        <v>85</v>
      </c>
      <c r="C78" s="102"/>
      <c r="D78" s="102"/>
      <c r="E78" s="102"/>
      <c r="F78" s="102"/>
      <c r="G78" s="102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5" t="s">
        <v>20</v>
      </c>
      <c r="C79" s="85"/>
      <c r="D79" s="85"/>
      <c r="E79" s="85"/>
      <c r="F79" s="85"/>
      <c r="G79" s="8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85" t="s">
        <v>21</v>
      </c>
      <c r="C80" s="85"/>
      <c r="D80" s="85"/>
      <c r="E80" s="85"/>
      <c r="F80" s="85"/>
      <c r="G80" s="8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85" t="s">
        <v>86</v>
      </c>
      <c r="C81" s="85"/>
      <c r="D81" s="85"/>
      <c r="E81" s="85"/>
      <c r="F81" s="85"/>
      <c r="G81" s="85"/>
      <c r="H81" s="23">
        <f>I81/$I$40</f>
        <v>3.1215384615384627E-2</v>
      </c>
      <c r="I81" s="24">
        <f>I88</f>
        <v>73.78181818181821</v>
      </c>
    </row>
    <row r="82" spans="1:10" ht="15" customHeight="1" x14ac:dyDescent="0.25">
      <c r="A82" s="17">
        <v>4</v>
      </c>
      <c r="B82" s="85" t="s">
        <v>87</v>
      </c>
      <c r="C82" s="85"/>
      <c r="D82" s="85"/>
      <c r="E82" s="85"/>
      <c r="F82" s="85"/>
      <c r="G82" s="8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85" t="s">
        <v>88</v>
      </c>
      <c r="C83" s="85"/>
      <c r="D83" s="85"/>
      <c r="E83" s="85"/>
      <c r="F83" s="85"/>
      <c r="G83" s="8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99" t="s">
        <v>89</v>
      </c>
      <c r="B84" s="99"/>
      <c r="C84" s="99"/>
      <c r="D84" s="99"/>
      <c r="E84" s="99"/>
      <c r="F84" s="99"/>
      <c r="G84" s="99"/>
      <c r="H84" s="25">
        <f>SUM(H79:H83)</f>
        <v>3.1215384615384627E-2</v>
      </c>
      <c r="I84" s="26">
        <f>SUM(I79:I83)</f>
        <v>73.78181818181821</v>
      </c>
      <c r="J84" s="34"/>
    </row>
    <row r="85" spans="1:10" ht="18" customHeight="1" x14ac:dyDescent="0.25">
      <c r="A85" s="29" t="s">
        <v>90</v>
      </c>
      <c r="B85" s="109" t="s">
        <v>91</v>
      </c>
      <c r="C85" s="109"/>
      <c r="D85" s="109"/>
      <c r="E85" s="109"/>
      <c r="F85" s="109"/>
      <c r="G85" s="109"/>
      <c r="H85" s="35"/>
      <c r="I85" s="36"/>
    </row>
    <row r="86" spans="1:10" ht="15" customHeight="1" x14ac:dyDescent="0.25">
      <c r="A86" s="94" t="s">
        <v>92</v>
      </c>
      <c r="B86" s="94"/>
      <c r="C86" s="94"/>
      <c r="D86" s="94"/>
      <c r="E86" s="94"/>
      <c r="F86" s="94"/>
      <c r="G86" s="94"/>
      <c r="H86" s="94"/>
      <c r="I86" s="94"/>
    </row>
    <row r="87" spans="1:10" ht="24" customHeight="1" x14ac:dyDescent="0.25">
      <c r="A87" s="95" t="s">
        <v>93</v>
      </c>
      <c r="B87" s="95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0">
        <f>I12</f>
        <v>4.9000000000000004</v>
      </c>
      <c r="B88" s="110"/>
      <c r="C88" s="17">
        <f>I13</f>
        <v>22</v>
      </c>
      <c r="D88" s="17">
        <v>2</v>
      </c>
      <c r="E88" s="37">
        <f>A88*C88*D88</f>
        <v>215.60000000000002</v>
      </c>
      <c r="F88" s="37">
        <f>I31</f>
        <v>2363.6363636363635</v>
      </c>
      <c r="G88" s="38">
        <f>I14</f>
        <v>0.06</v>
      </c>
      <c r="H88" s="37">
        <f>F88*G88</f>
        <v>141.81818181818181</v>
      </c>
      <c r="I88" s="24">
        <f>IF((E88-H88)&gt;0,E88-H88,0)</f>
        <v>73.78181818181821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94" t="s">
        <v>101</v>
      </c>
      <c r="B90" s="94"/>
      <c r="C90" s="94"/>
      <c r="D90" s="94"/>
      <c r="E90" s="94"/>
      <c r="F90" s="94"/>
      <c r="G90" s="94"/>
      <c r="H90" s="94"/>
      <c r="I90" s="94"/>
    </row>
    <row r="91" spans="1:10" ht="23.25" customHeight="1" x14ac:dyDescent="0.25">
      <c r="A91" s="95" t="s">
        <v>93</v>
      </c>
      <c r="B91" s="95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08">
        <f>I18</f>
        <v>0</v>
      </c>
      <c r="B92" s="108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94" t="s">
        <v>103</v>
      </c>
      <c r="B94" s="94"/>
      <c r="C94" s="94"/>
      <c r="D94" s="94"/>
      <c r="E94" s="94"/>
      <c r="F94" s="94"/>
      <c r="G94" s="94"/>
      <c r="H94" s="94"/>
      <c r="I94" s="94"/>
    </row>
    <row r="95" spans="1:10" ht="23.25" customHeight="1" x14ac:dyDescent="0.25">
      <c r="A95" s="95" t="s">
        <v>93</v>
      </c>
      <c r="B95" s="95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08">
        <f>I15</f>
        <v>0</v>
      </c>
      <c r="B96" s="108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86" t="s">
        <v>104</v>
      </c>
      <c r="B98" s="86"/>
      <c r="C98" s="86"/>
      <c r="D98" s="86"/>
      <c r="E98" s="86"/>
      <c r="F98" s="86"/>
      <c r="G98" s="86"/>
      <c r="H98" s="47">
        <f>H40+H76+H84</f>
        <v>1.7827724086153847</v>
      </c>
      <c r="I98" s="48">
        <f>I40+I76+I84</f>
        <v>4213.8256930909092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84" t="s">
        <v>105</v>
      </c>
      <c r="B100" s="84"/>
      <c r="C100" s="84"/>
      <c r="D100" s="84"/>
      <c r="E100" s="84"/>
      <c r="F100" s="84"/>
      <c r="G100" s="84"/>
      <c r="H100" s="84"/>
      <c r="I100" s="84"/>
    </row>
    <row r="101" spans="1:12" ht="33.75" customHeight="1" x14ac:dyDescent="0.25">
      <c r="A101" s="22" t="s">
        <v>33</v>
      </c>
      <c r="B101" s="102" t="s">
        <v>106</v>
      </c>
      <c r="C101" s="102"/>
      <c r="D101" s="102"/>
      <c r="E101" s="102"/>
      <c r="F101" s="102"/>
      <c r="G101" s="102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85" t="s">
        <v>107</v>
      </c>
      <c r="C102" s="85"/>
      <c r="D102" s="85"/>
      <c r="E102" s="85"/>
      <c r="F102" s="85"/>
      <c r="G102" s="8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06" t="s">
        <v>108</v>
      </c>
      <c r="C103" s="106"/>
      <c r="D103" s="106"/>
      <c r="E103" s="106"/>
      <c r="F103" s="106"/>
      <c r="G103" s="106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85" t="s">
        <v>109</v>
      </c>
      <c r="C104" s="85"/>
      <c r="D104" s="85"/>
      <c r="E104" s="85"/>
      <c r="F104" s="85"/>
      <c r="G104" s="8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06" t="s">
        <v>110</v>
      </c>
      <c r="C105" s="106"/>
      <c r="D105" s="106"/>
      <c r="E105" s="106"/>
      <c r="F105" s="106"/>
      <c r="G105" s="106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85" t="s">
        <v>111</v>
      </c>
      <c r="C106" s="85"/>
      <c r="D106" s="85"/>
      <c r="E106" s="85"/>
      <c r="F106" s="85"/>
      <c r="G106" s="8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85" t="s">
        <v>112</v>
      </c>
      <c r="C107" s="85"/>
      <c r="D107" s="85"/>
      <c r="E107" s="85"/>
      <c r="F107" s="85"/>
      <c r="G107" s="85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07" t="s">
        <v>115</v>
      </c>
      <c r="B111" s="107"/>
      <c r="C111" s="107"/>
      <c r="D111" s="107"/>
      <c r="E111" s="107"/>
      <c r="F111" s="55">
        <f>I27</f>
        <v>0.1</v>
      </c>
      <c r="G111" s="56">
        <f>I113*F111</f>
        <v>414.0043874909091</v>
      </c>
      <c r="H111" s="57" t="s">
        <v>116</v>
      </c>
      <c r="I111" s="58">
        <f>I81</f>
        <v>73.78181818181821</v>
      </c>
    </row>
    <row r="112" spans="1:12" s="61" customFormat="1" ht="16.5" customHeight="1" x14ac:dyDescent="0.25">
      <c r="A112" s="104" t="s">
        <v>117</v>
      </c>
      <c r="B112" s="104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1">
        <f>I40</f>
        <v>2363.6363636363635</v>
      </c>
      <c r="B113" s="101"/>
      <c r="C113" s="62">
        <f>I51</f>
        <v>869.81818181818187</v>
      </c>
      <c r="D113" s="62">
        <f>I63</f>
        <v>602.59254545454542</v>
      </c>
      <c r="E113" s="62">
        <f>I70</f>
        <v>82.242727272727265</v>
      </c>
      <c r="F113" s="62">
        <f>I74</f>
        <v>221.75405672727274</v>
      </c>
      <c r="G113" s="62">
        <f>I84</f>
        <v>73.78181818181821</v>
      </c>
      <c r="H113" s="62">
        <f>A113+C113+D113+E113+F113+G113</f>
        <v>4213.8256930909092</v>
      </c>
      <c r="I113" s="62">
        <f>H113-I111</f>
        <v>4140.0438749090908</v>
      </c>
      <c r="J113" s="34"/>
    </row>
    <row r="114" spans="1:12" ht="4.5" customHeight="1" x14ac:dyDescent="0.25">
      <c r="A114" s="29"/>
      <c r="B114" s="105"/>
      <c r="C114" s="105"/>
      <c r="D114" s="105"/>
      <c r="E114" s="105"/>
      <c r="F114" s="105"/>
      <c r="G114" s="105"/>
      <c r="H114" s="105"/>
      <c r="I114" s="105"/>
    </row>
    <row r="115" spans="1:12" ht="33.75" customHeight="1" x14ac:dyDescent="0.25">
      <c r="A115" s="22" t="s">
        <v>45</v>
      </c>
      <c r="B115" s="102" t="s">
        <v>125</v>
      </c>
      <c r="C115" s="102"/>
      <c r="D115" s="102"/>
      <c r="E115" s="102"/>
      <c r="F115" s="102"/>
      <c r="G115" s="102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85" t="s">
        <v>126</v>
      </c>
      <c r="C116" s="85"/>
      <c r="D116" s="85"/>
      <c r="E116" s="85"/>
      <c r="F116" s="85"/>
      <c r="G116" s="8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85" t="s">
        <v>127</v>
      </c>
      <c r="C117" s="85"/>
      <c r="D117" s="85"/>
      <c r="E117" s="85"/>
      <c r="F117" s="85"/>
      <c r="G117" s="85"/>
      <c r="H117" s="23">
        <f>I117/$I$126</f>
        <v>0</v>
      </c>
      <c r="I117" s="24">
        <v>0</v>
      </c>
    </row>
    <row r="118" spans="1:12" ht="15" customHeight="1" x14ac:dyDescent="0.25">
      <c r="A118" s="99" t="s">
        <v>128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2" t="s">
        <v>129</v>
      </c>
      <c r="C120" s="102"/>
      <c r="D120" s="102"/>
      <c r="E120" s="102"/>
      <c r="F120" s="102"/>
      <c r="G120" s="102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85" t="s">
        <v>129</v>
      </c>
      <c r="C121" s="85"/>
      <c r="D121" s="85"/>
      <c r="E121" s="85"/>
      <c r="F121" s="85"/>
      <c r="G121" s="85"/>
      <c r="H121" s="23">
        <f>I121/I126</f>
        <v>0</v>
      </c>
      <c r="I121" s="24">
        <v>0</v>
      </c>
    </row>
    <row r="122" spans="1:12" ht="15" customHeight="1" x14ac:dyDescent="0.25">
      <c r="A122" s="99" t="s">
        <v>130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03" t="s">
        <v>131</v>
      </c>
      <c r="B124" s="103"/>
      <c r="C124" s="103"/>
      <c r="D124" s="103"/>
      <c r="E124" s="103"/>
      <c r="F124" s="55">
        <v>0.18</v>
      </c>
      <c r="G124" s="56">
        <f>I126*F124</f>
        <v>745.20789748363632</v>
      </c>
      <c r="H124" s="57" t="s">
        <v>116</v>
      </c>
      <c r="I124" s="58">
        <f>I81</f>
        <v>73.78181818181821</v>
      </c>
      <c r="L124" s="2"/>
    </row>
    <row r="125" spans="1:12" s="61" customFormat="1" ht="16.5" customHeight="1" x14ac:dyDescent="0.25">
      <c r="A125" s="104" t="s">
        <v>117</v>
      </c>
      <c r="B125" s="104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1">
        <f>I40</f>
        <v>2363.6363636363635</v>
      </c>
      <c r="B126" s="101"/>
      <c r="C126" s="62">
        <f>I51</f>
        <v>869.81818181818187</v>
      </c>
      <c r="D126" s="62">
        <f>I63</f>
        <v>602.59254545454542</v>
      </c>
      <c r="E126" s="62">
        <f>I70</f>
        <v>82.242727272727265</v>
      </c>
      <c r="F126" s="62">
        <f>I74</f>
        <v>221.75405672727274</v>
      </c>
      <c r="G126" s="62">
        <f>I84</f>
        <v>73.78181818181821</v>
      </c>
      <c r="H126" s="62">
        <f>A126+C126+D126+E126+F126+G126</f>
        <v>4213.8256930909092</v>
      </c>
      <c r="I126" s="62">
        <f>H126-I124</f>
        <v>4140.0438749090908</v>
      </c>
      <c r="J126" s="34"/>
      <c r="L126" s="2"/>
    </row>
    <row r="127" spans="1:12" ht="4.5" customHeight="1" x14ac:dyDescent="0.25"/>
    <row r="128" spans="1:12" ht="12" customHeight="1" x14ac:dyDescent="0.25">
      <c r="A128" s="86" t="s">
        <v>132</v>
      </c>
      <c r="B128" s="86"/>
      <c r="C128" s="86"/>
      <c r="D128" s="86"/>
      <c r="E128" s="86"/>
      <c r="F128" s="86"/>
      <c r="G128" s="86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84" t="s">
        <v>133</v>
      </c>
      <c r="B130" s="84"/>
      <c r="C130" s="84"/>
      <c r="D130" s="84"/>
      <c r="E130" s="84"/>
      <c r="F130" s="84"/>
      <c r="G130" s="84"/>
      <c r="H130" s="84"/>
      <c r="I130" s="84"/>
    </row>
    <row r="131" spans="1:10" ht="33.75" customHeight="1" x14ac:dyDescent="0.25">
      <c r="A131" s="22" t="s">
        <v>33</v>
      </c>
      <c r="B131" s="102" t="s">
        <v>134</v>
      </c>
      <c r="C131" s="102"/>
      <c r="D131" s="102"/>
      <c r="E131" s="102"/>
      <c r="F131" s="102"/>
      <c r="G131" s="102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85" t="s">
        <v>135</v>
      </c>
      <c r="C132" s="85"/>
      <c r="D132" s="85"/>
      <c r="E132" s="85"/>
      <c r="F132" s="85"/>
      <c r="G132" s="85"/>
      <c r="H132" s="23">
        <f>I132/$I$98</f>
        <v>7.038440714672441E-3</v>
      </c>
      <c r="I132" s="24">
        <f>($D$142/$E$144)*H142</f>
        <v>29.658762322783872</v>
      </c>
    </row>
    <row r="133" spans="1:10" ht="15" customHeight="1" x14ac:dyDescent="0.25">
      <c r="A133" s="17">
        <v>2</v>
      </c>
      <c r="B133" s="85" t="s">
        <v>136</v>
      </c>
      <c r="C133" s="85"/>
      <c r="D133" s="85"/>
      <c r="E133" s="85"/>
      <c r="F133" s="85"/>
      <c r="G133" s="85"/>
      <c r="H133" s="23">
        <f>I133/$I$98</f>
        <v>3.248511099079588E-2</v>
      </c>
      <c r="I133" s="81">
        <f t="shared" ref="I133:I137" si="5">($D$142/$E$144)*H143</f>
        <v>136.88659533592556</v>
      </c>
    </row>
    <row r="134" spans="1:10" ht="15" customHeight="1" x14ac:dyDescent="0.25">
      <c r="A134" s="17">
        <v>3</v>
      </c>
      <c r="B134" s="85" t="s">
        <v>13</v>
      </c>
      <c r="C134" s="85"/>
      <c r="D134" s="85"/>
      <c r="E134" s="85"/>
      <c r="F134" s="85"/>
      <c r="G134" s="85"/>
      <c r="H134" s="23">
        <f>I134/$I$98</f>
        <v>4.3313481321061179E-2</v>
      </c>
      <c r="I134" s="81">
        <f t="shared" si="5"/>
        <v>182.51546044790078</v>
      </c>
    </row>
    <row r="135" spans="1:10" ht="15" customHeight="1" x14ac:dyDescent="0.25">
      <c r="A135" s="17">
        <v>4</v>
      </c>
      <c r="B135" s="85" t="s">
        <v>137</v>
      </c>
      <c r="C135" s="85"/>
      <c r="D135" s="85"/>
      <c r="E135" s="85"/>
      <c r="F135" s="85"/>
      <c r="G135" s="85"/>
      <c r="H135" s="23">
        <f>I135/$I$98</f>
        <v>0</v>
      </c>
      <c r="I135" s="81">
        <f t="shared" si="5"/>
        <v>0</v>
      </c>
    </row>
    <row r="136" spans="1:10" ht="15" customHeight="1" x14ac:dyDescent="0.25">
      <c r="A136" s="17">
        <v>5</v>
      </c>
      <c r="B136" s="85" t="s">
        <v>138</v>
      </c>
      <c r="C136" s="85"/>
      <c r="D136" s="85"/>
      <c r="E136" s="85"/>
      <c r="F136" s="85"/>
      <c r="G136" s="85"/>
      <c r="H136" s="23">
        <f>I136/$I$98</f>
        <v>0</v>
      </c>
      <c r="I136" s="81">
        <f t="shared" si="5"/>
        <v>0</v>
      </c>
    </row>
    <row r="137" spans="1:10" ht="15" customHeight="1" x14ac:dyDescent="0.25">
      <c r="A137" s="99" t="s">
        <v>139</v>
      </c>
      <c r="B137" s="99"/>
      <c r="C137" s="99"/>
      <c r="D137" s="99"/>
      <c r="E137" s="99"/>
      <c r="F137" s="99"/>
      <c r="G137" s="99"/>
      <c r="H137" s="25">
        <f>H132+H133+H134+H135+H136</f>
        <v>8.2837033026529505E-2</v>
      </c>
      <c r="I137" s="81">
        <f t="shared" si="5"/>
        <v>349.06081810661021</v>
      </c>
    </row>
    <row r="138" spans="1:10" ht="11.25" customHeight="1" x14ac:dyDescent="0.25">
      <c r="A138" s="29" t="s">
        <v>140</v>
      </c>
      <c r="B138" s="100" t="s">
        <v>141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142</v>
      </c>
      <c r="B139" s="91" t="s">
        <v>143</v>
      </c>
      <c r="C139" s="91"/>
      <c r="D139" s="91"/>
      <c r="E139" s="91"/>
      <c r="F139" s="91"/>
      <c r="G139" s="91"/>
      <c r="H139" s="91"/>
      <c r="I139" s="91"/>
    </row>
    <row r="140" spans="1:10" ht="13.5" customHeight="1" x14ac:dyDescent="0.25">
      <c r="A140" s="94" t="s">
        <v>144</v>
      </c>
      <c r="B140" s="94"/>
      <c r="C140" s="94"/>
      <c r="D140" s="94"/>
      <c r="E140" s="94"/>
      <c r="F140" s="94"/>
      <c r="G140" s="94"/>
      <c r="H140" s="94"/>
      <c r="I140" s="94"/>
    </row>
    <row r="141" spans="1:10" ht="13.5" customHeight="1" x14ac:dyDescent="0.25">
      <c r="A141" s="95" t="s">
        <v>145</v>
      </c>
      <c r="B141" s="95"/>
      <c r="C141" s="17" t="s">
        <v>146</v>
      </c>
      <c r="D141" s="96" t="s">
        <v>147</v>
      </c>
      <c r="E141" s="96"/>
      <c r="F141" s="17" t="s">
        <v>148</v>
      </c>
      <c r="G141" s="195" t="s">
        <v>149</v>
      </c>
      <c r="H141" s="201" t="s">
        <v>150</v>
      </c>
      <c r="I141" s="201"/>
    </row>
    <row r="142" spans="1:10" ht="13.5" customHeight="1" x14ac:dyDescent="0.25">
      <c r="A142" s="97">
        <f>I98</f>
        <v>4213.8256930909092</v>
      </c>
      <c r="B142" s="97"/>
      <c r="C142" s="24">
        <f>I128</f>
        <v>0</v>
      </c>
      <c r="D142" s="98">
        <f>A142+C142</f>
        <v>4213.8256930909092</v>
      </c>
      <c r="E142" s="98"/>
      <c r="F142" s="17" t="str">
        <f>B132</f>
        <v>PIS</v>
      </c>
      <c r="G142" s="199">
        <v>1.6500000000000001E-2</v>
      </c>
      <c r="H142" s="202">
        <v>6.4999999999999997E-3</v>
      </c>
      <c r="I142" s="202"/>
      <c r="J142" s="34"/>
    </row>
    <row r="143" spans="1:10" ht="13.5" customHeight="1" x14ac:dyDescent="0.25">
      <c r="A143" s="198" t="s">
        <v>151</v>
      </c>
      <c r="B143" s="198"/>
      <c r="C143" s="195">
        <v>1</v>
      </c>
      <c r="D143" s="196">
        <f>G147/1</f>
        <v>0.13250000000000001</v>
      </c>
      <c r="E143" s="197">
        <f>C143-D143</f>
        <v>0.86749999999999994</v>
      </c>
      <c r="F143" s="17" t="str">
        <f>B133</f>
        <v>COFINS</v>
      </c>
      <c r="G143" s="199">
        <v>7.5999999999999998E-2</v>
      </c>
      <c r="H143" s="202">
        <v>0.03</v>
      </c>
      <c r="I143" s="202"/>
    </row>
    <row r="144" spans="1:10" ht="13.5" customHeight="1" x14ac:dyDescent="0.25">
      <c r="A144" s="191" t="s">
        <v>152</v>
      </c>
      <c r="B144" s="191"/>
      <c r="C144" s="192">
        <v>1</v>
      </c>
      <c r="D144" s="193">
        <f>H147</f>
        <v>7.6499999999999999E-2</v>
      </c>
      <c r="E144" s="194">
        <f>C144-D144</f>
        <v>0.92349999999999999</v>
      </c>
      <c r="F144" s="17" t="str">
        <f>B134</f>
        <v>ISS</v>
      </c>
      <c r="G144" s="199">
        <f>I11</f>
        <v>0.04</v>
      </c>
      <c r="H144" s="202">
        <f>I11</f>
        <v>0.04</v>
      </c>
      <c r="I144" s="202"/>
    </row>
    <row r="145" spans="1:10" ht="13.5" customHeight="1" x14ac:dyDescent="0.25">
      <c r="A145" s="93" t="s">
        <v>153</v>
      </c>
      <c r="B145" s="93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99">
        <v>0</v>
      </c>
      <c r="H145" s="202">
        <v>0</v>
      </c>
      <c r="I145" s="202"/>
    </row>
    <row r="146" spans="1:10" ht="13.5" customHeight="1" x14ac:dyDescent="0.25">
      <c r="A146" s="90" t="s">
        <v>155</v>
      </c>
      <c r="B146" s="90" t="s">
        <v>156</v>
      </c>
      <c r="C146" s="90"/>
      <c r="D146" s="90"/>
      <c r="E146" s="90"/>
      <c r="F146" s="12" t="s">
        <v>157</v>
      </c>
      <c r="G146" s="199">
        <v>0</v>
      </c>
      <c r="H146" s="202">
        <v>0</v>
      </c>
      <c r="I146" s="202"/>
    </row>
    <row r="147" spans="1:10" ht="18" customHeight="1" x14ac:dyDescent="0.25">
      <c r="A147" s="90"/>
      <c r="B147" s="90"/>
      <c r="C147" s="90"/>
      <c r="D147" s="90"/>
      <c r="E147" s="90"/>
      <c r="F147" s="3" t="s">
        <v>158</v>
      </c>
      <c r="G147" s="200">
        <f>SUM(G142:G146)</f>
        <v>0.13250000000000001</v>
      </c>
      <c r="H147" s="203">
        <f>SUM(H142:I146)</f>
        <v>7.6499999999999999E-2</v>
      </c>
      <c r="I147" s="203"/>
    </row>
    <row r="148" spans="1:10" ht="18" customHeight="1" x14ac:dyDescent="0.25">
      <c r="A148" s="29" t="s">
        <v>159</v>
      </c>
      <c r="B148" s="91" t="s">
        <v>160</v>
      </c>
      <c r="C148" s="91"/>
      <c r="D148" s="91"/>
      <c r="E148" s="91"/>
      <c r="F148" s="91"/>
      <c r="G148" s="91"/>
      <c r="H148" s="91"/>
      <c r="I148" s="91"/>
    </row>
    <row r="149" spans="1:10" ht="4.5" customHeight="1" x14ac:dyDescent="0.25">
      <c r="A149" s="65"/>
      <c r="B149" s="92"/>
      <c r="C149" s="92"/>
      <c r="D149" s="92"/>
      <c r="E149" s="92"/>
      <c r="F149" s="92"/>
      <c r="G149" s="92"/>
      <c r="H149" s="92"/>
      <c r="I149" s="92"/>
    </row>
    <row r="150" spans="1:10" ht="12" customHeight="1" x14ac:dyDescent="0.25">
      <c r="A150" s="86" t="s">
        <v>161</v>
      </c>
      <c r="B150" s="86"/>
      <c r="C150" s="86"/>
      <c r="D150" s="86"/>
      <c r="E150" s="86"/>
      <c r="F150" s="86"/>
      <c r="G150" s="86"/>
      <c r="H150" s="47">
        <f>H137</f>
        <v>8.2837033026529505E-2</v>
      </c>
      <c r="I150" s="48">
        <f>I137</f>
        <v>349.06081810661021</v>
      </c>
    </row>
    <row r="151" spans="1:10" ht="4.5" customHeight="1" x14ac:dyDescent="0.25"/>
    <row r="152" spans="1:10" ht="11.25" customHeight="1" x14ac:dyDescent="0.25">
      <c r="A152" s="89" t="s">
        <v>162</v>
      </c>
      <c r="B152" s="89"/>
      <c r="C152" s="89"/>
      <c r="D152" s="89"/>
      <c r="E152" s="89"/>
      <c r="F152" s="89"/>
      <c r="G152" s="89"/>
      <c r="H152" s="89"/>
      <c r="I152" s="89"/>
    </row>
    <row r="153" spans="1:10" ht="11.25" customHeight="1" x14ac:dyDescent="0.25">
      <c r="A153" s="84" t="s">
        <v>32</v>
      </c>
      <c r="B153" s="84"/>
      <c r="C153" s="84"/>
      <c r="D153" s="84"/>
      <c r="E153" s="84"/>
      <c r="F153" s="84"/>
      <c r="G153" s="84"/>
      <c r="H153" s="84"/>
      <c r="I153" s="84"/>
    </row>
    <row r="154" spans="1:10" ht="15" customHeight="1" x14ac:dyDescent="0.25">
      <c r="A154" s="17">
        <v>1</v>
      </c>
      <c r="B154" s="85" t="s">
        <v>163</v>
      </c>
      <c r="C154" s="85"/>
      <c r="D154" s="85"/>
      <c r="E154" s="85"/>
      <c r="F154" s="85"/>
      <c r="G154" s="85"/>
      <c r="H154" s="23">
        <f>I154/$G$171</f>
        <v>0.51801340178763999</v>
      </c>
      <c r="I154" s="66">
        <f>I40</f>
        <v>2363.6363636363635</v>
      </c>
    </row>
    <row r="155" spans="1:10" ht="15" customHeight="1" x14ac:dyDescent="0.25">
      <c r="A155" s="17">
        <v>2</v>
      </c>
      <c r="B155" s="85" t="s">
        <v>164</v>
      </c>
      <c r="C155" s="85"/>
      <c r="D155" s="85"/>
      <c r="E155" s="85"/>
      <c r="F155" s="85"/>
      <c r="G155" s="85"/>
      <c r="H155" s="23">
        <f>I155/$G$171</f>
        <v>0.38931661063963502</v>
      </c>
      <c r="I155" s="66">
        <f>I51+I63+I70+I74</f>
        <v>1776.4075112727273</v>
      </c>
    </row>
    <row r="156" spans="1:10" ht="15" customHeight="1" x14ac:dyDescent="0.25">
      <c r="A156" s="17">
        <v>3</v>
      </c>
      <c r="B156" s="85" t="s">
        <v>165</v>
      </c>
      <c r="C156" s="85"/>
      <c r="D156" s="85"/>
      <c r="E156" s="85"/>
      <c r="F156" s="85"/>
      <c r="G156" s="85"/>
      <c r="H156" s="23">
        <f>I156/$G$171</f>
        <v>1.6169987572724955E-2</v>
      </c>
      <c r="I156" s="66">
        <f>I84</f>
        <v>73.78181818181821</v>
      </c>
    </row>
    <row r="157" spans="1:10" s="28" customFormat="1" ht="15" customHeight="1" x14ac:dyDescent="0.25">
      <c r="A157" s="86" t="s">
        <v>166</v>
      </c>
      <c r="B157" s="86"/>
      <c r="C157" s="86"/>
      <c r="D157" s="86"/>
      <c r="E157" s="86"/>
      <c r="F157" s="86"/>
      <c r="G157" s="86"/>
      <c r="H157" s="47">
        <f>H154+H155+H156</f>
        <v>0.92349999999999988</v>
      </c>
      <c r="I157" s="48">
        <f>SUM(I154:I156)</f>
        <v>4213.8256930909092</v>
      </c>
      <c r="J157" s="35"/>
    </row>
    <row r="158" spans="1:10" ht="4.5" customHeight="1" x14ac:dyDescent="0.25"/>
    <row r="159" spans="1:10" ht="11.25" customHeight="1" x14ac:dyDescent="0.25">
      <c r="A159" s="84" t="s">
        <v>105</v>
      </c>
      <c r="B159" s="84"/>
      <c r="C159" s="84"/>
      <c r="D159" s="84"/>
      <c r="E159" s="84"/>
      <c r="F159" s="84"/>
      <c r="G159" s="84"/>
      <c r="H159" s="84"/>
      <c r="I159" s="84"/>
    </row>
    <row r="160" spans="1:10" ht="15" customHeight="1" x14ac:dyDescent="0.25">
      <c r="A160" s="17">
        <v>1</v>
      </c>
      <c r="B160" s="85" t="s">
        <v>167</v>
      </c>
      <c r="C160" s="85"/>
      <c r="D160" s="85"/>
      <c r="E160" s="85"/>
      <c r="F160" s="85"/>
      <c r="G160" s="8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85" t="s">
        <v>168</v>
      </c>
      <c r="C161" s="85"/>
      <c r="D161" s="85"/>
      <c r="E161" s="85"/>
      <c r="F161" s="85"/>
      <c r="G161" s="8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85" t="s">
        <v>169</v>
      </c>
      <c r="C162" s="85"/>
      <c r="D162" s="85"/>
      <c r="E162" s="85"/>
      <c r="F162" s="85"/>
      <c r="G162" s="85"/>
      <c r="H162" s="23">
        <f>I162/$G$171</f>
        <v>0</v>
      </c>
      <c r="I162" s="24">
        <f>I122</f>
        <v>0</v>
      </c>
    </row>
    <row r="163" spans="1:11" ht="15" customHeight="1" x14ac:dyDescent="0.25">
      <c r="A163" s="86" t="s">
        <v>170</v>
      </c>
      <c r="B163" s="86"/>
      <c r="C163" s="86"/>
      <c r="D163" s="86"/>
      <c r="E163" s="86"/>
      <c r="F163" s="86"/>
      <c r="G163" s="86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84" t="s">
        <v>133</v>
      </c>
      <c r="B165" s="84"/>
      <c r="C165" s="84"/>
      <c r="D165" s="84"/>
      <c r="E165" s="84"/>
      <c r="F165" s="84"/>
      <c r="G165" s="84"/>
      <c r="H165" s="84"/>
      <c r="I165" s="84"/>
    </row>
    <row r="166" spans="1:11" ht="15" customHeight="1" x14ac:dyDescent="0.25">
      <c r="A166" s="17">
        <v>1</v>
      </c>
      <c r="B166" s="85" t="s">
        <v>171</v>
      </c>
      <c r="C166" s="85"/>
      <c r="D166" s="85"/>
      <c r="E166" s="85"/>
      <c r="F166" s="85"/>
      <c r="G166" s="85"/>
      <c r="H166" s="23">
        <f>I166/$G$171</f>
        <v>7.6499999999999999E-2</v>
      </c>
      <c r="I166" s="24">
        <f>I137</f>
        <v>349.06081810661021</v>
      </c>
    </row>
    <row r="167" spans="1:11" ht="15" customHeight="1" x14ac:dyDescent="0.25">
      <c r="A167" s="86" t="s">
        <v>172</v>
      </c>
      <c r="B167" s="86"/>
      <c r="C167" s="86"/>
      <c r="D167" s="86"/>
      <c r="E167" s="86"/>
      <c r="F167" s="86"/>
      <c r="G167" s="86"/>
      <c r="H167" s="47">
        <f>H166</f>
        <v>7.6499999999999999E-2</v>
      </c>
      <c r="I167" s="48">
        <f>I137</f>
        <v>349.06081810661021</v>
      </c>
      <c r="K167" s="41"/>
    </row>
    <row r="168" spans="1:11" ht="4.5" customHeight="1" x14ac:dyDescent="0.25"/>
    <row r="169" spans="1:11" ht="11.25" customHeight="1" x14ac:dyDescent="0.25">
      <c r="A169" s="87" t="s">
        <v>162</v>
      </c>
      <c r="B169" s="87"/>
      <c r="C169" s="87"/>
      <c r="D169" s="87"/>
      <c r="E169" s="87"/>
      <c r="F169" s="87"/>
      <c r="G169" s="87"/>
      <c r="H169" s="87"/>
      <c r="I169" s="87"/>
    </row>
    <row r="170" spans="1:11" ht="45" customHeight="1" x14ac:dyDescent="0.25">
      <c r="A170" s="88" t="s">
        <v>173</v>
      </c>
      <c r="B170" s="88"/>
      <c r="C170" s="88"/>
      <c r="D170" s="88"/>
      <c r="E170" s="88"/>
      <c r="F170" s="88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82" t="str">
        <f>D5</f>
        <v>Motorista</v>
      </c>
      <c r="B171" s="82"/>
      <c r="C171" s="82"/>
      <c r="D171" s="82"/>
      <c r="E171" s="82"/>
      <c r="F171" s="82"/>
      <c r="G171" s="68">
        <f>I157+I163+I167</f>
        <v>4562.8865111975192</v>
      </c>
      <c r="H171" s="67">
        <f>IF(D6="12x36",2,1)</f>
        <v>1</v>
      </c>
      <c r="I171" s="68">
        <f>G171*H171</f>
        <v>4562.8865111975192</v>
      </c>
    </row>
    <row r="172" spans="1:11" x14ac:dyDescent="0.25">
      <c r="A172" s="82"/>
      <c r="B172" s="82"/>
      <c r="C172" s="82"/>
      <c r="D172" s="82"/>
      <c r="E172" s="82"/>
      <c r="F172" s="82"/>
      <c r="G172" s="67"/>
      <c r="H172" s="67"/>
      <c r="I172" s="68"/>
    </row>
    <row r="173" spans="1:11" s="28" customFormat="1" ht="12" customHeight="1" x14ac:dyDescent="0.25">
      <c r="A173" s="83" t="s">
        <v>177</v>
      </c>
      <c r="B173" s="83"/>
      <c r="C173" s="83"/>
      <c r="D173" s="83"/>
      <c r="E173" s="83"/>
      <c r="F173" s="83"/>
      <c r="G173" s="83"/>
      <c r="H173" s="83"/>
      <c r="I173" s="69">
        <f>I171</f>
        <v>4562.8865111975192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zoomScale="130" zoomScaleNormal="130" zoomScalePageLayoutView="130" workbookViewId="0">
      <selection activeCell="I133" sqref="I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K1" s="4"/>
    </row>
    <row r="2" spans="1:11" ht="22.5" customHeight="1" x14ac:dyDescent="0.25">
      <c r="A2" s="121" t="s">
        <v>1</v>
      </c>
      <c r="B2" s="121"/>
      <c r="C2" s="122" t="s">
        <v>189</v>
      </c>
      <c r="D2" s="122"/>
      <c r="E2" s="190" t="s">
        <v>210</v>
      </c>
      <c r="F2" s="123"/>
      <c r="G2" s="123"/>
      <c r="H2" s="123"/>
      <c r="I2" s="123"/>
    </row>
    <row r="3" spans="1:11" ht="11.25" customHeight="1" x14ac:dyDescent="0.25">
      <c r="A3" s="121" t="s">
        <v>2</v>
      </c>
      <c r="B3" s="12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24" t="s">
        <v>191</v>
      </c>
      <c r="E5" s="124"/>
      <c r="F5" s="124"/>
      <c r="G5" s="125" t="str">
        <f>IF(D6="12x36","Regime de trabalho:","Quantidade de HORAS/MÊS")</f>
        <v>Quantidade de HORAS/MÊS</v>
      </c>
      <c r="H5" s="125"/>
      <c r="I5" s="126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06">
        <v>40</v>
      </c>
      <c r="E6" s="106"/>
      <c r="F6" s="106"/>
      <c r="G6" s="125"/>
      <c r="H6" s="125"/>
      <c r="I6" s="126"/>
    </row>
    <row r="7" spans="1:11" ht="22.5" customHeight="1" x14ac:dyDescent="0.25">
      <c r="A7" s="106" t="s">
        <v>5</v>
      </c>
      <c r="B7" s="106"/>
      <c r="C7" s="106"/>
      <c r="D7" s="85" t="s">
        <v>202</v>
      </c>
      <c r="E7" s="85"/>
      <c r="F7" s="85"/>
      <c r="G7" s="118" t="s">
        <v>6</v>
      </c>
      <c r="H7" s="118"/>
      <c r="I7" s="120" t="s">
        <v>10</v>
      </c>
    </row>
    <row r="8" spans="1:11" ht="22.5" customHeight="1" x14ac:dyDescent="0.25">
      <c r="A8" s="106" t="s">
        <v>7</v>
      </c>
      <c r="B8" s="106"/>
      <c r="C8" s="106"/>
      <c r="D8" s="85" t="s">
        <v>16</v>
      </c>
      <c r="E8" s="85"/>
      <c r="F8" s="85"/>
      <c r="G8" s="118"/>
      <c r="H8" s="118"/>
      <c r="I8" s="120"/>
    </row>
    <row r="9" spans="1:11" ht="24.75" customHeight="1" x14ac:dyDescent="0.25">
      <c r="A9" s="106" t="s">
        <v>8</v>
      </c>
      <c r="B9" s="106"/>
      <c r="C9" s="106"/>
      <c r="D9" s="117" t="s">
        <v>193</v>
      </c>
      <c r="E9" s="117"/>
      <c r="F9" s="117"/>
      <c r="G9" s="118" t="s">
        <v>9</v>
      </c>
      <c r="H9" s="118"/>
      <c r="I9" s="9" t="s">
        <v>10</v>
      </c>
    </row>
    <row r="10" spans="1:11" ht="29.45" customHeight="1" x14ac:dyDescent="0.25">
      <c r="A10" s="119" t="s">
        <v>11</v>
      </c>
      <c r="B10" s="119"/>
      <c r="C10" s="119"/>
      <c r="D10" s="119"/>
      <c r="E10" s="119"/>
      <c r="F10" s="119"/>
      <c r="G10" s="8" t="s">
        <v>12</v>
      </c>
      <c r="H10" s="10">
        <v>220</v>
      </c>
      <c r="I10" s="11">
        <v>1987.86</v>
      </c>
    </row>
    <row r="11" spans="1:11" ht="20.45" customHeight="1" x14ac:dyDescent="0.25">
      <c r="A11" s="96" t="s">
        <v>13</v>
      </c>
      <c r="B11" s="96"/>
      <c r="C11" s="96"/>
      <c r="D11" s="96"/>
      <c r="E11" s="96"/>
      <c r="F11" s="96"/>
      <c r="G11" s="10" t="str">
        <f>D9</f>
        <v>Santana do Livramento</v>
      </c>
      <c r="H11" s="10" t="s">
        <v>14</v>
      </c>
      <c r="I11" s="13">
        <v>0.03</v>
      </c>
    </row>
    <row r="12" spans="1:11" ht="15" customHeight="1" x14ac:dyDescent="0.25">
      <c r="A12" s="96" t="s">
        <v>15</v>
      </c>
      <c r="B12" s="96"/>
      <c r="C12" s="96"/>
      <c r="D12" s="96"/>
      <c r="E12" s="96"/>
      <c r="F12" s="96"/>
      <c r="G12" s="115" t="s">
        <v>16</v>
      </c>
      <c r="H12" s="10" t="s">
        <v>17</v>
      </c>
      <c r="I12" s="11">
        <v>3.75</v>
      </c>
    </row>
    <row r="13" spans="1:11" x14ac:dyDescent="0.25">
      <c r="A13" s="96"/>
      <c r="B13" s="96"/>
      <c r="C13" s="96"/>
      <c r="D13" s="96"/>
      <c r="E13" s="96"/>
      <c r="F13" s="96"/>
      <c r="G13" s="115"/>
      <c r="H13" s="10" t="s">
        <v>18</v>
      </c>
      <c r="I13" s="14">
        <v>22</v>
      </c>
    </row>
    <row r="14" spans="1:11" x14ac:dyDescent="0.25">
      <c r="A14" s="96"/>
      <c r="B14" s="96"/>
      <c r="C14" s="96"/>
      <c r="D14" s="96"/>
      <c r="E14" s="96"/>
      <c r="F14" s="96"/>
      <c r="G14" s="115"/>
      <c r="H14" s="10" t="s">
        <v>19</v>
      </c>
      <c r="I14" s="9">
        <v>0.06</v>
      </c>
    </row>
    <row r="15" spans="1:11" ht="11.25" customHeight="1" x14ac:dyDescent="0.25">
      <c r="A15" s="96" t="s">
        <v>20</v>
      </c>
      <c r="B15" s="96"/>
      <c r="C15" s="96"/>
      <c r="D15" s="96"/>
      <c r="E15" s="96"/>
      <c r="F15" s="96"/>
      <c r="G15" s="115" t="s">
        <v>16</v>
      </c>
      <c r="H15" s="10" t="s">
        <v>17</v>
      </c>
      <c r="I15" s="11">
        <v>16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115"/>
      <c r="H16" s="10" t="s">
        <v>18</v>
      </c>
      <c r="I16" s="14">
        <v>22</v>
      </c>
    </row>
    <row r="17" spans="1:9" x14ac:dyDescent="0.25">
      <c r="A17" s="96"/>
      <c r="B17" s="96"/>
      <c r="C17" s="96"/>
      <c r="D17" s="96"/>
      <c r="E17" s="96"/>
      <c r="F17" s="96"/>
      <c r="G17" s="115"/>
      <c r="H17" s="10" t="s">
        <v>19</v>
      </c>
      <c r="I17" s="9">
        <v>0.2</v>
      </c>
    </row>
    <row r="18" spans="1:9" ht="11.25" customHeight="1" x14ac:dyDescent="0.25">
      <c r="A18" s="96" t="s">
        <v>21</v>
      </c>
      <c r="B18" s="96"/>
      <c r="C18" s="96"/>
      <c r="D18" s="96"/>
      <c r="E18" s="96"/>
      <c r="F18" s="96"/>
      <c r="G18" s="115" t="s">
        <v>16</v>
      </c>
      <c r="H18" s="10" t="s">
        <v>17</v>
      </c>
      <c r="I18" s="11">
        <v>0</v>
      </c>
    </row>
    <row r="19" spans="1:9" x14ac:dyDescent="0.25">
      <c r="A19" s="96"/>
      <c r="B19" s="96"/>
      <c r="C19" s="96"/>
      <c r="D19" s="96"/>
      <c r="E19" s="96"/>
      <c r="F19" s="96"/>
      <c r="G19" s="115"/>
      <c r="H19" s="10" t="s">
        <v>18</v>
      </c>
      <c r="I19" s="14">
        <v>0</v>
      </c>
    </row>
    <row r="20" spans="1:9" x14ac:dyDescent="0.25">
      <c r="A20" s="96"/>
      <c r="B20" s="96"/>
      <c r="C20" s="96"/>
      <c r="D20" s="96"/>
      <c r="E20" s="96"/>
      <c r="F20" s="96"/>
      <c r="G20" s="115"/>
      <c r="H20" s="10" t="s">
        <v>19</v>
      </c>
      <c r="I20" s="9">
        <v>0</v>
      </c>
    </row>
    <row r="21" spans="1:9" ht="36" customHeight="1" x14ac:dyDescent="0.25">
      <c r="A21" s="116" t="s">
        <v>188</v>
      </c>
      <c r="B21" s="116"/>
      <c r="C21" s="116"/>
      <c r="D21" s="116"/>
      <c r="E21" s="116"/>
      <c r="F21" s="116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95" t="s">
        <v>23</v>
      </c>
      <c r="B22" s="95"/>
      <c r="C22" s="95"/>
      <c r="D22" s="95"/>
      <c r="E22" s="95"/>
      <c r="F22" s="95"/>
      <c r="G22" s="15"/>
      <c r="H22" s="15" t="s">
        <v>24</v>
      </c>
      <c r="I22" s="18" t="s">
        <v>10</v>
      </c>
    </row>
    <row r="23" spans="1:9" ht="34.5" customHeight="1" x14ac:dyDescent="0.25">
      <c r="A23" s="95" t="s">
        <v>25</v>
      </c>
      <c r="B23" s="95"/>
      <c r="C23" s="95"/>
      <c r="D23" s="95"/>
      <c r="E23" s="95"/>
      <c r="F23" s="95"/>
      <c r="G23" s="10"/>
      <c r="H23" s="10" t="s">
        <v>26</v>
      </c>
      <c r="I23" s="11" t="s">
        <v>10</v>
      </c>
    </row>
    <row r="24" spans="1:9" ht="15" customHeight="1" x14ac:dyDescent="0.25">
      <c r="A24" s="95" t="s">
        <v>27</v>
      </c>
      <c r="B24" s="95"/>
      <c r="C24" s="95"/>
      <c r="D24" s="95"/>
      <c r="E24" s="95"/>
      <c r="F24" s="95"/>
      <c r="G24" s="15"/>
      <c r="H24" s="19" t="s">
        <v>28</v>
      </c>
      <c r="I24" s="20" t="s">
        <v>10</v>
      </c>
    </row>
    <row r="25" spans="1:9" ht="15" customHeight="1" x14ac:dyDescent="0.25">
      <c r="A25" s="95"/>
      <c r="B25" s="95"/>
      <c r="C25" s="95"/>
      <c r="D25" s="95"/>
      <c r="E25" s="95"/>
      <c r="F25" s="95"/>
      <c r="G25" s="15"/>
      <c r="H25" s="21" t="s">
        <v>29</v>
      </c>
      <c r="I25" s="9" t="s">
        <v>10</v>
      </c>
    </row>
    <row r="26" spans="1:9" ht="26.25" customHeight="1" x14ac:dyDescent="0.25">
      <c r="A26" s="95" t="s">
        <v>30</v>
      </c>
      <c r="B26" s="95"/>
      <c r="C26" s="95"/>
      <c r="D26" s="95"/>
      <c r="E26" s="95"/>
      <c r="F26" s="95"/>
      <c r="G26" s="15"/>
      <c r="H26" s="10" t="s">
        <v>28</v>
      </c>
      <c r="I26" s="20" t="s">
        <v>10</v>
      </c>
    </row>
    <row r="27" spans="1:9" ht="35.25" customHeight="1" x14ac:dyDescent="0.25">
      <c r="A27" s="95" t="s">
        <v>31</v>
      </c>
      <c r="B27" s="95"/>
      <c r="C27" s="95"/>
      <c r="D27" s="95"/>
      <c r="E27" s="95"/>
      <c r="F27" s="95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84" t="s">
        <v>32</v>
      </c>
      <c r="B29" s="84"/>
      <c r="C29" s="84"/>
      <c r="D29" s="84"/>
      <c r="E29" s="84"/>
      <c r="F29" s="84"/>
      <c r="G29" s="84"/>
      <c r="H29" s="84"/>
      <c r="I29" s="84"/>
    </row>
    <row r="30" spans="1:9" ht="33.75" customHeight="1" x14ac:dyDescent="0.25">
      <c r="A30" s="22" t="s">
        <v>33</v>
      </c>
      <c r="B30" s="102" t="s">
        <v>34</v>
      </c>
      <c r="C30" s="102"/>
      <c r="D30" s="102"/>
      <c r="E30" s="102"/>
      <c r="F30" s="102"/>
      <c r="G30" s="102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5" t="s">
        <v>37</v>
      </c>
      <c r="C31" s="85"/>
      <c r="D31" s="85"/>
      <c r="E31" s="85"/>
      <c r="F31" s="85"/>
      <c r="G31" s="85"/>
      <c r="H31" s="23">
        <f t="shared" ref="H31:H39" si="0">I31/$I$40</f>
        <v>1</v>
      </c>
      <c r="I31" s="24">
        <f>IF(D6="12x36",I10,I10/H10*I5)</f>
        <v>1807.1454545454544</v>
      </c>
    </row>
    <row r="32" spans="1:9" ht="15" customHeight="1" x14ac:dyDescent="0.25">
      <c r="A32" s="17">
        <f t="shared" ref="A32:A39" si="1">A31+1</f>
        <v>2</v>
      </c>
      <c r="B32" s="85" t="s">
        <v>38</v>
      </c>
      <c r="C32" s="85"/>
      <c r="D32" s="85"/>
      <c r="E32" s="85"/>
      <c r="F32" s="85"/>
      <c r="G32" s="8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5" t="s">
        <v>39</v>
      </c>
      <c r="C33" s="85"/>
      <c r="D33" s="85"/>
      <c r="E33" s="85"/>
      <c r="F33" s="85"/>
      <c r="G33" s="8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5" t="s">
        <v>40</v>
      </c>
      <c r="C34" s="85"/>
      <c r="D34" s="85"/>
      <c r="E34" s="85"/>
      <c r="F34" s="85"/>
      <c r="G34" s="8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5" t="s">
        <v>41</v>
      </c>
      <c r="C35" s="85"/>
      <c r="D35" s="85"/>
      <c r="E35" s="85"/>
      <c r="F35" s="85"/>
      <c r="G35" s="8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5" t="s">
        <v>185</v>
      </c>
      <c r="C36" s="85"/>
      <c r="D36" s="85"/>
      <c r="E36" s="85"/>
      <c r="F36" s="85"/>
      <c r="G36" s="8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5" t="s">
        <v>42</v>
      </c>
      <c r="C37" s="85"/>
      <c r="D37" s="85"/>
      <c r="E37" s="85"/>
      <c r="F37" s="85"/>
      <c r="G37" s="8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5" t="s">
        <v>43</v>
      </c>
      <c r="C38" s="85"/>
      <c r="D38" s="85"/>
      <c r="E38" s="85"/>
      <c r="F38" s="85"/>
      <c r="G38" s="8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4" t="str">
        <f>IF(D6="12x36","Para postos 12x36 os feriados são considerados compensados, conforme parágrafo único, Art. 59-A da CLT","Outros")</f>
        <v>Outros</v>
      </c>
      <c r="C39" s="114"/>
      <c r="D39" s="114"/>
      <c r="E39" s="114"/>
      <c r="F39" s="114"/>
      <c r="G39" s="11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44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1807.1454545454544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2" t="s">
        <v>46</v>
      </c>
      <c r="C42" s="102"/>
      <c r="D42" s="102"/>
      <c r="E42" s="102"/>
      <c r="F42" s="102"/>
      <c r="G42" s="102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5" t="s">
        <v>47</v>
      </c>
      <c r="C43" s="85"/>
      <c r="D43" s="85"/>
      <c r="E43" s="85"/>
      <c r="F43" s="85"/>
      <c r="G43" s="85"/>
      <c r="H43" s="23">
        <v>0.2</v>
      </c>
      <c r="I43" s="24">
        <f t="shared" ref="I43:I50" si="2">$I$40*H43</f>
        <v>361.42909090909092</v>
      </c>
    </row>
    <row r="44" spans="1:10" ht="15" customHeight="1" x14ac:dyDescent="0.25">
      <c r="A44" s="17">
        <v>2</v>
      </c>
      <c r="B44" s="85" t="s">
        <v>48</v>
      </c>
      <c r="C44" s="85"/>
      <c r="D44" s="85"/>
      <c r="E44" s="85"/>
      <c r="F44" s="85"/>
      <c r="G44" s="85"/>
      <c r="H44" s="23">
        <v>1.4999999999999999E-2</v>
      </c>
      <c r="I44" s="24">
        <f t="shared" si="2"/>
        <v>27.107181818181814</v>
      </c>
    </row>
    <row r="45" spans="1:10" ht="15" customHeight="1" x14ac:dyDescent="0.25">
      <c r="A45" s="17">
        <v>3</v>
      </c>
      <c r="B45" s="85" t="s">
        <v>49</v>
      </c>
      <c r="C45" s="85"/>
      <c r="D45" s="85"/>
      <c r="E45" s="85"/>
      <c r="F45" s="85"/>
      <c r="G45" s="85"/>
      <c r="H45" s="23">
        <v>0.01</v>
      </c>
      <c r="I45" s="24">
        <f t="shared" si="2"/>
        <v>18.071454545454543</v>
      </c>
    </row>
    <row r="46" spans="1:10" ht="15" customHeight="1" x14ac:dyDescent="0.25">
      <c r="A46" s="17">
        <v>4</v>
      </c>
      <c r="B46" s="85" t="s">
        <v>50</v>
      </c>
      <c r="C46" s="85"/>
      <c r="D46" s="85"/>
      <c r="E46" s="85"/>
      <c r="F46" s="85"/>
      <c r="G46" s="85"/>
      <c r="H46" s="23">
        <v>2E-3</v>
      </c>
      <c r="I46" s="24">
        <f t="shared" si="2"/>
        <v>3.6142909090909088</v>
      </c>
    </row>
    <row r="47" spans="1:10" ht="15" customHeight="1" x14ac:dyDescent="0.25">
      <c r="A47" s="17">
        <v>5</v>
      </c>
      <c r="B47" s="85" t="s">
        <v>51</v>
      </c>
      <c r="C47" s="85"/>
      <c r="D47" s="85"/>
      <c r="E47" s="85"/>
      <c r="F47" s="85"/>
      <c r="G47" s="85"/>
      <c r="H47" s="23">
        <v>2.5000000000000001E-2</v>
      </c>
      <c r="I47" s="24">
        <f t="shared" si="2"/>
        <v>45.178636363636365</v>
      </c>
    </row>
    <row r="48" spans="1:10" ht="15" customHeight="1" x14ac:dyDescent="0.25">
      <c r="A48" s="17">
        <v>6</v>
      </c>
      <c r="B48" s="85" t="s">
        <v>52</v>
      </c>
      <c r="C48" s="85"/>
      <c r="D48" s="85"/>
      <c r="E48" s="85"/>
      <c r="F48" s="85"/>
      <c r="G48" s="85"/>
      <c r="H48" s="23">
        <v>0.08</v>
      </c>
      <c r="I48" s="24">
        <f t="shared" si="2"/>
        <v>144.57163636363634</v>
      </c>
    </row>
    <row r="49" spans="1:10" ht="15" customHeight="1" x14ac:dyDescent="0.25">
      <c r="A49" s="17">
        <v>7</v>
      </c>
      <c r="B49" s="85" t="s">
        <v>53</v>
      </c>
      <c r="C49" s="85"/>
      <c r="D49" s="85"/>
      <c r="E49" s="85"/>
      <c r="F49" s="85"/>
      <c r="G49" s="85"/>
      <c r="H49" s="23">
        <v>0.03</v>
      </c>
      <c r="I49" s="24">
        <f t="shared" si="2"/>
        <v>54.214363636363629</v>
      </c>
    </row>
    <row r="50" spans="1:10" ht="15" customHeight="1" x14ac:dyDescent="0.25">
      <c r="A50" s="17">
        <v>8</v>
      </c>
      <c r="B50" s="85" t="s">
        <v>54</v>
      </c>
      <c r="C50" s="85"/>
      <c r="D50" s="85"/>
      <c r="E50" s="85"/>
      <c r="F50" s="85"/>
      <c r="G50" s="85"/>
      <c r="H50" s="23">
        <v>6.0000000000000001E-3</v>
      </c>
      <c r="I50" s="24">
        <f t="shared" si="2"/>
        <v>10.842872727272727</v>
      </c>
    </row>
    <row r="51" spans="1:10" s="28" customFormat="1" ht="15" customHeight="1" x14ac:dyDescent="0.25">
      <c r="A51" s="99" t="s">
        <v>55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665.02952727272725</v>
      </c>
      <c r="J51" s="27"/>
    </row>
    <row r="52" spans="1:10" ht="15" customHeight="1" x14ac:dyDescent="0.25">
      <c r="A52" s="109" t="s">
        <v>56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3" t="s">
        <v>57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58</v>
      </c>
      <c r="B54" s="102" t="s">
        <v>59</v>
      </c>
      <c r="C54" s="102"/>
      <c r="D54" s="102"/>
      <c r="E54" s="102"/>
      <c r="F54" s="102"/>
      <c r="G54" s="102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5" t="s">
        <v>60</v>
      </c>
      <c r="C55" s="85"/>
      <c r="D55" s="85"/>
      <c r="E55" s="85"/>
      <c r="F55" s="85"/>
      <c r="G55" s="85"/>
      <c r="H55" s="23">
        <v>0.119314</v>
      </c>
      <c r="I55" s="24">
        <f t="shared" ref="I55:I62" si="3">$I$40*H55</f>
        <v>215.61775276363636</v>
      </c>
    </row>
    <row r="56" spans="1:10" ht="15" customHeight="1" x14ac:dyDescent="0.25">
      <c r="A56" s="17">
        <v>2</v>
      </c>
      <c r="B56" s="85" t="s">
        <v>61</v>
      </c>
      <c r="C56" s="85"/>
      <c r="D56" s="85"/>
      <c r="E56" s="85"/>
      <c r="F56" s="85"/>
      <c r="G56" s="85"/>
      <c r="H56" s="23">
        <v>2.0479000000000001E-2</v>
      </c>
      <c r="I56" s="24">
        <f t="shared" si="3"/>
        <v>37.008531763636363</v>
      </c>
    </row>
    <row r="57" spans="1:10" ht="15" customHeight="1" x14ac:dyDescent="0.25">
      <c r="A57" s="17">
        <v>3</v>
      </c>
      <c r="B57" s="85" t="s">
        <v>62</v>
      </c>
      <c r="C57" s="85"/>
      <c r="D57" s="85"/>
      <c r="E57" s="85"/>
      <c r="F57" s="85"/>
      <c r="G57" s="85"/>
      <c r="H57" s="23">
        <v>1.2123E-2</v>
      </c>
      <c r="I57" s="24">
        <f t="shared" si="3"/>
        <v>21.908024345454542</v>
      </c>
    </row>
    <row r="58" spans="1:10" ht="15" customHeight="1" x14ac:dyDescent="0.25">
      <c r="A58" s="17">
        <v>4</v>
      </c>
      <c r="B58" s="85" t="s">
        <v>63</v>
      </c>
      <c r="C58" s="85"/>
      <c r="D58" s="85"/>
      <c r="E58" s="85"/>
      <c r="F58" s="85"/>
      <c r="G58" s="85"/>
      <c r="H58" s="23">
        <v>1.1436E-2</v>
      </c>
      <c r="I58" s="24">
        <f t="shared" si="3"/>
        <v>20.666515418181817</v>
      </c>
    </row>
    <row r="59" spans="1:10" ht="15" customHeight="1" x14ac:dyDescent="0.25">
      <c r="A59" s="17">
        <v>5</v>
      </c>
      <c r="B59" s="85" t="s">
        <v>64</v>
      </c>
      <c r="C59" s="85"/>
      <c r="D59" s="85"/>
      <c r="E59" s="85"/>
      <c r="F59" s="85"/>
      <c r="G59" s="85"/>
      <c r="H59" s="23">
        <v>1.74E-4</v>
      </c>
      <c r="I59" s="24">
        <f t="shared" si="3"/>
        <v>0.31444330909090906</v>
      </c>
    </row>
    <row r="60" spans="1:10" ht="15" customHeight="1" x14ac:dyDescent="0.25">
      <c r="A60" s="17">
        <v>6</v>
      </c>
      <c r="B60" s="85" t="s">
        <v>65</v>
      </c>
      <c r="C60" s="85"/>
      <c r="D60" s="85"/>
      <c r="E60" s="85"/>
      <c r="F60" s="85"/>
      <c r="G60" s="85"/>
      <c r="H60" s="23">
        <v>4.4200000000000001E-4</v>
      </c>
      <c r="I60" s="24">
        <f t="shared" si="3"/>
        <v>0.7987582909090909</v>
      </c>
    </row>
    <row r="61" spans="1:10" ht="15" customHeight="1" x14ac:dyDescent="0.25">
      <c r="A61" s="17">
        <v>7</v>
      </c>
      <c r="B61" s="85" t="s">
        <v>66</v>
      </c>
      <c r="C61" s="85"/>
      <c r="D61" s="85"/>
      <c r="E61" s="85"/>
      <c r="F61" s="85"/>
      <c r="G61" s="85"/>
      <c r="H61" s="23">
        <v>1.85E-4</v>
      </c>
      <c r="I61" s="24">
        <f t="shared" si="3"/>
        <v>0.33432190909090909</v>
      </c>
    </row>
    <row r="62" spans="1:10" ht="15" customHeight="1" x14ac:dyDescent="0.25">
      <c r="A62" s="17">
        <v>8</v>
      </c>
      <c r="B62" s="85" t="s">
        <v>67</v>
      </c>
      <c r="C62" s="85"/>
      <c r="D62" s="85"/>
      <c r="E62" s="85"/>
      <c r="F62" s="85"/>
      <c r="G62" s="85"/>
      <c r="H62" s="23">
        <v>9.0789999999999996E-2</v>
      </c>
      <c r="I62" s="24">
        <f t="shared" si="3"/>
        <v>164.07073581818179</v>
      </c>
    </row>
    <row r="63" spans="1:10" s="28" customFormat="1" ht="15" customHeight="1" x14ac:dyDescent="0.25">
      <c r="A63" s="99" t="s">
        <v>68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460.71908361818174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12" t="s">
        <v>72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73</v>
      </c>
      <c r="B66" s="102" t="s">
        <v>74</v>
      </c>
      <c r="C66" s="102"/>
      <c r="D66" s="102"/>
      <c r="E66" s="102"/>
      <c r="F66" s="102"/>
      <c r="G66" s="102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5" t="s">
        <v>75</v>
      </c>
      <c r="C67" s="85"/>
      <c r="D67" s="85"/>
      <c r="E67" s="85"/>
      <c r="F67" s="85"/>
      <c r="G67" s="85"/>
      <c r="H67" s="23">
        <v>2.3626999999999999E-2</v>
      </c>
      <c r="I67" s="24">
        <f>$I$40*H67</f>
        <v>42.697425654545448</v>
      </c>
    </row>
    <row r="68" spans="1:11" ht="15" customHeight="1" x14ac:dyDescent="0.25">
      <c r="A68" s="17">
        <v>2</v>
      </c>
      <c r="B68" s="85" t="s">
        <v>76</v>
      </c>
      <c r="C68" s="85"/>
      <c r="D68" s="85"/>
      <c r="E68" s="85"/>
      <c r="F68" s="85"/>
      <c r="G68" s="85"/>
      <c r="H68" s="23">
        <v>1.717E-3</v>
      </c>
      <c r="I68" s="24">
        <f>$I$40*H68</f>
        <v>3.1028687454545452</v>
      </c>
    </row>
    <row r="69" spans="1:11" ht="15" customHeight="1" x14ac:dyDescent="0.25">
      <c r="A69" s="17">
        <v>3</v>
      </c>
      <c r="B69" s="85" t="s">
        <v>77</v>
      </c>
      <c r="C69" s="85"/>
      <c r="D69" s="85"/>
      <c r="E69" s="85"/>
      <c r="F69" s="85"/>
      <c r="G69" s="85"/>
      <c r="H69" s="23">
        <v>9.4509999999999993E-3</v>
      </c>
      <c r="I69" s="24">
        <f>$I$40*H69</f>
        <v>17.07933169090909</v>
      </c>
    </row>
    <row r="70" spans="1:11" s="28" customFormat="1" ht="15" customHeight="1" x14ac:dyDescent="0.25">
      <c r="A70" s="99" t="s">
        <v>78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62.879626090909085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2" t="s">
        <v>80</v>
      </c>
      <c r="C72" s="102"/>
      <c r="D72" s="102"/>
      <c r="E72" s="102"/>
      <c r="F72" s="102"/>
      <c r="G72" s="102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5" t="s">
        <v>81</v>
      </c>
      <c r="C73" s="85"/>
      <c r="D73" s="85"/>
      <c r="E73" s="85"/>
      <c r="F73" s="85"/>
      <c r="G73" s="85"/>
      <c r="H73" s="23">
        <f>(H51*H63)</f>
        <v>9.3819024000000015E-2</v>
      </c>
      <c r="I73" s="24">
        <f>$I$40*H73</f>
        <v>169.54462277149094</v>
      </c>
    </row>
    <row r="74" spans="1:11" s="28" customFormat="1" ht="15" customHeight="1" x14ac:dyDescent="0.25">
      <c r="A74" s="99" t="s">
        <v>82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169.54462277149094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1" t="s">
        <v>83</v>
      </c>
      <c r="B76" s="111"/>
      <c r="C76" s="111"/>
      <c r="D76" s="111"/>
      <c r="E76" s="111"/>
      <c r="F76" s="111"/>
      <c r="G76" s="111"/>
      <c r="H76" s="32">
        <f>H51+H63+H70+H74</f>
        <v>0.75155702400000002</v>
      </c>
      <c r="I76" s="33">
        <f>I51+I63+I70+I74</f>
        <v>1358.1728597533092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2" t="s">
        <v>85</v>
      </c>
      <c r="C78" s="102"/>
      <c r="D78" s="102"/>
      <c r="E78" s="102"/>
      <c r="F78" s="102"/>
      <c r="G78" s="102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5" t="s">
        <v>20</v>
      </c>
      <c r="C79" s="85"/>
      <c r="D79" s="85"/>
      <c r="E79" s="85"/>
      <c r="F79" s="85"/>
      <c r="G79" s="85"/>
      <c r="H79" s="23">
        <f>I79/$I$40</f>
        <v>0.15582586298833925</v>
      </c>
      <c r="I79" s="24">
        <f>I96</f>
        <v>281.60000000000002</v>
      </c>
    </row>
    <row r="80" spans="1:11" ht="15" customHeight="1" x14ac:dyDescent="0.25">
      <c r="A80" s="17">
        <v>2</v>
      </c>
      <c r="B80" s="85" t="s">
        <v>21</v>
      </c>
      <c r="C80" s="85"/>
      <c r="D80" s="85"/>
      <c r="E80" s="85"/>
      <c r="F80" s="85"/>
      <c r="G80" s="8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85" t="s">
        <v>86</v>
      </c>
      <c r="C81" s="85"/>
      <c r="D81" s="85"/>
      <c r="E81" s="85"/>
      <c r="F81" s="85"/>
      <c r="G81" s="85"/>
      <c r="H81" s="23">
        <f>I81/$I$40</f>
        <v>3.1304216594730025E-2</v>
      </c>
      <c r="I81" s="24">
        <f>I88</f>
        <v>56.571272727272742</v>
      </c>
    </row>
    <row r="82" spans="1:10" ht="15" customHeight="1" x14ac:dyDescent="0.25">
      <c r="A82" s="17">
        <v>4</v>
      </c>
      <c r="B82" s="85" t="s">
        <v>87</v>
      </c>
      <c r="C82" s="85"/>
      <c r="D82" s="85"/>
      <c r="E82" s="85"/>
      <c r="F82" s="85"/>
      <c r="G82" s="8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85" t="s">
        <v>88</v>
      </c>
      <c r="C83" s="85"/>
      <c r="D83" s="85"/>
      <c r="E83" s="85"/>
      <c r="F83" s="85"/>
      <c r="G83" s="8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99" t="s">
        <v>89</v>
      </c>
      <c r="B84" s="99"/>
      <c r="C84" s="99"/>
      <c r="D84" s="99"/>
      <c r="E84" s="99"/>
      <c r="F84" s="99"/>
      <c r="G84" s="99"/>
      <c r="H84" s="25">
        <f>SUM(H79:H83)</f>
        <v>0.18713007958306926</v>
      </c>
      <c r="I84" s="26">
        <f>SUM(I79:I83)</f>
        <v>338.17127272727276</v>
      </c>
      <c r="J84" s="34"/>
    </row>
    <row r="85" spans="1:10" ht="18" customHeight="1" x14ac:dyDescent="0.25">
      <c r="A85" s="29" t="s">
        <v>90</v>
      </c>
      <c r="B85" s="109" t="s">
        <v>91</v>
      </c>
      <c r="C85" s="109"/>
      <c r="D85" s="109"/>
      <c r="E85" s="109"/>
      <c r="F85" s="109"/>
      <c r="G85" s="109"/>
      <c r="H85" s="35"/>
      <c r="I85" s="36"/>
    </row>
    <row r="86" spans="1:10" ht="15" customHeight="1" x14ac:dyDescent="0.25">
      <c r="A86" s="94" t="s">
        <v>92</v>
      </c>
      <c r="B86" s="94"/>
      <c r="C86" s="94"/>
      <c r="D86" s="94"/>
      <c r="E86" s="94"/>
      <c r="F86" s="94"/>
      <c r="G86" s="94"/>
      <c r="H86" s="94"/>
      <c r="I86" s="94"/>
    </row>
    <row r="87" spans="1:10" ht="24" customHeight="1" x14ac:dyDescent="0.25">
      <c r="A87" s="95" t="s">
        <v>93</v>
      </c>
      <c r="B87" s="95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0">
        <f>I12</f>
        <v>3.75</v>
      </c>
      <c r="B88" s="110"/>
      <c r="C88" s="17">
        <f>I13</f>
        <v>22</v>
      </c>
      <c r="D88" s="17">
        <v>2</v>
      </c>
      <c r="E88" s="37">
        <f>A88*C88*D88</f>
        <v>165</v>
      </c>
      <c r="F88" s="37">
        <f>I31</f>
        <v>1807.1454545454544</v>
      </c>
      <c r="G88" s="38">
        <f>I14</f>
        <v>0.06</v>
      </c>
      <c r="H88" s="37">
        <f>F88*G88</f>
        <v>108.42872727272726</v>
      </c>
      <c r="I88" s="24">
        <f>IF((E88-H88)&gt;0,E88-H88,0)</f>
        <v>56.571272727272742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94" t="s">
        <v>101</v>
      </c>
      <c r="B90" s="94"/>
      <c r="C90" s="94"/>
      <c r="D90" s="94"/>
      <c r="E90" s="94"/>
      <c r="F90" s="94"/>
      <c r="G90" s="94"/>
      <c r="H90" s="94"/>
      <c r="I90" s="94"/>
    </row>
    <row r="91" spans="1:10" ht="23.25" customHeight="1" x14ac:dyDescent="0.25">
      <c r="A91" s="95" t="s">
        <v>93</v>
      </c>
      <c r="B91" s="95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08">
        <f>I18</f>
        <v>0</v>
      </c>
      <c r="B92" s="108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94" t="s">
        <v>103</v>
      </c>
      <c r="B94" s="94"/>
      <c r="C94" s="94"/>
      <c r="D94" s="94"/>
      <c r="E94" s="94"/>
      <c r="F94" s="94"/>
      <c r="G94" s="94"/>
      <c r="H94" s="94"/>
      <c r="I94" s="94"/>
    </row>
    <row r="95" spans="1:10" ht="23.25" customHeight="1" x14ac:dyDescent="0.25">
      <c r="A95" s="95" t="s">
        <v>93</v>
      </c>
      <c r="B95" s="95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08">
        <f>I15</f>
        <v>16</v>
      </c>
      <c r="B96" s="108"/>
      <c r="C96" s="42">
        <f>I16</f>
        <v>22</v>
      </c>
      <c r="D96" s="17">
        <v>1</v>
      </c>
      <c r="E96" s="37">
        <f>A96*C96*D96</f>
        <v>352</v>
      </c>
      <c r="F96" s="37">
        <f>E96</f>
        <v>352</v>
      </c>
      <c r="G96" s="43">
        <f>I17</f>
        <v>0.2</v>
      </c>
      <c r="H96" s="37">
        <f>F96*G96</f>
        <v>70.400000000000006</v>
      </c>
      <c r="I96" s="24">
        <f>E96-H96</f>
        <v>281.60000000000002</v>
      </c>
    </row>
    <row r="97" spans="1:12" ht="4.5" customHeight="1" x14ac:dyDescent="0.25"/>
    <row r="98" spans="1:12" ht="12" customHeight="1" x14ac:dyDescent="0.25">
      <c r="A98" s="86" t="s">
        <v>104</v>
      </c>
      <c r="B98" s="86"/>
      <c r="C98" s="86"/>
      <c r="D98" s="86"/>
      <c r="E98" s="86"/>
      <c r="F98" s="86"/>
      <c r="G98" s="86"/>
      <c r="H98" s="47">
        <f>H40+H76+H84</f>
        <v>1.9386871035830693</v>
      </c>
      <c r="I98" s="48">
        <f>I40+I76+I84</f>
        <v>3503.4895870260366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84" t="s">
        <v>105</v>
      </c>
      <c r="B100" s="84"/>
      <c r="C100" s="84"/>
      <c r="D100" s="84"/>
      <c r="E100" s="84"/>
      <c r="F100" s="84"/>
      <c r="G100" s="84"/>
      <c r="H100" s="84"/>
      <c r="I100" s="84"/>
    </row>
    <row r="101" spans="1:12" ht="33.75" customHeight="1" x14ac:dyDescent="0.25">
      <c r="A101" s="22" t="s">
        <v>33</v>
      </c>
      <c r="B101" s="102" t="s">
        <v>106</v>
      </c>
      <c r="C101" s="102"/>
      <c r="D101" s="102"/>
      <c r="E101" s="102"/>
      <c r="F101" s="102"/>
      <c r="G101" s="102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85" t="s">
        <v>107</v>
      </c>
      <c r="C102" s="85"/>
      <c r="D102" s="85"/>
      <c r="E102" s="85"/>
      <c r="F102" s="85"/>
      <c r="G102" s="8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06" t="s">
        <v>108</v>
      </c>
      <c r="C103" s="106"/>
      <c r="D103" s="106"/>
      <c r="E103" s="106"/>
      <c r="F103" s="106"/>
      <c r="G103" s="106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85" t="s">
        <v>109</v>
      </c>
      <c r="C104" s="85"/>
      <c r="D104" s="85"/>
      <c r="E104" s="85"/>
      <c r="F104" s="85"/>
      <c r="G104" s="8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06" t="s">
        <v>110</v>
      </c>
      <c r="C105" s="106"/>
      <c r="D105" s="106"/>
      <c r="E105" s="106"/>
      <c r="F105" s="106"/>
      <c r="G105" s="106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85" t="s">
        <v>111</v>
      </c>
      <c r="C106" s="85"/>
      <c r="D106" s="85"/>
      <c r="E106" s="85"/>
      <c r="F106" s="85"/>
      <c r="G106" s="8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85" t="s">
        <v>112</v>
      </c>
      <c r="C107" s="85"/>
      <c r="D107" s="85"/>
      <c r="E107" s="85"/>
      <c r="F107" s="85"/>
      <c r="G107" s="85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07" t="s">
        <v>115</v>
      </c>
      <c r="B111" s="107"/>
      <c r="C111" s="107"/>
      <c r="D111" s="107"/>
      <c r="E111" s="107"/>
      <c r="F111" s="55">
        <f>I27</f>
        <v>0.1</v>
      </c>
      <c r="G111" s="56">
        <f>I113*F111</f>
        <v>344.6918314298764</v>
      </c>
      <c r="H111" s="57" t="s">
        <v>116</v>
      </c>
      <c r="I111" s="58">
        <f>I81</f>
        <v>56.571272727272742</v>
      </c>
    </row>
    <row r="112" spans="1:12" s="61" customFormat="1" ht="16.5" customHeight="1" x14ac:dyDescent="0.25">
      <c r="A112" s="104" t="s">
        <v>117</v>
      </c>
      <c r="B112" s="104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1">
        <f>I40</f>
        <v>1807.1454545454544</v>
      </c>
      <c r="B113" s="101"/>
      <c r="C113" s="62">
        <f>I51</f>
        <v>665.02952727272725</v>
      </c>
      <c r="D113" s="62">
        <f>I63</f>
        <v>460.71908361818174</v>
      </c>
      <c r="E113" s="62">
        <f>I70</f>
        <v>62.879626090909085</v>
      </c>
      <c r="F113" s="62">
        <f>I74</f>
        <v>169.54462277149094</v>
      </c>
      <c r="G113" s="62">
        <f>I84</f>
        <v>338.17127272727276</v>
      </c>
      <c r="H113" s="62">
        <f>A113+C113+D113+E113+F113+G113</f>
        <v>3503.4895870260361</v>
      </c>
      <c r="I113" s="62">
        <f>H113-I111</f>
        <v>3446.9183142987636</v>
      </c>
      <c r="J113" s="34"/>
    </row>
    <row r="114" spans="1:12" ht="4.5" customHeight="1" x14ac:dyDescent="0.25">
      <c r="A114" s="29"/>
      <c r="B114" s="105"/>
      <c r="C114" s="105"/>
      <c r="D114" s="105"/>
      <c r="E114" s="105"/>
      <c r="F114" s="105"/>
      <c r="G114" s="105"/>
      <c r="H114" s="105"/>
      <c r="I114" s="105"/>
    </row>
    <row r="115" spans="1:12" ht="33.75" customHeight="1" x14ac:dyDescent="0.25">
      <c r="A115" s="22" t="s">
        <v>45</v>
      </c>
      <c r="B115" s="102" t="s">
        <v>125</v>
      </c>
      <c r="C115" s="102"/>
      <c r="D115" s="102"/>
      <c r="E115" s="102"/>
      <c r="F115" s="102"/>
      <c r="G115" s="102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85" t="s">
        <v>126</v>
      </c>
      <c r="C116" s="85"/>
      <c r="D116" s="85"/>
      <c r="E116" s="85"/>
      <c r="F116" s="85"/>
      <c r="G116" s="8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85" t="s">
        <v>127</v>
      </c>
      <c r="C117" s="85"/>
      <c r="D117" s="85"/>
      <c r="E117" s="85"/>
      <c r="F117" s="85"/>
      <c r="G117" s="85"/>
      <c r="H117" s="23">
        <f>I117/$I$126</f>
        <v>0</v>
      </c>
      <c r="I117" s="24">
        <v>0</v>
      </c>
    </row>
    <row r="118" spans="1:12" ht="15" customHeight="1" x14ac:dyDescent="0.25">
      <c r="A118" s="99" t="s">
        <v>128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2" t="s">
        <v>129</v>
      </c>
      <c r="C120" s="102"/>
      <c r="D120" s="102"/>
      <c r="E120" s="102"/>
      <c r="F120" s="102"/>
      <c r="G120" s="102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85" t="s">
        <v>129</v>
      </c>
      <c r="C121" s="85"/>
      <c r="D121" s="85"/>
      <c r="E121" s="85"/>
      <c r="F121" s="85"/>
      <c r="G121" s="85"/>
      <c r="H121" s="23">
        <f>I121/I126</f>
        <v>0</v>
      </c>
      <c r="I121" s="24">
        <v>0</v>
      </c>
    </row>
    <row r="122" spans="1:12" ht="15" customHeight="1" x14ac:dyDescent="0.25">
      <c r="A122" s="99" t="s">
        <v>130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03" t="s">
        <v>131</v>
      </c>
      <c r="B124" s="103"/>
      <c r="C124" s="103"/>
      <c r="D124" s="103"/>
      <c r="E124" s="103"/>
      <c r="F124" s="55">
        <v>0.18</v>
      </c>
      <c r="G124" s="56">
        <f>I126*F124</f>
        <v>620.44529657377745</v>
      </c>
      <c r="H124" s="57" t="s">
        <v>116</v>
      </c>
      <c r="I124" s="58">
        <f>I81</f>
        <v>56.571272727272742</v>
      </c>
      <c r="L124" s="2"/>
    </row>
    <row r="125" spans="1:12" s="61" customFormat="1" ht="16.5" customHeight="1" x14ac:dyDescent="0.25">
      <c r="A125" s="104" t="s">
        <v>117</v>
      </c>
      <c r="B125" s="104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1">
        <f>I40</f>
        <v>1807.1454545454544</v>
      </c>
      <c r="B126" s="101"/>
      <c r="C126" s="62">
        <f>I51</f>
        <v>665.02952727272725</v>
      </c>
      <c r="D126" s="62">
        <f>I63</f>
        <v>460.71908361818174</v>
      </c>
      <c r="E126" s="62">
        <f>I70</f>
        <v>62.879626090909085</v>
      </c>
      <c r="F126" s="62">
        <f>I74</f>
        <v>169.54462277149094</v>
      </c>
      <c r="G126" s="62">
        <f>I84</f>
        <v>338.17127272727276</v>
      </c>
      <c r="H126" s="62">
        <f>A126+C126+D126+E126+F126+G126</f>
        <v>3503.4895870260361</v>
      </c>
      <c r="I126" s="62">
        <f>H126-I124</f>
        <v>3446.9183142987636</v>
      </c>
      <c r="J126" s="34"/>
      <c r="L126" s="2"/>
    </row>
    <row r="127" spans="1:12" ht="4.5" customHeight="1" x14ac:dyDescent="0.25"/>
    <row r="128" spans="1:12" ht="12" customHeight="1" x14ac:dyDescent="0.25">
      <c r="A128" s="86" t="s">
        <v>132</v>
      </c>
      <c r="B128" s="86"/>
      <c r="C128" s="86"/>
      <c r="D128" s="86"/>
      <c r="E128" s="86"/>
      <c r="F128" s="86"/>
      <c r="G128" s="86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84" t="s">
        <v>133</v>
      </c>
      <c r="B130" s="84"/>
      <c r="C130" s="84"/>
      <c r="D130" s="84"/>
      <c r="E130" s="84"/>
      <c r="F130" s="84"/>
      <c r="G130" s="84"/>
      <c r="H130" s="84"/>
      <c r="I130" s="84"/>
    </row>
    <row r="131" spans="1:10" ht="33.75" customHeight="1" x14ac:dyDescent="0.25">
      <c r="A131" s="22" t="s">
        <v>33</v>
      </c>
      <c r="B131" s="102" t="s">
        <v>134</v>
      </c>
      <c r="C131" s="102"/>
      <c r="D131" s="102"/>
      <c r="E131" s="102"/>
      <c r="F131" s="102"/>
      <c r="G131" s="102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85" t="s">
        <v>135</v>
      </c>
      <c r="C132" s="85"/>
      <c r="D132" s="85"/>
      <c r="E132" s="85"/>
      <c r="F132" s="85"/>
      <c r="G132" s="85"/>
      <c r="H132" s="23">
        <f>I132/$I$98</f>
        <v>6.9630423138725226E-3</v>
      </c>
      <c r="I132" s="24">
        <f>($D$142/$E$144)*H142</f>
        <v>24.394946240674063</v>
      </c>
    </row>
    <row r="133" spans="1:10" ht="15" customHeight="1" x14ac:dyDescent="0.25">
      <c r="A133" s="17">
        <v>2</v>
      </c>
      <c r="B133" s="85" t="s">
        <v>136</v>
      </c>
      <c r="C133" s="85"/>
      <c r="D133" s="85"/>
      <c r="E133" s="85"/>
      <c r="F133" s="85"/>
      <c r="G133" s="85"/>
      <c r="H133" s="23">
        <f>I133/$I$98</f>
        <v>3.2137118371719335E-2</v>
      </c>
      <c r="I133" s="81">
        <f t="shared" ref="I133:I137" si="5">($D$142/$E$144)*H143</f>
        <v>112.59205957234182</v>
      </c>
    </row>
    <row r="134" spans="1:10" ht="15" customHeight="1" x14ac:dyDescent="0.25">
      <c r="A134" s="17">
        <v>3</v>
      </c>
      <c r="B134" s="85" t="s">
        <v>13</v>
      </c>
      <c r="C134" s="85"/>
      <c r="D134" s="85"/>
      <c r="E134" s="85"/>
      <c r="F134" s="85"/>
      <c r="G134" s="85"/>
      <c r="H134" s="23">
        <f>I134/$I$98</f>
        <v>3.2137118371719335E-2</v>
      </c>
      <c r="I134" s="81">
        <f t="shared" si="5"/>
        <v>112.59205957234182</v>
      </c>
    </row>
    <row r="135" spans="1:10" ht="15" customHeight="1" x14ac:dyDescent="0.25">
      <c r="A135" s="17">
        <v>4</v>
      </c>
      <c r="B135" s="85" t="s">
        <v>137</v>
      </c>
      <c r="C135" s="85"/>
      <c r="D135" s="85"/>
      <c r="E135" s="85"/>
      <c r="F135" s="85"/>
      <c r="G135" s="85"/>
      <c r="H135" s="23">
        <f>I135/$I$98</f>
        <v>0</v>
      </c>
      <c r="I135" s="81">
        <f t="shared" si="5"/>
        <v>0</v>
      </c>
    </row>
    <row r="136" spans="1:10" ht="15" customHeight="1" x14ac:dyDescent="0.25">
      <c r="A136" s="17">
        <v>5</v>
      </c>
      <c r="B136" s="85" t="s">
        <v>138</v>
      </c>
      <c r="C136" s="85"/>
      <c r="D136" s="85"/>
      <c r="E136" s="85"/>
      <c r="F136" s="85"/>
      <c r="G136" s="85"/>
      <c r="H136" s="23">
        <f>I136/$I$98</f>
        <v>0</v>
      </c>
      <c r="I136" s="81">
        <f t="shared" si="5"/>
        <v>0</v>
      </c>
    </row>
    <row r="137" spans="1:10" ht="15" customHeight="1" x14ac:dyDescent="0.25">
      <c r="A137" s="99" t="s">
        <v>139</v>
      </c>
      <c r="B137" s="99"/>
      <c r="C137" s="99"/>
      <c r="D137" s="99"/>
      <c r="E137" s="99"/>
      <c r="F137" s="99"/>
      <c r="G137" s="99"/>
      <c r="H137" s="25">
        <f>H132+H133+H134+H135+H136</f>
        <v>7.1237279057311198E-2</v>
      </c>
      <c r="I137" s="81">
        <f t="shared" si="5"/>
        <v>249.57906538535775</v>
      </c>
    </row>
    <row r="138" spans="1:10" ht="11.25" customHeight="1" x14ac:dyDescent="0.25">
      <c r="A138" s="29" t="s">
        <v>140</v>
      </c>
      <c r="B138" s="100" t="s">
        <v>141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142</v>
      </c>
      <c r="B139" s="91" t="s">
        <v>143</v>
      </c>
      <c r="C139" s="91"/>
      <c r="D139" s="91"/>
      <c r="E139" s="91"/>
      <c r="F139" s="91"/>
      <c r="G139" s="91"/>
      <c r="H139" s="91"/>
      <c r="I139" s="91"/>
    </row>
    <row r="140" spans="1:10" ht="13.5" customHeight="1" x14ac:dyDescent="0.25">
      <c r="A140" s="94" t="s">
        <v>144</v>
      </c>
      <c r="B140" s="94"/>
      <c r="C140" s="94"/>
      <c r="D140" s="94"/>
      <c r="E140" s="94"/>
      <c r="F140" s="94"/>
      <c r="G140" s="94"/>
      <c r="H140" s="94"/>
      <c r="I140" s="94"/>
    </row>
    <row r="141" spans="1:10" ht="13.5" customHeight="1" x14ac:dyDescent="0.25">
      <c r="A141" s="95" t="s">
        <v>145</v>
      </c>
      <c r="B141" s="95"/>
      <c r="C141" s="17" t="s">
        <v>146</v>
      </c>
      <c r="D141" s="96" t="s">
        <v>147</v>
      </c>
      <c r="E141" s="96"/>
      <c r="F141" s="17" t="s">
        <v>148</v>
      </c>
      <c r="G141" s="195" t="s">
        <v>149</v>
      </c>
      <c r="H141" s="201" t="s">
        <v>150</v>
      </c>
      <c r="I141" s="201"/>
    </row>
    <row r="142" spans="1:10" ht="13.5" customHeight="1" x14ac:dyDescent="0.25">
      <c r="A142" s="97">
        <f>I98</f>
        <v>3503.4895870260366</v>
      </c>
      <c r="B142" s="97"/>
      <c r="C142" s="24">
        <f>I128</f>
        <v>0</v>
      </c>
      <c r="D142" s="98">
        <f>A142+C142</f>
        <v>3503.4895870260366</v>
      </c>
      <c r="E142" s="98"/>
      <c r="F142" s="17" t="str">
        <f>B132</f>
        <v>PIS</v>
      </c>
      <c r="G142" s="199">
        <v>1.6500000000000001E-2</v>
      </c>
      <c r="H142" s="202">
        <v>6.4999999999999997E-3</v>
      </c>
      <c r="I142" s="202"/>
      <c r="J142" s="34"/>
    </row>
    <row r="143" spans="1:10" ht="13.5" customHeight="1" x14ac:dyDescent="0.25">
      <c r="A143" s="198" t="s">
        <v>151</v>
      </c>
      <c r="B143" s="198"/>
      <c r="C143" s="195">
        <v>1</v>
      </c>
      <c r="D143" s="196">
        <f>G147/1</f>
        <v>0.1225</v>
      </c>
      <c r="E143" s="197">
        <f>C143-D143</f>
        <v>0.87749999999999995</v>
      </c>
      <c r="F143" s="17" t="str">
        <f>B133</f>
        <v>COFINS</v>
      </c>
      <c r="G143" s="199">
        <v>7.5999999999999998E-2</v>
      </c>
      <c r="H143" s="202">
        <v>0.03</v>
      </c>
      <c r="I143" s="202"/>
    </row>
    <row r="144" spans="1:10" ht="13.5" customHeight="1" x14ac:dyDescent="0.25">
      <c r="A144" s="191" t="s">
        <v>152</v>
      </c>
      <c r="B144" s="191"/>
      <c r="C144" s="192">
        <v>1</v>
      </c>
      <c r="D144" s="193">
        <f>H147</f>
        <v>6.6500000000000004E-2</v>
      </c>
      <c r="E144" s="194">
        <f>C144-D144</f>
        <v>0.9335</v>
      </c>
      <c r="F144" s="17" t="str">
        <f>B134</f>
        <v>ISS</v>
      </c>
      <c r="G144" s="199">
        <f>I11</f>
        <v>0.03</v>
      </c>
      <c r="H144" s="202">
        <f>I11</f>
        <v>0.03</v>
      </c>
      <c r="I144" s="202"/>
    </row>
    <row r="145" spans="1:10" ht="13.5" customHeight="1" x14ac:dyDescent="0.25">
      <c r="A145" s="93" t="s">
        <v>153</v>
      </c>
      <c r="B145" s="93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99">
        <v>0</v>
      </c>
      <c r="H145" s="202">
        <v>0</v>
      </c>
      <c r="I145" s="202"/>
    </row>
    <row r="146" spans="1:10" ht="13.5" customHeight="1" x14ac:dyDescent="0.25">
      <c r="A146" s="90" t="s">
        <v>155</v>
      </c>
      <c r="B146" s="90" t="s">
        <v>156</v>
      </c>
      <c r="C146" s="90"/>
      <c r="D146" s="90"/>
      <c r="E146" s="90"/>
      <c r="F146" s="12" t="s">
        <v>157</v>
      </c>
      <c r="G146" s="199">
        <v>0</v>
      </c>
      <c r="H146" s="202">
        <v>0</v>
      </c>
      <c r="I146" s="202"/>
    </row>
    <row r="147" spans="1:10" ht="18" customHeight="1" x14ac:dyDescent="0.25">
      <c r="A147" s="90"/>
      <c r="B147" s="90"/>
      <c r="C147" s="90"/>
      <c r="D147" s="90"/>
      <c r="E147" s="90"/>
      <c r="F147" s="3" t="s">
        <v>158</v>
      </c>
      <c r="G147" s="200">
        <f>SUM(G142:G146)</f>
        <v>0.1225</v>
      </c>
      <c r="H147" s="203">
        <f>SUM(H142:I146)</f>
        <v>6.6500000000000004E-2</v>
      </c>
      <c r="I147" s="203"/>
    </row>
    <row r="148" spans="1:10" ht="18" customHeight="1" x14ac:dyDescent="0.25">
      <c r="A148" s="29" t="s">
        <v>159</v>
      </c>
      <c r="B148" s="91" t="s">
        <v>160</v>
      </c>
      <c r="C148" s="91"/>
      <c r="D148" s="91"/>
      <c r="E148" s="91"/>
      <c r="F148" s="91"/>
      <c r="G148" s="91"/>
      <c r="H148" s="91"/>
      <c r="I148" s="91"/>
    </row>
    <row r="149" spans="1:10" ht="4.5" customHeight="1" x14ac:dyDescent="0.25">
      <c r="A149" s="65"/>
      <c r="B149" s="92"/>
      <c r="C149" s="92"/>
      <c r="D149" s="92"/>
      <c r="E149" s="92"/>
      <c r="F149" s="92"/>
      <c r="G149" s="92"/>
      <c r="H149" s="92"/>
      <c r="I149" s="92"/>
    </row>
    <row r="150" spans="1:10" ht="12" customHeight="1" x14ac:dyDescent="0.25">
      <c r="A150" s="86" t="s">
        <v>161</v>
      </c>
      <c r="B150" s="86"/>
      <c r="C150" s="86"/>
      <c r="D150" s="86"/>
      <c r="E150" s="86"/>
      <c r="F150" s="86"/>
      <c r="G150" s="86"/>
      <c r="H150" s="47">
        <f>H137</f>
        <v>7.1237279057311198E-2</v>
      </c>
      <c r="I150" s="48">
        <f>I137</f>
        <v>249.57906538535775</v>
      </c>
    </row>
    <row r="151" spans="1:10" ht="4.5" customHeight="1" x14ac:dyDescent="0.25"/>
    <row r="152" spans="1:10" ht="11.25" customHeight="1" x14ac:dyDescent="0.25">
      <c r="A152" s="89" t="s">
        <v>162</v>
      </c>
      <c r="B152" s="89"/>
      <c r="C152" s="89"/>
      <c r="D152" s="89"/>
      <c r="E152" s="89"/>
      <c r="F152" s="89"/>
      <c r="G152" s="89"/>
      <c r="H152" s="89"/>
      <c r="I152" s="89"/>
    </row>
    <row r="153" spans="1:10" ht="11.25" customHeight="1" x14ac:dyDescent="0.25">
      <c r="A153" s="84" t="s">
        <v>32</v>
      </c>
      <c r="B153" s="84"/>
      <c r="C153" s="84"/>
      <c r="D153" s="84"/>
      <c r="E153" s="84"/>
      <c r="F153" s="84"/>
      <c r="G153" s="84"/>
      <c r="H153" s="84"/>
      <c r="I153" s="84"/>
    </row>
    <row r="154" spans="1:10" ht="15" customHeight="1" x14ac:dyDescent="0.25">
      <c r="A154" s="17">
        <v>1</v>
      </c>
      <c r="B154" s="85" t="s">
        <v>163</v>
      </c>
      <c r="C154" s="85"/>
      <c r="D154" s="85"/>
      <c r="E154" s="85"/>
      <c r="F154" s="85"/>
      <c r="G154" s="85"/>
      <c r="H154" s="23">
        <f>I154/$G$171</f>
        <v>0.48151143022239695</v>
      </c>
      <c r="I154" s="66">
        <f>I40</f>
        <v>1807.1454545454544</v>
      </c>
    </row>
    <row r="155" spans="1:10" ht="15" customHeight="1" x14ac:dyDescent="0.25">
      <c r="A155" s="17">
        <v>2</v>
      </c>
      <c r="B155" s="85" t="s">
        <v>164</v>
      </c>
      <c r="C155" s="85"/>
      <c r="D155" s="85"/>
      <c r="E155" s="85"/>
      <c r="F155" s="85"/>
      <c r="G155" s="85"/>
      <c r="H155" s="23">
        <f>I155/$G$171</f>
        <v>0.36188329751992837</v>
      </c>
      <c r="I155" s="66">
        <f>I51+I63+I70+I74</f>
        <v>1358.1728597533092</v>
      </c>
    </row>
    <row r="156" spans="1:10" ht="15" customHeight="1" x14ac:dyDescent="0.25">
      <c r="A156" s="17">
        <v>3</v>
      </c>
      <c r="B156" s="85" t="s">
        <v>165</v>
      </c>
      <c r="C156" s="85"/>
      <c r="D156" s="85"/>
      <c r="E156" s="85"/>
      <c r="F156" s="85"/>
      <c r="G156" s="85"/>
      <c r="H156" s="23">
        <f>I156/$G$171</f>
        <v>9.0105272257674646E-2</v>
      </c>
      <c r="I156" s="66">
        <f>I84</f>
        <v>338.17127272727276</v>
      </c>
    </row>
    <row r="157" spans="1:10" s="28" customFormat="1" ht="15" customHeight="1" x14ac:dyDescent="0.25">
      <c r="A157" s="86" t="s">
        <v>166</v>
      </c>
      <c r="B157" s="86"/>
      <c r="C157" s="86"/>
      <c r="D157" s="86"/>
      <c r="E157" s="86"/>
      <c r="F157" s="86"/>
      <c r="G157" s="86"/>
      <c r="H157" s="47">
        <f>H154+H155+H156</f>
        <v>0.93349999999999989</v>
      </c>
      <c r="I157" s="48">
        <f>SUM(I154:I156)</f>
        <v>3503.4895870260366</v>
      </c>
      <c r="J157" s="35"/>
    </row>
    <row r="158" spans="1:10" ht="4.5" customHeight="1" x14ac:dyDescent="0.25"/>
    <row r="159" spans="1:10" ht="11.25" customHeight="1" x14ac:dyDescent="0.25">
      <c r="A159" s="84" t="s">
        <v>105</v>
      </c>
      <c r="B159" s="84"/>
      <c r="C159" s="84"/>
      <c r="D159" s="84"/>
      <c r="E159" s="84"/>
      <c r="F159" s="84"/>
      <c r="G159" s="84"/>
      <c r="H159" s="84"/>
      <c r="I159" s="84"/>
    </row>
    <row r="160" spans="1:10" ht="15" customHeight="1" x14ac:dyDescent="0.25">
      <c r="A160" s="17">
        <v>1</v>
      </c>
      <c r="B160" s="85" t="s">
        <v>167</v>
      </c>
      <c r="C160" s="85"/>
      <c r="D160" s="85"/>
      <c r="E160" s="85"/>
      <c r="F160" s="85"/>
      <c r="G160" s="8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85" t="s">
        <v>168</v>
      </c>
      <c r="C161" s="85"/>
      <c r="D161" s="85"/>
      <c r="E161" s="85"/>
      <c r="F161" s="85"/>
      <c r="G161" s="8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85" t="s">
        <v>169</v>
      </c>
      <c r="C162" s="85"/>
      <c r="D162" s="85"/>
      <c r="E162" s="85"/>
      <c r="F162" s="85"/>
      <c r="G162" s="85"/>
      <c r="H162" s="23">
        <f>I162/$G$171</f>
        <v>0</v>
      </c>
      <c r="I162" s="24">
        <f>I122</f>
        <v>0</v>
      </c>
    </row>
    <row r="163" spans="1:11" ht="15" customHeight="1" x14ac:dyDescent="0.25">
      <c r="A163" s="86" t="s">
        <v>170</v>
      </c>
      <c r="B163" s="86"/>
      <c r="C163" s="86"/>
      <c r="D163" s="86"/>
      <c r="E163" s="86"/>
      <c r="F163" s="86"/>
      <c r="G163" s="86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84" t="s">
        <v>133</v>
      </c>
      <c r="B165" s="84"/>
      <c r="C165" s="84"/>
      <c r="D165" s="84"/>
      <c r="E165" s="84"/>
      <c r="F165" s="84"/>
      <c r="G165" s="84"/>
      <c r="H165" s="84"/>
      <c r="I165" s="84"/>
    </row>
    <row r="166" spans="1:11" ht="15" customHeight="1" x14ac:dyDescent="0.25">
      <c r="A166" s="17">
        <v>1</v>
      </c>
      <c r="B166" s="85" t="s">
        <v>171</v>
      </c>
      <c r="C166" s="85"/>
      <c r="D166" s="85"/>
      <c r="E166" s="85"/>
      <c r="F166" s="85"/>
      <c r="G166" s="85"/>
      <c r="H166" s="23">
        <f>I166/$G$171</f>
        <v>6.6500000000000004E-2</v>
      </c>
      <c r="I166" s="24">
        <f>I137</f>
        <v>249.57906538535775</v>
      </c>
    </row>
    <row r="167" spans="1:11" ht="15" customHeight="1" x14ac:dyDescent="0.25">
      <c r="A167" s="86" t="s">
        <v>172</v>
      </c>
      <c r="B167" s="86"/>
      <c r="C167" s="86"/>
      <c r="D167" s="86"/>
      <c r="E167" s="86"/>
      <c r="F167" s="86"/>
      <c r="G167" s="86"/>
      <c r="H167" s="47">
        <f>H166</f>
        <v>6.6500000000000004E-2</v>
      </c>
      <c r="I167" s="48">
        <f>I137</f>
        <v>249.57906538535775</v>
      </c>
      <c r="K167" s="41"/>
    </row>
    <row r="168" spans="1:11" ht="4.5" customHeight="1" x14ac:dyDescent="0.25"/>
    <row r="169" spans="1:11" ht="11.25" customHeight="1" x14ac:dyDescent="0.25">
      <c r="A169" s="87" t="s">
        <v>162</v>
      </c>
      <c r="B169" s="87"/>
      <c r="C169" s="87"/>
      <c r="D169" s="87"/>
      <c r="E169" s="87"/>
      <c r="F169" s="87"/>
      <c r="G169" s="87"/>
      <c r="H169" s="87"/>
      <c r="I169" s="87"/>
    </row>
    <row r="170" spans="1:11" ht="45" customHeight="1" x14ac:dyDescent="0.25">
      <c r="A170" s="88" t="s">
        <v>173</v>
      </c>
      <c r="B170" s="88"/>
      <c r="C170" s="88"/>
      <c r="D170" s="88"/>
      <c r="E170" s="88"/>
      <c r="F170" s="88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82" t="str">
        <f>D5</f>
        <v>Motorista</v>
      </c>
      <c r="B171" s="82"/>
      <c r="C171" s="82"/>
      <c r="D171" s="82"/>
      <c r="E171" s="82"/>
      <c r="F171" s="82"/>
      <c r="G171" s="68">
        <f>I157+I163+I167</f>
        <v>3753.0686524113944</v>
      </c>
      <c r="H171" s="67">
        <f>IF(D6="12x36",2,1)</f>
        <v>1</v>
      </c>
      <c r="I171" s="68">
        <f>G171*H171</f>
        <v>3753.0686524113944</v>
      </c>
    </row>
    <row r="172" spans="1:11" x14ac:dyDescent="0.25">
      <c r="A172" s="82"/>
      <c r="B172" s="82"/>
      <c r="C172" s="82"/>
      <c r="D172" s="82"/>
      <c r="E172" s="82"/>
      <c r="F172" s="82"/>
      <c r="G172" s="67"/>
      <c r="H172" s="67"/>
      <c r="I172" s="68"/>
    </row>
    <row r="173" spans="1:11" s="28" customFormat="1" ht="12" customHeight="1" x14ac:dyDescent="0.25">
      <c r="A173" s="83" t="s">
        <v>177</v>
      </c>
      <c r="B173" s="83"/>
      <c r="C173" s="83"/>
      <c r="D173" s="83"/>
      <c r="E173" s="83"/>
      <c r="F173" s="83"/>
      <c r="G173" s="83"/>
      <c r="H173" s="83"/>
      <c r="I173" s="69">
        <f>I171</f>
        <v>3753.0686524113944</v>
      </c>
      <c r="J173" s="3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zoomScale="130" zoomScaleNormal="130" zoomScalePageLayoutView="130" workbookViewId="0">
      <selection activeCell="I132" sqref="I13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K1" s="4"/>
    </row>
    <row r="2" spans="1:11" ht="22.5" customHeight="1" x14ac:dyDescent="0.25">
      <c r="A2" s="121" t="s">
        <v>1</v>
      </c>
      <c r="B2" s="121"/>
      <c r="C2" s="122" t="s">
        <v>189</v>
      </c>
      <c r="D2" s="122"/>
      <c r="E2" s="190" t="s">
        <v>210</v>
      </c>
      <c r="F2" s="123"/>
      <c r="G2" s="123"/>
      <c r="H2" s="123"/>
      <c r="I2" s="123"/>
    </row>
    <row r="3" spans="1:11" ht="11.25" customHeight="1" x14ac:dyDescent="0.25">
      <c r="A3" s="121" t="s">
        <v>2</v>
      </c>
      <c r="B3" s="12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24" t="s">
        <v>190</v>
      </c>
      <c r="E5" s="124"/>
      <c r="F5" s="124"/>
      <c r="G5" s="125" t="str">
        <f>IF(D6="12x36","Regime de trabalho:","Quantidade de HORAS/MÊS")</f>
        <v>Quantidade de HORAS/MÊS</v>
      </c>
      <c r="H5" s="125"/>
      <c r="I5" s="126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06">
        <v>40</v>
      </c>
      <c r="E6" s="106"/>
      <c r="F6" s="106"/>
      <c r="G6" s="125"/>
      <c r="H6" s="125"/>
      <c r="I6" s="126"/>
    </row>
    <row r="7" spans="1:11" ht="22.5" customHeight="1" x14ac:dyDescent="0.25">
      <c r="A7" s="106" t="s">
        <v>5</v>
      </c>
      <c r="B7" s="106"/>
      <c r="C7" s="106"/>
      <c r="D7" s="85" t="s">
        <v>204</v>
      </c>
      <c r="E7" s="85"/>
      <c r="F7" s="85"/>
      <c r="G7" s="118" t="s">
        <v>6</v>
      </c>
      <c r="H7" s="118"/>
      <c r="I7" s="120" t="s">
        <v>10</v>
      </c>
    </row>
    <row r="8" spans="1:11" ht="22.5" customHeight="1" x14ac:dyDescent="0.25">
      <c r="A8" s="106" t="s">
        <v>7</v>
      </c>
      <c r="B8" s="106"/>
      <c r="C8" s="106"/>
      <c r="D8" s="85" t="s">
        <v>16</v>
      </c>
      <c r="E8" s="85"/>
      <c r="F8" s="85"/>
      <c r="G8" s="118"/>
      <c r="H8" s="118"/>
      <c r="I8" s="120"/>
    </row>
    <row r="9" spans="1:11" ht="24.75" customHeight="1" x14ac:dyDescent="0.25">
      <c r="A9" s="106" t="s">
        <v>8</v>
      </c>
      <c r="B9" s="106"/>
      <c r="C9" s="106"/>
      <c r="D9" s="117" t="s">
        <v>192</v>
      </c>
      <c r="E9" s="117"/>
      <c r="F9" s="117"/>
      <c r="G9" s="118" t="s">
        <v>9</v>
      </c>
      <c r="H9" s="118"/>
      <c r="I9" s="9" t="s">
        <v>10</v>
      </c>
    </row>
    <row r="10" spans="1:11" ht="32.25" customHeight="1" x14ac:dyDescent="0.25">
      <c r="A10" s="119" t="s">
        <v>11</v>
      </c>
      <c r="B10" s="119"/>
      <c r="C10" s="119"/>
      <c r="D10" s="119"/>
      <c r="E10" s="119"/>
      <c r="F10" s="119"/>
      <c r="G10" s="8" t="s">
        <v>12</v>
      </c>
      <c r="H10" s="10">
        <v>220</v>
      </c>
      <c r="I10" s="11">
        <v>1863.95</v>
      </c>
    </row>
    <row r="11" spans="1:11" ht="11.25" customHeight="1" x14ac:dyDescent="0.25">
      <c r="A11" s="96" t="s">
        <v>13</v>
      </c>
      <c r="B11" s="96"/>
      <c r="C11" s="96"/>
      <c r="D11" s="96"/>
      <c r="E11" s="96"/>
      <c r="F11" s="96"/>
      <c r="G11" s="10" t="str">
        <f>D9</f>
        <v>Pelotas</v>
      </c>
      <c r="H11" s="10" t="s">
        <v>14</v>
      </c>
      <c r="I11" s="13">
        <v>0.04</v>
      </c>
    </row>
    <row r="12" spans="1:11" ht="15" customHeight="1" x14ac:dyDescent="0.25">
      <c r="A12" s="96" t="s">
        <v>15</v>
      </c>
      <c r="B12" s="96"/>
      <c r="C12" s="96"/>
      <c r="D12" s="96"/>
      <c r="E12" s="96"/>
      <c r="F12" s="96"/>
      <c r="G12" s="115" t="s">
        <v>16</v>
      </c>
      <c r="H12" s="10" t="s">
        <v>17</v>
      </c>
      <c r="I12" s="11">
        <v>5</v>
      </c>
    </row>
    <row r="13" spans="1:11" x14ac:dyDescent="0.25">
      <c r="A13" s="96"/>
      <c r="B13" s="96"/>
      <c r="C13" s="96"/>
      <c r="D13" s="96"/>
      <c r="E13" s="96"/>
      <c r="F13" s="96"/>
      <c r="G13" s="115"/>
      <c r="H13" s="10" t="s">
        <v>18</v>
      </c>
      <c r="I13" s="14">
        <v>22</v>
      </c>
    </row>
    <row r="14" spans="1:11" x14ac:dyDescent="0.25">
      <c r="A14" s="96"/>
      <c r="B14" s="96"/>
      <c r="C14" s="96"/>
      <c r="D14" s="96"/>
      <c r="E14" s="96"/>
      <c r="F14" s="96"/>
      <c r="G14" s="115"/>
      <c r="H14" s="10" t="s">
        <v>19</v>
      </c>
      <c r="I14" s="9">
        <v>0.06</v>
      </c>
    </row>
    <row r="15" spans="1:11" ht="11.25" customHeight="1" x14ac:dyDescent="0.25">
      <c r="A15" s="96" t="s">
        <v>20</v>
      </c>
      <c r="B15" s="96"/>
      <c r="C15" s="96"/>
      <c r="D15" s="96"/>
      <c r="E15" s="96"/>
      <c r="F15" s="96"/>
      <c r="G15" s="115" t="s">
        <v>16</v>
      </c>
      <c r="H15" s="10" t="s">
        <v>17</v>
      </c>
      <c r="I15" s="11">
        <v>0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115"/>
      <c r="H16" s="10" t="s">
        <v>18</v>
      </c>
      <c r="I16" s="14">
        <v>0</v>
      </c>
    </row>
    <row r="17" spans="1:9" x14ac:dyDescent="0.25">
      <c r="A17" s="96"/>
      <c r="B17" s="96"/>
      <c r="C17" s="96"/>
      <c r="D17" s="96"/>
      <c r="E17" s="96"/>
      <c r="F17" s="96"/>
      <c r="G17" s="115"/>
      <c r="H17" s="10" t="s">
        <v>19</v>
      </c>
      <c r="I17" s="9">
        <v>0</v>
      </c>
    </row>
    <row r="18" spans="1:9" ht="11.25" customHeight="1" x14ac:dyDescent="0.25">
      <c r="A18" s="96" t="s">
        <v>206</v>
      </c>
      <c r="B18" s="96"/>
      <c r="C18" s="96"/>
      <c r="D18" s="96"/>
      <c r="E18" s="96"/>
      <c r="F18" s="96"/>
      <c r="G18" s="115" t="s">
        <v>16</v>
      </c>
      <c r="H18" s="10" t="s">
        <v>17</v>
      </c>
      <c r="I18" s="11">
        <v>0</v>
      </c>
    </row>
    <row r="19" spans="1:9" x14ac:dyDescent="0.25">
      <c r="A19" s="96"/>
      <c r="B19" s="96"/>
      <c r="C19" s="96"/>
      <c r="D19" s="96"/>
      <c r="E19" s="96"/>
      <c r="F19" s="96"/>
      <c r="G19" s="115"/>
      <c r="H19" s="10" t="s">
        <v>205</v>
      </c>
      <c r="I19" s="14">
        <v>0</v>
      </c>
    </row>
    <row r="20" spans="1:9" x14ac:dyDescent="0.25">
      <c r="A20" s="96"/>
      <c r="B20" s="96"/>
      <c r="C20" s="96"/>
      <c r="D20" s="96"/>
      <c r="E20" s="96"/>
      <c r="F20" s="96"/>
      <c r="G20" s="115"/>
      <c r="H20" s="10" t="s">
        <v>19</v>
      </c>
      <c r="I20" s="9">
        <v>0</v>
      </c>
    </row>
    <row r="21" spans="1:9" ht="36" customHeight="1" x14ac:dyDescent="0.25">
      <c r="A21" s="116" t="s">
        <v>206</v>
      </c>
      <c r="B21" s="116"/>
      <c r="C21" s="116"/>
      <c r="D21" s="116"/>
      <c r="E21" s="116"/>
      <c r="F21" s="116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95" t="s">
        <v>23</v>
      </c>
      <c r="B22" s="95"/>
      <c r="C22" s="95"/>
      <c r="D22" s="95"/>
      <c r="E22" s="95"/>
      <c r="F22" s="95"/>
      <c r="G22" s="15"/>
      <c r="H22" s="15" t="s">
        <v>24</v>
      </c>
      <c r="I22" s="18" t="s">
        <v>10</v>
      </c>
    </row>
    <row r="23" spans="1:9" ht="34.5" customHeight="1" x14ac:dyDescent="0.25">
      <c r="A23" s="95" t="s">
        <v>25</v>
      </c>
      <c r="B23" s="95"/>
      <c r="C23" s="95"/>
      <c r="D23" s="95"/>
      <c r="E23" s="95"/>
      <c r="F23" s="95"/>
      <c r="G23" s="10"/>
      <c r="H23" s="10" t="s">
        <v>26</v>
      </c>
      <c r="I23" s="11" t="s">
        <v>10</v>
      </c>
    </row>
    <row r="24" spans="1:9" ht="15" customHeight="1" x14ac:dyDescent="0.25">
      <c r="A24" s="95" t="s">
        <v>27</v>
      </c>
      <c r="B24" s="95"/>
      <c r="C24" s="95"/>
      <c r="D24" s="95"/>
      <c r="E24" s="95"/>
      <c r="F24" s="95"/>
      <c r="G24" s="15"/>
      <c r="H24" s="19" t="s">
        <v>28</v>
      </c>
      <c r="I24" s="20" t="s">
        <v>10</v>
      </c>
    </row>
    <row r="25" spans="1:9" ht="15" customHeight="1" x14ac:dyDescent="0.25">
      <c r="A25" s="95"/>
      <c r="B25" s="95"/>
      <c r="C25" s="95"/>
      <c r="D25" s="95"/>
      <c r="E25" s="95"/>
      <c r="F25" s="95"/>
      <c r="G25" s="15"/>
      <c r="H25" s="21" t="s">
        <v>29</v>
      </c>
      <c r="I25" s="9" t="s">
        <v>10</v>
      </c>
    </row>
    <row r="26" spans="1:9" ht="26.25" customHeight="1" x14ac:dyDescent="0.25">
      <c r="A26" s="95" t="s">
        <v>30</v>
      </c>
      <c r="B26" s="95"/>
      <c r="C26" s="95"/>
      <c r="D26" s="95"/>
      <c r="E26" s="95"/>
      <c r="F26" s="95"/>
      <c r="G26" s="15"/>
      <c r="H26" s="10" t="s">
        <v>28</v>
      </c>
      <c r="I26" s="20" t="s">
        <v>10</v>
      </c>
    </row>
    <row r="27" spans="1:9" ht="35.25" customHeight="1" x14ac:dyDescent="0.25">
      <c r="A27" s="95" t="s">
        <v>31</v>
      </c>
      <c r="B27" s="95"/>
      <c r="C27" s="95"/>
      <c r="D27" s="95"/>
      <c r="E27" s="95"/>
      <c r="F27" s="95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84" t="s">
        <v>32</v>
      </c>
      <c r="B29" s="84"/>
      <c r="C29" s="84"/>
      <c r="D29" s="84"/>
      <c r="E29" s="84"/>
      <c r="F29" s="84"/>
      <c r="G29" s="84"/>
      <c r="H29" s="84"/>
      <c r="I29" s="84"/>
    </row>
    <row r="30" spans="1:9" ht="33.75" customHeight="1" x14ac:dyDescent="0.25">
      <c r="A30" s="22" t="s">
        <v>33</v>
      </c>
      <c r="B30" s="102" t="s">
        <v>34</v>
      </c>
      <c r="C30" s="102"/>
      <c r="D30" s="102"/>
      <c r="E30" s="102"/>
      <c r="F30" s="102"/>
      <c r="G30" s="102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5" t="s">
        <v>37</v>
      </c>
      <c r="C31" s="85"/>
      <c r="D31" s="85"/>
      <c r="E31" s="85"/>
      <c r="F31" s="85"/>
      <c r="G31" s="85"/>
      <c r="H31" s="23">
        <f t="shared" ref="H31:H39" si="0">I31/$I$40</f>
        <v>1</v>
      </c>
      <c r="I31" s="24">
        <f>IF(D6="12x36",I10,I10/H10*I5)</f>
        <v>1694.5</v>
      </c>
    </row>
    <row r="32" spans="1:9" ht="15" customHeight="1" x14ac:dyDescent="0.25">
      <c r="A32" s="17">
        <f t="shared" ref="A32:A39" si="1">A31+1</f>
        <v>2</v>
      </c>
      <c r="B32" s="85" t="s">
        <v>38</v>
      </c>
      <c r="C32" s="85"/>
      <c r="D32" s="85"/>
      <c r="E32" s="85"/>
      <c r="F32" s="85"/>
      <c r="G32" s="8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5" t="s">
        <v>39</v>
      </c>
      <c r="C33" s="85"/>
      <c r="D33" s="85"/>
      <c r="E33" s="85"/>
      <c r="F33" s="85"/>
      <c r="G33" s="8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5" t="s">
        <v>40</v>
      </c>
      <c r="C34" s="85"/>
      <c r="D34" s="85"/>
      <c r="E34" s="85"/>
      <c r="F34" s="85"/>
      <c r="G34" s="8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5" t="s">
        <v>41</v>
      </c>
      <c r="C35" s="85"/>
      <c r="D35" s="85"/>
      <c r="E35" s="85"/>
      <c r="F35" s="85"/>
      <c r="G35" s="8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5" t="s">
        <v>185</v>
      </c>
      <c r="C36" s="85"/>
      <c r="D36" s="85"/>
      <c r="E36" s="85"/>
      <c r="F36" s="85"/>
      <c r="G36" s="8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5" t="s">
        <v>42</v>
      </c>
      <c r="C37" s="85"/>
      <c r="D37" s="85"/>
      <c r="E37" s="85"/>
      <c r="F37" s="85"/>
      <c r="G37" s="8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5" t="s">
        <v>43</v>
      </c>
      <c r="C38" s="85"/>
      <c r="D38" s="85"/>
      <c r="E38" s="85"/>
      <c r="F38" s="85"/>
      <c r="G38" s="8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4" t="str">
        <f>IF(D6="12x36","Para postos 12x36 os feriados são considerados compensados, conforme parágrafo único, Art. 59-A da CLT","Outros")</f>
        <v>Outros</v>
      </c>
      <c r="C39" s="114"/>
      <c r="D39" s="114"/>
      <c r="E39" s="114"/>
      <c r="F39" s="114"/>
      <c r="G39" s="114"/>
      <c r="H39" s="23">
        <f t="shared" si="0"/>
        <v>0</v>
      </c>
      <c r="I39" s="24">
        <v>0</v>
      </c>
    </row>
    <row r="40" spans="1:10" s="28" customFormat="1" ht="15" customHeight="1" x14ac:dyDescent="0.25">
      <c r="A40" s="99" t="s">
        <v>44</v>
      </c>
      <c r="B40" s="99"/>
      <c r="C40" s="99"/>
      <c r="D40" s="99"/>
      <c r="E40" s="99"/>
      <c r="F40" s="99"/>
      <c r="G40" s="99"/>
      <c r="H40" s="25">
        <f>SUM(H31:H39)</f>
        <v>1</v>
      </c>
      <c r="I40" s="26">
        <f>SUM(I31:I39)</f>
        <v>1694.5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2" t="s">
        <v>46</v>
      </c>
      <c r="C42" s="102"/>
      <c r="D42" s="102"/>
      <c r="E42" s="102"/>
      <c r="F42" s="102"/>
      <c r="G42" s="102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5" t="s">
        <v>47</v>
      </c>
      <c r="C43" s="85"/>
      <c r="D43" s="85"/>
      <c r="E43" s="85"/>
      <c r="F43" s="85"/>
      <c r="G43" s="85"/>
      <c r="H43" s="23">
        <v>0.2</v>
      </c>
      <c r="I43" s="24">
        <f t="shared" ref="I43:I50" si="2">$I$40*H43</f>
        <v>338.90000000000003</v>
      </c>
    </row>
    <row r="44" spans="1:10" ht="15" customHeight="1" x14ac:dyDescent="0.25">
      <c r="A44" s="17">
        <v>2</v>
      </c>
      <c r="B44" s="85" t="s">
        <v>48</v>
      </c>
      <c r="C44" s="85"/>
      <c r="D44" s="85"/>
      <c r="E44" s="85"/>
      <c r="F44" s="85"/>
      <c r="G44" s="85"/>
      <c r="H44" s="23">
        <v>1.4999999999999999E-2</v>
      </c>
      <c r="I44" s="24">
        <f t="shared" si="2"/>
        <v>25.4175</v>
      </c>
    </row>
    <row r="45" spans="1:10" ht="15" customHeight="1" x14ac:dyDescent="0.25">
      <c r="A45" s="17">
        <v>3</v>
      </c>
      <c r="B45" s="85" t="s">
        <v>49</v>
      </c>
      <c r="C45" s="85"/>
      <c r="D45" s="85"/>
      <c r="E45" s="85"/>
      <c r="F45" s="85"/>
      <c r="G45" s="85"/>
      <c r="H45" s="23">
        <v>0.01</v>
      </c>
      <c r="I45" s="24">
        <f t="shared" si="2"/>
        <v>16.945</v>
      </c>
    </row>
    <row r="46" spans="1:10" ht="15" customHeight="1" x14ac:dyDescent="0.25">
      <c r="A46" s="17">
        <v>4</v>
      </c>
      <c r="B46" s="85" t="s">
        <v>50</v>
      </c>
      <c r="C46" s="85"/>
      <c r="D46" s="85"/>
      <c r="E46" s="85"/>
      <c r="F46" s="85"/>
      <c r="G46" s="85"/>
      <c r="H46" s="23">
        <v>2E-3</v>
      </c>
      <c r="I46" s="24">
        <f t="shared" si="2"/>
        <v>3.3890000000000002</v>
      </c>
    </row>
    <row r="47" spans="1:10" ht="15" customHeight="1" x14ac:dyDescent="0.25">
      <c r="A47" s="17">
        <v>5</v>
      </c>
      <c r="B47" s="85" t="s">
        <v>51</v>
      </c>
      <c r="C47" s="85"/>
      <c r="D47" s="85"/>
      <c r="E47" s="85"/>
      <c r="F47" s="85"/>
      <c r="G47" s="85"/>
      <c r="H47" s="23">
        <v>2.5000000000000001E-2</v>
      </c>
      <c r="I47" s="24">
        <f t="shared" si="2"/>
        <v>42.362500000000004</v>
      </c>
    </row>
    <row r="48" spans="1:10" ht="15" customHeight="1" x14ac:dyDescent="0.25">
      <c r="A48" s="17">
        <v>6</v>
      </c>
      <c r="B48" s="85" t="s">
        <v>52</v>
      </c>
      <c r="C48" s="85"/>
      <c r="D48" s="85"/>
      <c r="E48" s="85"/>
      <c r="F48" s="85"/>
      <c r="G48" s="85"/>
      <c r="H48" s="23">
        <v>0.08</v>
      </c>
      <c r="I48" s="24">
        <f t="shared" si="2"/>
        <v>135.56</v>
      </c>
    </row>
    <row r="49" spans="1:10" ht="15" customHeight="1" x14ac:dyDescent="0.25">
      <c r="A49" s="17">
        <v>7</v>
      </c>
      <c r="B49" s="85" t="s">
        <v>53</v>
      </c>
      <c r="C49" s="85"/>
      <c r="D49" s="85"/>
      <c r="E49" s="85"/>
      <c r="F49" s="85"/>
      <c r="G49" s="85"/>
      <c r="H49" s="23">
        <v>0.03</v>
      </c>
      <c r="I49" s="24">
        <f t="shared" si="2"/>
        <v>50.835000000000001</v>
      </c>
    </row>
    <row r="50" spans="1:10" ht="15" customHeight="1" x14ac:dyDescent="0.25">
      <c r="A50" s="17">
        <v>8</v>
      </c>
      <c r="B50" s="85" t="s">
        <v>54</v>
      </c>
      <c r="C50" s="85"/>
      <c r="D50" s="85"/>
      <c r="E50" s="85"/>
      <c r="F50" s="85"/>
      <c r="G50" s="85"/>
      <c r="H50" s="23">
        <v>6.0000000000000001E-3</v>
      </c>
      <c r="I50" s="24">
        <f t="shared" si="2"/>
        <v>10.167</v>
      </c>
    </row>
    <row r="51" spans="1:10" s="28" customFormat="1" ht="15" customHeight="1" x14ac:dyDescent="0.25">
      <c r="A51" s="99" t="s">
        <v>55</v>
      </c>
      <c r="B51" s="99"/>
      <c r="C51" s="99"/>
      <c r="D51" s="99"/>
      <c r="E51" s="99"/>
      <c r="F51" s="99"/>
      <c r="G51" s="99"/>
      <c r="H51" s="25">
        <f>SUM(H43:H50)</f>
        <v>0.3680000000000001</v>
      </c>
      <c r="I51" s="26">
        <f>SUM(I43:I50)</f>
        <v>623.57600000000014</v>
      </c>
      <c r="J51" s="27"/>
    </row>
    <row r="52" spans="1:10" ht="15" customHeight="1" x14ac:dyDescent="0.25">
      <c r="A52" s="109" t="s">
        <v>56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3" t="s">
        <v>57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58</v>
      </c>
      <c r="B54" s="102" t="s">
        <v>59</v>
      </c>
      <c r="C54" s="102"/>
      <c r="D54" s="102"/>
      <c r="E54" s="102"/>
      <c r="F54" s="102"/>
      <c r="G54" s="102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5" t="s">
        <v>60</v>
      </c>
      <c r="C55" s="85"/>
      <c r="D55" s="85"/>
      <c r="E55" s="85"/>
      <c r="F55" s="85"/>
      <c r="G55" s="85"/>
      <c r="H55" s="23">
        <v>0.119314</v>
      </c>
      <c r="I55" s="24">
        <f t="shared" ref="I55:I62" si="3">$I$40*H55</f>
        <v>202.177573</v>
      </c>
    </row>
    <row r="56" spans="1:10" ht="15" customHeight="1" x14ac:dyDescent="0.25">
      <c r="A56" s="17">
        <v>2</v>
      </c>
      <c r="B56" s="85" t="s">
        <v>61</v>
      </c>
      <c r="C56" s="85"/>
      <c r="D56" s="85"/>
      <c r="E56" s="85"/>
      <c r="F56" s="85"/>
      <c r="G56" s="85"/>
      <c r="H56" s="23">
        <v>2.0479000000000001E-2</v>
      </c>
      <c r="I56" s="24">
        <f t="shared" si="3"/>
        <v>34.701665500000004</v>
      </c>
    </row>
    <row r="57" spans="1:10" ht="15" customHeight="1" x14ac:dyDescent="0.25">
      <c r="A57" s="17">
        <v>3</v>
      </c>
      <c r="B57" s="85" t="s">
        <v>62</v>
      </c>
      <c r="C57" s="85"/>
      <c r="D57" s="85"/>
      <c r="E57" s="85"/>
      <c r="F57" s="85"/>
      <c r="G57" s="85"/>
      <c r="H57" s="23">
        <v>1.2123E-2</v>
      </c>
      <c r="I57" s="24">
        <f t="shared" si="3"/>
        <v>20.542423500000002</v>
      </c>
    </row>
    <row r="58" spans="1:10" ht="15" customHeight="1" x14ac:dyDescent="0.25">
      <c r="A58" s="17">
        <v>4</v>
      </c>
      <c r="B58" s="85" t="s">
        <v>63</v>
      </c>
      <c r="C58" s="85"/>
      <c r="D58" s="85"/>
      <c r="E58" s="85"/>
      <c r="F58" s="85"/>
      <c r="G58" s="85"/>
      <c r="H58" s="23">
        <v>1.1436E-2</v>
      </c>
      <c r="I58" s="24">
        <f t="shared" si="3"/>
        <v>19.378302000000001</v>
      </c>
    </row>
    <row r="59" spans="1:10" ht="15" customHeight="1" x14ac:dyDescent="0.25">
      <c r="A59" s="17">
        <v>5</v>
      </c>
      <c r="B59" s="85" t="s">
        <v>64</v>
      </c>
      <c r="C59" s="85"/>
      <c r="D59" s="85"/>
      <c r="E59" s="85"/>
      <c r="F59" s="85"/>
      <c r="G59" s="85"/>
      <c r="H59" s="23">
        <v>1.74E-4</v>
      </c>
      <c r="I59" s="24">
        <f t="shared" si="3"/>
        <v>0.29484300000000002</v>
      </c>
    </row>
    <row r="60" spans="1:10" ht="15" customHeight="1" x14ac:dyDescent="0.25">
      <c r="A60" s="17">
        <v>6</v>
      </c>
      <c r="B60" s="85" t="s">
        <v>65</v>
      </c>
      <c r="C60" s="85"/>
      <c r="D60" s="85"/>
      <c r="E60" s="85"/>
      <c r="F60" s="85"/>
      <c r="G60" s="85"/>
      <c r="H60" s="23">
        <v>4.4200000000000001E-4</v>
      </c>
      <c r="I60" s="24">
        <f t="shared" si="3"/>
        <v>0.748969</v>
      </c>
    </row>
    <row r="61" spans="1:10" ht="15" customHeight="1" x14ac:dyDescent="0.25">
      <c r="A61" s="17">
        <v>7</v>
      </c>
      <c r="B61" s="85" t="s">
        <v>66</v>
      </c>
      <c r="C61" s="85"/>
      <c r="D61" s="85"/>
      <c r="E61" s="85"/>
      <c r="F61" s="85"/>
      <c r="G61" s="85"/>
      <c r="H61" s="23">
        <v>1.85E-4</v>
      </c>
      <c r="I61" s="24">
        <f t="shared" si="3"/>
        <v>0.3134825</v>
      </c>
    </row>
    <row r="62" spans="1:10" ht="15" customHeight="1" x14ac:dyDescent="0.25">
      <c r="A62" s="17">
        <v>8</v>
      </c>
      <c r="B62" s="85" t="s">
        <v>67</v>
      </c>
      <c r="C62" s="85"/>
      <c r="D62" s="85"/>
      <c r="E62" s="85"/>
      <c r="F62" s="85"/>
      <c r="G62" s="85"/>
      <c r="H62" s="23">
        <v>9.0789999999999996E-2</v>
      </c>
      <c r="I62" s="24">
        <f t="shared" si="3"/>
        <v>153.84365499999998</v>
      </c>
    </row>
    <row r="63" spans="1:10" s="28" customFormat="1" ht="15" customHeight="1" x14ac:dyDescent="0.25">
      <c r="A63" s="99" t="s">
        <v>68</v>
      </c>
      <c r="B63" s="99"/>
      <c r="C63" s="99"/>
      <c r="D63" s="99"/>
      <c r="E63" s="99"/>
      <c r="F63" s="99"/>
      <c r="G63" s="99"/>
      <c r="H63" s="25">
        <f>SUM(H55:H62)</f>
        <v>0.25494299999999998</v>
      </c>
      <c r="I63" s="26">
        <f>SUM(I55:I62)</f>
        <v>432.00091350000002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12" t="s">
        <v>72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73</v>
      </c>
      <c r="B66" s="102" t="s">
        <v>74</v>
      </c>
      <c r="C66" s="102"/>
      <c r="D66" s="102"/>
      <c r="E66" s="102"/>
      <c r="F66" s="102"/>
      <c r="G66" s="102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5" t="s">
        <v>75</v>
      </c>
      <c r="C67" s="85"/>
      <c r="D67" s="85"/>
      <c r="E67" s="85"/>
      <c r="F67" s="85"/>
      <c r="G67" s="85"/>
      <c r="H67" s="23">
        <v>2.3626999999999999E-2</v>
      </c>
      <c r="I67" s="24">
        <f>$I$40*H67</f>
        <v>40.035951499999996</v>
      </c>
    </row>
    <row r="68" spans="1:11" ht="15" customHeight="1" x14ac:dyDescent="0.25">
      <c r="A68" s="17">
        <v>2</v>
      </c>
      <c r="B68" s="85" t="s">
        <v>76</v>
      </c>
      <c r="C68" s="85"/>
      <c r="D68" s="85"/>
      <c r="E68" s="85"/>
      <c r="F68" s="85"/>
      <c r="G68" s="85"/>
      <c r="H68" s="23">
        <v>1.717E-3</v>
      </c>
      <c r="I68" s="24">
        <f>$I$40*H68</f>
        <v>2.9094565000000001</v>
      </c>
    </row>
    <row r="69" spans="1:11" ht="15" customHeight="1" x14ac:dyDescent="0.25">
      <c r="A69" s="17">
        <v>3</v>
      </c>
      <c r="B69" s="85" t="s">
        <v>77</v>
      </c>
      <c r="C69" s="85"/>
      <c r="D69" s="85"/>
      <c r="E69" s="85"/>
      <c r="F69" s="85"/>
      <c r="G69" s="85"/>
      <c r="H69" s="23">
        <v>9.4509999999999993E-3</v>
      </c>
      <c r="I69" s="24">
        <f>$I$40*H69</f>
        <v>16.014719499999998</v>
      </c>
    </row>
    <row r="70" spans="1:11" s="28" customFormat="1" ht="15" customHeight="1" x14ac:dyDescent="0.25">
      <c r="A70" s="99" t="s">
        <v>78</v>
      </c>
      <c r="B70" s="99"/>
      <c r="C70" s="99"/>
      <c r="D70" s="99"/>
      <c r="E70" s="99"/>
      <c r="F70" s="99"/>
      <c r="G70" s="99"/>
      <c r="H70" s="25">
        <f>SUM(H67:H69)</f>
        <v>3.4795E-2</v>
      </c>
      <c r="I70" s="26">
        <f>SUM(I67:I69)</f>
        <v>58.960127499999992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2" t="s">
        <v>80</v>
      </c>
      <c r="C72" s="102"/>
      <c r="D72" s="102"/>
      <c r="E72" s="102"/>
      <c r="F72" s="102"/>
      <c r="G72" s="102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5" t="s">
        <v>81</v>
      </c>
      <c r="C73" s="85"/>
      <c r="D73" s="85"/>
      <c r="E73" s="85"/>
      <c r="F73" s="85"/>
      <c r="G73" s="85"/>
      <c r="H73" s="23">
        <f>(H51*H63)</f>
        <v>9.3819024000000015E-2</v>
      </c>
      <c r="I73" s="24">
        <f>$I$40*H73</f>
        <v>158.97633616800002</v>
      </c>
    </row>
    <row r="74" spans="1:11" s="28" customFormat="1" ht="15" customHeight="1" x14ac:dyDescent="0.25">
      <c r="A74" s="99" t="s">
        <v>82</v>
      </c>
      <c r="B74" s="99"/>
      <c r="C74" s="99"/>
      <c r="D74" s="99"/>
      <c r="E74" s="99"/>
      <c r="F74" s="99"/>
      <c r="G74" s="99"/>
      <c r="H74" s="25">
        <f>SUM(H73:H73)</f>
        <v>9.3819024000000015E-2</v>
      </c>
      <c r="I74" s="26">
        <f>I73</f>
        <v>158.97633616800002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1" t="s">
        <v>83</v>
      </c>
      <c r="B76" s="111"/>
      <c r="C76" s="111"/>
      <c r="D76" s="111"/>
      <c r="E76" s="111"/>
      <c r="F76" s="111"/>
      <c r="G76" s="111"/>
      <c r="H76" s="32">
        <f>H51+H63+H70+H74</f>
        <v>0.75155702400000002</v>
      </c>
      <c r="I76" s="33">
        <f>I51+I63+I70+I74</f>
        <v>1273.513377168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2" t="s">
        <v>85</v>
      </c>
      <c r="C78" s="102"/>
      <c r="D78" s="102"/>
      <c r="E78" s="102"/>
      <c r="F78" s="102"/>
      <c r="G78" s="102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5" t="s">
        <v>20</v>
      </c>
      <c r="C79" s="85"/>
      <c r="D79" s="85"/>
      <c r="E79" s="85"/>
      <c r="F79" s="85"/>
      <c r="G79" s="8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85" t="s">
        <v>21</v>
      </c>
      <c r="C80" s="85"/>
      <c r="D80" s="85"/>
      <c r="E80" s="85"/>
      <c r="F80" s="85"/>
      <c r="G80" s="8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85" t="s">
        <v>86</v>
      </c>
      <c r="C81" s="85"/>
      <c r="D81" s="85"/>
      <c r="E81" s="85"/>
      <c r="F81" s="85"/>
      <c r="G81" s="85"/>
      <c r="H81" s="23">
        <f>I81/$I$40</f>
        <v>6.9831808793154315E-2</v>
      </c>
      <c r="I81" s="24">
        <f>I88</f>
        <v>118.33</v>
      </c>
    </row>
    <row r="82" spans="1:10" ht="15" customHeight="1" x14ac:dyDescent="0.25">
      <c r="A82" s="17">
        <v>4</v>
      </c>
      <c r="B82" s="85" t="s">
        <v>87</v>
      </c>
      <c r="C82" s="85"/>
      <c r="D82" s="85"/>
      <c r="E82" s="85"/>
      <c r="F82" s="85"/>
      <c r="G82" s="8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85" t="s">
        <v>88</v>
      </c>
      <c r="C83" s="85"/>
      <c r="D83" s="85"/>
      <c r="E83" s="85"/>
      <c r="F83" s="85"/>
      <c r="G83" s="8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99" t="s">
        <v>89</v>
      </c>
      <c r="B84" s="99"/>
      <c r="C84" s="99"/>
      <c r="D84" s="99"/>
      <c r="E84" s="99"/>
      <c r="F84" s="99"/>
      <c r="G84" s="99"/>
      <c r="H84" s="25">
        <f>SUM(H79:H83)</f>
        <v>6.9831808793154315E-2</v>
      </c>
      <c r="I84" s="26">
        <f>SUM(I79:I83)</f>
        <v>118.33</v>
      </c>
      <c r="J84" s="34"/>
    </row>
    <row r="85" spans="1:10" ht="18" customHeight="1" x14ac:dyDescent="0.25">
      <c r="A85" s="29" t="s">
        <v>90</v>
      </c>
      <c r="B85" s="109" t="s">
        <v>91</v>
      </c>
      <c r="C85" s="109"/>
      <c r="D85" s="109"/>
      <c r="E85" s="109"/>
      <c r="F85" s="109"/>
      <c r="G85" s="109"/>
      <c r="H85" s="35"/>
      <c r="I85" s="36"/>
    </row>
    <row r="86" spans="1:10" ht="15" customHeight="1" x14ac:dyDescent="0.25">
      <c r="A86" s="94" t="s">
        <v>92</v>
      </c>
      <c r="B86" s="94"/>
      <c r="C86" s="94"/>
      <c r="D86" s="94"/>
      <c r="E86" s="94"/>
      <c r="F86" s="94"/>
      <c r="G86" s="94"/>
      <c r="H86" s="94"/>
      <c r="I86" s="94"/>
    </row>
    <row r="87" spans="1:10" ht="24" customHeight="1" x14ac:dyDescent="0.25">
      <c r="A87" s="95" t="s">
        <v>93</v>
      </c>
      <c r="B87" s="95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0">
        <f>I12</f>
        <v>5</v>
      </c>
      <c r="B88" s="110"/>
      <c r="C88" s="17">
        <f>I13</f>
        <v>22</v>
      </c>
      <c r="D88" s="17">
        <v>2</v>
      </c>
      <c r="E88" s="37">
        <f>A88*C88*D88</f>
        <v>220</v>
      </c>
      <c r="F88" s="37">
        <f>I31</f>
        <v>1694.5</v>
      </c>
      <c r="G88" s="38">
        <f>I14</f>
        <v>0.06</v>
      </c>
      <c r="H88" s="37">
        <f>F88*G88</f>
        <v>101.67</v>
      </c>
      <c r="I88" s="24">
        <f>IF((E88-H88)&gt;0,E88-H88,0)</f>
        <v>118.33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94" t="s">
        <v>101</v>
      </c>
      <c r="B90" s="94"/>
      <c r="C90" s="94"/>
      <c r="D90" s="94"/>
      <c r="E90" s="94"/>
      <c r="F90" s="94"/>
      <c r="G90" s="94"/>
      <c r="H90" s="94"/>
      <c r="I90" s="94"/>
    </row>
    <row r="91" spans="1:10" ht="23.25" customHeight="1" x14ac:dyDescent="0.25">
      <c r="A91" s="95" t="s">
        <v>93</v>
      </c>
      <c r="B91" s="95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08">
        <f>I18</f>
        <v>0</v>
      </c>
      <c r="B92" s="108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94" t="s">
        <v>103</v>
      </c>
      <c r="B94" s="94"/>
      <c r="C94" s="94"/>
      <c r="D94" s="94"/>
      <c r="E94" s="94"/>
      <c r="F94" s="94"/>
      <c r="G94" s="94"/>
      <c r="H94" s="94"/>
      <c r="I94" s="94"/>
    </row>
    <row r="95" spans="1:10" ht="23.25" customHeight="1" x14ac:dyDescent="0.25">
      <c r="A95" s="95" t="s">
        <v>93</v>
      </c>
      <c r="B95" s="95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08">
        <f>I15</f>
        <v>0</v>
      </c>
      <c r="B96" s="108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86" t="s">
        <v>104</v>
      </c>
      <c r="B98" s="86"/>
      <c r="C98" s="86"/>
      <c r="D98" s="86"/>
      <c r="E98" s="86"/>
      <c r="F98" s="86"/>
      <c r="G98" s="86"/>
      <c r="H98" s="47">
        <f>H40+H76+H84</f>
        <v>1.8213888327931542</v>
      </c>
      <c r="I98" s="48">
        <f>I40+I76+I84</f>
        <v>3086.3433771680002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84" t="s">
        <v>105</v>
      </c>
      <c r="B100" s="84"/>
      <c r="C100" s="84"/>
      <c r="D100" s="84"/>
      <c r="E100" s="84"/>
      <c r="F100" s="84"/>
      <c r="G100" s="84"/>
      <c r="H100" s="84"/>
      <c r="I100" s="84"/>
    </row>
    <row r="101" spans="1:12" ht="33.75" customHeight="1" x14ac:dyDescent="0.25">
      <c r="A101" s="22" t="s">
        <v>33</v>
      </c>
      <c r="B101" s="102" t="s">
        <v>106</v>
      </c>
      <c r="C101" s="102"/>
      <c r="D101" s="102"/>
      <c r="E101" s="102"/>
      <c r="F101" s="102"/>
      <c r="G101" s="102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85" t="s">
        <v>107</v>
      </c>
      <c r="C102" s="85"/>
      <c r="D102" s="85"/>
      <c r="E102" s="85"/>
      <c r="F102" s="85"/>
      <c r="G102" s="8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06" t="s">
        <v>108</v>
      </c>
      <c r="C103" s="106"/>
      <c r="D103" s="106"/>
      <c r="E103" s="106"/>
      <c r="F103" s="106"/>
      <c r="G103" s="106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85" t="s">
        <v>109</v>
      </c>
      <c r="C104" s="85"/>
      <c r="D104" s="85"/>
      <c r="E104" s="85"/>
      <c r="F104" s="85"/>
      <c r="G104" s="8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06" t="s">
        <v>110</v>
      </c>
      <c r="C105" s="106"/>
      <c r="D105" s="106"/>
      <c r="E105" s="106"/>
      <c r="F105" s="106"/>
      <c r="G105" s="106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85" t="s">
        <v>111</v>
      </c>
      <c r="C106" s="85"/>
      <c r="D106" s="85"/>
      <c r="E106" s="85"/>
      <c r="F106" s="85"/>
      <c r="G106" s="8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85" t="s">
        <v>112</v>
      </c>
      <c r="C107" s="85"/>
      <c r="D107" s="85"/>
      <c r="E107" s="85"/>
      <c r="F107" s="85"/>
      <c r="G107" s="85"/>
      <c r="H107" s="23">
        <f t="shared" si="4"/>
        <v>0</v>
      </c>
      <c r="I107" s="24">
        <v>0</v>
      </c>
    </row>
    <row r="108" spans="1:12" ht="15" customHeight="1" x14ac:dyDescent="0.25">
      <c r="A108" s="99" t="s">
        <v>113</v>
      </c>
      <c r="B108" s="99"/>
      <c r="C108" s="99"/>
      <c r="D108" s="99"/>
      <c r="E108" s="99"/>
      <c r="F108" s="99"/>
      <c r="G108" s="99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0" t="s">
        <v>114</v>
      </c>
      <c r="C109" s="100"/>
      <c r="D109" s="100"/>
      <c r="E109" s="100"/>
      <c r="F109" s="100"/>
      <c r="G109" s="100"/>
      <c r="H109" s="100"/>
      <c r="I109" s="100"/>
    </row>
    <row r="110" spans="1:12" ht="5.25" customHeight="1" x14ac:dyDescent="0.25"/>
    <row r="111" spans="1:12" ht="48.75" customHeight="1" x14ac:dyDescent="0.25">
      <c r="A111" s="107" t="s">
        <v>115</v>
      </c>
      <c r="B111" s="107"/>
      <c r="C111" s="107"/>
      <c r="D111" s="107"/>
      <c r="E111" s="107"/>
      <c r="F111" s="55">
        <f>I27</f>
        <v>0.1</v>
      </c>
      <c r="G111" s="56">
        <f>I113*F111</f>
        <v>296.80133771680005</v>
      </c>
      <c r="H111" s="57" t="s">
        <v>116</v>
      </c>
      <c r="I111" s="58">
        <f>I81</f>
        <v>118.33</v>
      </c>
    </row>
    <row r="112" spans="1:12" s="61" customFormat="1" ht="16.5" customHeight="1" x14ac:dyDescent="0.25">
      <c r="A112" s="104" t="s">
        <v>117</v>
      </c>
      <c r="B112" s="104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01">
        <f>I40</f>
        <v>1694.5</v>
      </c>
      <c r="B113" s="101"/>
      <c r="C113" s="62">
        <f>I51</f>
        <v>623.57600000000014</v>
      </c>
      <c r="D113" s="62">
        <f>I63</f>
        <v>432.00091350000002</v>
      </c>
      <c r="E113" s="62">
        <f>I70</f>
        <v>58.960127499999992</v>
      </c>
      <c r="F113" s="62">
        <f>I74</f>
        <v>158.97633616800002</v>
      </c>
      <c r="G113" s="62">
        <f>I84</f>
        <v>118.33</v>
      </c>
      <c r="H113" s="62">
        <f>A113+C113+D113+E113+F113+G113</f>
        <v>3086.3433771680002</v>
      </c>
      <c r="I113" s="62">
        <f>H113-I111</f>
        <v>2968.0133771680003</v>
      </c>
      <c r="J113" s="34"/>
    </row>
    <row r="114" spans="1:12" ht="4.5" customHeight="1" x14ac:dyDescent="0.25">
      <c r="A114" s="29"/>
      <c r="B114" s="105"/>
      <c r="C114" s="105"/>
      <c r="D114" s="105"/>
      <c r="E114" s="105"/>
      <c r="F114" s="105"/>
      <c r="G114" s="105"/>
      <c r="H114" s="105"/>
      <c r="I114" s="105"/>
    </row>
    <row r="115" spans="1:12" ht="33.75" customHeight="1" x14ac:dyDescent="0.25">
      <c r="A115" s="22" t="s">
        <v>45</v>
      </c>
      <c r="B115" s="102" t="s">
        <v>125</v>
      </c>
      <c r="C115" s="102"/>
      <c r="D115" s="102"/>
      <c r="E115" s="102"/>
      <c r="F115" s="102"/>
      <c r="G115" s="102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85" t="s">
        <v>126</v>
      </c>
      <c r="C116" s="85"/>
      <c r="D116" s="85"/>
      <c r="E116" s="85"/>
      <c r="F116" s="85"/>
      <c r="G116" s="8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85" t="s">
        <v>127</v>
      </c>
      <c r="C117" s="85"/>
      <c r="D117" s="85"/>
      <c r="E117" s="85"/>
      <c r="F117" s="85"/>
      <c r="G117" s="85"/>
      <c r="H117" s="23">
        <f>I117/$I$126</f>
        <v>0</v>
      </c>
      <c r="I117" s="24">
        <v>0</v>
      </c>
    </row>
    <row r="118" spans="1:12" ht="15" customHeight="1" x14ac:dyDescent="0.25">
      <c r="A118" s="99" t="s">
        <v>128</v>
      </c>
      <c r="B118" s="99"/>
      <c r="C118" s="99"/>
      <c r="D118" s="99"/>
      <c r="E118" s="99"/>
      <c r="F118" s="99"/>
      <c r="G118" s="99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2" t="s">
        <v>129</v>
      </c>
      <c r="C120" s="102"/>
      <c r="D120" s="102"/>
      <c r="E120" s="102"/>
      <c r="F120" s="102"/>
      <c r="G120" s="102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85" t="s">
        <v>129</v>
      </c>
      <c r="C121" s="85"/>
      <c r="D121" s="85"/>
      <c r="E121" s="85"/>
      <c r="F121" s="85"/>
      <c r="G121" s="85"/>
      <c r="H121" s="23">
        <f>I121/I126</f>
        <v>0</v>
      </c>
      <c r="I121" s="24">
        <v>0</v>
      </c>
    </row>
    <row r="122" spans="1:12" ht="15" customHeight="1" x14ac:dyDescent="0.25">
      <c r="A122" s="99" t="s">
        <v>130</v>
      </c>
      <c r="B122" s="99"/>
      <c r="C122" s="99"/>
      <c r="D122" s="99"/>
      <c r="E122" s="99"/>
      <c r="F122" s="99"/>
      <c r="G122" s="99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03" t="s">
        <v>131</v>
      </c>
      <c r="B124" s="103"/>
      <c r="C124" s="103"/>
      <c r="D124" s="103"/>
      <c r="E124" s="103"/>
      <c r="F124" s="55">
        <v>0.18</v>
      </c>
      <c r="G124" s="56">
        <f>I126*F124</f>
        <v>534.24240789023997</v>
      </c>
      <c r="H124" s="57" t="s">
        <v>116</v>
      </c>
      <c r="I124" s="58">
        <f>I81</f>
        <v>118.33</v>
      </c>
      <c r="L124" s="2"/>
    </row>
    <row r="125" spans="1:12" s="61" customFormat="1" ht="16.5" customHeight="1" x14ac:dyDescent="0.25">
      <c r="A125" s="104" t="s">
        <v>117</v>
      </c>
      <c r="B125" s="104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01">
        <f>I40</f>
        <v>1694.5</v>
      </c>
      <c r="B126" s="101"/>
      <c r="C126" s="62">
        <f>I51</f>
        <v>623.57600000000014</v>
      </c>
      <c r="D126" s="62">
        <f>I63</f>
        <v>432.00091350000002</v>
      </c>
      <c r="E126" s="62">
        <f>I70</f>
        <v>58.960127499999992</v>
      </c>
      <c r="F126" s="62">
        <f>I74</f>
        <v>158.97633616800002</v>
      </c>
      <c r="G126" s="62">
        <f>I84</f>
        <v>118.33</v>
      </c>
      <c r="H126" s="62">
        <f>A126+C126+D126+E126+F126+G126</f>
        <v>3086.3433771680002</v>
      </c>
      <c r="I126" s="62">
        <f>H126-I124</f>
        <v>2968.0133771680003</v>
      </c>
      <c r="J126" s="34"/>
      <c r="L126" s="2"/>
    </row>
    <row r="127" spans="1:12" ht="4.5" customHeight="1" x14ac:dyDescent="0.25"/>
    <row r="128" spans="1:12" ht="12" customHeight="1" x14ac:dyDescent="0.25">
      <c r="A128" s="86" t="s">
        <v>132</v>
      </c>
      <c r="B128" s="86"/>
      <c r="C128" s="86"/>
      <c r="D128" s="86"/>
      <c r="E128" s="86"/>
      <c r="F128" s="86"/>
      <c r="G128" s="86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84" t="s">
        <v>133</v>
      </c>
      <c r="B130" s="84"/>
      <c r="C130" s="84"/>
      <c r="D130" s="84"/>
      <c r="E130" s="84"/>
      <c r="F130" s="84"/>
      <c r="G130" s="84"/>
      <c r="H130" s="84"/>
      <c r="I130" s="84"/>
    </row>
    <row r="131" spans="1:10" ht="33.75" customHeight="1" x14ac:dyDescent="0.25">
      <c r="A131" s="22" t="s">
        <v>33</v>
      </c>
      <c r="B131" s="102" t="s">
        <v>134</v>
      </c>
      <c r="C131" s="102"/>
      <c r="D131" s="102"/>
      <c r="E131" s="102"/>
      <c r="F131" s="102"/>
      <c r="G131" s="102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85" t="s">
        <v>135</v>
      </c>
      <c r="C132" s="85"/>
      <c r="D132" s="85"/>
      <c r="E132" s="85"/>
      <c r="F132" s="85"/>
      <c r="G132" s="85"/>
      <c r="H132" s="23">
        <f>I132/$I$98</f>
        <v>7.038440714672441E-3</v>
      </c>
      <c r="I132" s="24">
        <f>($D$142/$E$144)*H142</f>
        <v>21.723044885318895</v>
      </c>
    </row>
    <row r="133" spans="1:10" ht="15" customHeight="1" x14ac:dyDescent="0.25">
      <c r="A133" s="17">
        <v>2</v>
      </c>
      <c r="B133" s="85" t="s">
        <v>136</v>
      </c>
      <c r="C133" s="85"/>
      <c r="D133" s="85"/>
      <c r="E133" s="85"/>
      <c r="F133" s="85"/>
      <c r="G133" s="85"/>
      <c r="H133" s="23">
        <f>I133/$I$98</f>
        <v>3.2485110990795887E-2</v>
      </c>
      <c r="I133" s="81">
        <f t="shared" ref="I133:I137" si="5">($D$142/$E$144)*H143</f>
        <v>100.26020716301029</v>
      </c>
    </row>
    <row r="134" spans="1:10" ht="15" customHeight="1" x14ac:dyDescent="0.25">
      <c r="A134" s="17">
        <v>3</v>
      </c>
      <c r="B134" s="85" t="s">
        <v>13</v>
      </c>
      <c r="C134" s="85"/>
      <c r="D134" s="85"/>
      <c r="E134" s="85"/>
      <c r="F134" s="85"/>
      <c r="G134" s="85"/>
      <c r="H134" s="23">
        <f>I134/$I$98</f>
        <v>4.3313481321061179E-2</v>
      </c>
      <c r="I134" s="81">
        <f t="shared" si="5"/>
        <v>133.68027621734706</v>
      </c>
    </row>
    <row r="135" spans="1:10" ht="15" customHeight="1" x14ac:dyDescent="0.25">
      <c r="A135" s="17">
        <v>4</v>
      </c>
      <c r="B135" s="85" t="s">
        <v>137</v>
      </c>
      <c r="C135" s="85"/>
      <c r="D135" s="85"/>
      <c r="E135" s="85"/>
      <c r="F135" s="85"/>
      <c r="G135" s="85"/>
      <c r="H135" s="23">
        <f>I135/$I$98</f>
        <v>0</v>
      </c>
      <c r="I135" s="81">
        <f t="shared" si="5"/>
        <v>0</v>
      </c>
    </row>
    <row r="136" spans="1:10" ht="15" customHeight="1" x14ac:dyDescent="0.25">
      <c r="A136" s="17">
        <v>5</v>
      </c>
      <c r="B136" s="85" t="s">
        <v>138</v>
      </c>
      <c r="C136" s="85"/>
      <c r="D136" s="85"/>
      <c r="E136" s="85"/>
      <c r="F136" s="85"/>
      <c r="G136" s="85"/>
      <c r="H136" s="23">
        <f>I136/$I$98</f>
        <v>0</v>
      </c>
      <c r="I136" s="81">
        <f t="shared" si="5"/>
        <v>0</v>
      </c>
    </row>
    <row r="137" spans="1:10" ht="15" customHeight="1" x14ac:dyDescent="0.25">
      <c r="A137" s="99" t="s">
        <v>139</v>
      </c>
      <c r="B137" s="99"/>
      <c r="C137" s="99"/>
      <c r="D137" s="99"/>
      <c r="E137" s="99"/>
      <c r="F137" s="99"/>
      <c r="G137" s="99"/>
      <c r="H137" s="25">
        <f>H132+H133+H134+H135+H136</f>
        <v>8.2837033026529505E-2</v>
      </c>
      <c r="I137" s="81">
        <f t="shared" si="5"/>
        <v>255.66352826567623</v>
      </c>
    </row>
    <row r="138" spans="1:10" ht="11.25" customHeight="1" x14ac:dyDescent="0.25">
      <c r="A138" s="29" t="s">
        <v>140</v>
      </c>
      <c r="B138" s="100" t="s">
        <v>141</v>
      </c>
      <c r="C138" s="100"/>
      <c r="D138" s="100"/>
      <c r="E138" s="100"/>
      <c r="F138" s="100"/>
      <c r="G138" s="100"/>
      <c r="H138" s="100"/>
      <c r="I138" s="100"/>
    </row>
    <row r="139" spans="1:10" ht="18.75" customHeight="1" x14ac:dyDescent="0.25">
      <c r="A139" s="29" t="s">
        <v>142</v>
      </c>
      <c r="B139" s="91" t="s">
        <v>143</v>
      </c>
      <c r="C139" s="91"/>
      <c r="D139" s="91"/>
      <c r="E139" s="91"/>
      <c r="F139" s="91"/>
      <c r="G139" s="91"/>
      <c r="H139" s="91"/>
      <c r="I139" s="91"/>
    </row>
    <row r="140" spans="1:10" ht="13.5" customHeight="1" x14ac:dyDescent="0.25">
      <c r="A140" s="94" t="s">
        <v>144</v>
      </c>
      <c r="B140" s="94"/>
      <c r="C140" s="94"/>
      <c r="D140" s="94"/>
      <c r="E140" s="94"/>
      <c r="F140" s="94"/>
      <c r="G140" s="94"/>
      <c r="H140" s="94"/>
      <c r="I140" s="94"/>
    </row>
    <row r="141" spans="1:10" ht="13.5" customHeight="1" x14ac:dyDescent="0.25">
      <c r="A141" s="95" t="s">
        <v>145</v>
      </c>
      <c r="B141" s="95"/>
      <c r="C141" s="17" t="s">
        <v>146</v>
      </c>
      <c r="D141" s="96" t="s">
        <v>147</v>
      </c>
      <c r="E141" s="96"/>
      <c r="F141" s="17" t="s">
        <v>148</v>
      </c>
      <c r="G141" s="195" t="s">
        <v>149</v>
      </c>
      <c r="H141" s="201" t="s">
        <v>150</v>
      </c>
      <c r="I141" s="201"/>
    </row>
    <row r="142" spans="1:10" ht="13.5" customHeight="1" x14ac:dyDescent="0.25">
      <c r="A142" s="97">
        <f>I98</f>
        <v>3086.3433771680002</v>
      </c>
      <c r="B142" s="97"/>
      <c r="C142" s="24">
        <f>I128</f>
        <v>0</v>
      </c>
      <c r="D142" s="98">
        <f>A142+C142</f>
        <v>3086.3433771680002</v>
      </c>
      <c r="E142" s="98"/>
      <c r="F142" s="17" t="str">
        <f>B132</f>
        <v>PIS</v>
      </c>
      <c r="G142" s="199">
        <v>1.6500000000000001E-2</v>
      </c>
      <c r="H142" s="202">
        <v>6.4999999999999997E-3</v>
      </c>
      <c r="I142" s="202"/>
      <c r="J142" s="34"/>
    </row>
    <row r="143" spans="1:10" ht="13.5" customHeight="1" x14ac:dyDescent="0.25">
      <c r="A143" s="198" t="s">
        <v>151</v>
      </c>
      <c r="B143" s="198"/>
      <c r="C143" s="195">
        <v>1</v>
      </c>
      <c r="D143" s="196">
        <f>G147/1</f>
        <v>0.13250000000000001</v>
      </c>
      <c r="E143" s="197">
        <f>C143-D143</f>
        <v>0.86749999999999994</v>
      </c>
      <c r="F143" s="17" t="str">
        <f>B133</f>
        <v>COFINS</v>
      </c>
      <c r="G143" s="199">
        <v>7.5999999999999998E-2</v>
      </c>
      <c r="H143" s="202">
        <v>0.03</v>
      </c>
      <c r="I143" s="202"/>
    </row>
    <row r="144" spans="1:10" ht="13.5" customHeight="1" x14ac:dyDescent="0.25">
      <c r="A144" s="191" t="s">
        <v>152</v>
      </c>
      <c r="B144" s="191"/>
      <c r="C144" s="192">
        <v>1</v>
      </c>
      <c r="D144" s="193">
        <f>H147</f>
        <v>7.6499999999999999E-2</v>
      </c>
      <c r="E144" s="194">
        <f>C144-D144</f>
        <v>0.92349999999999999</v>
      </c>
      <c r="F144" s="17" t="str">
        <f>B134</f>
        <v>ISS</v>
      </c>
      <c r="G144" s="199">
        <f>I11</f>
        <v>0.04</v>
      </c>
      <c r="H144" s="202">
        <f>I11</f>
        <v>0.04</v>
      </c>
      <c r="I144" s="202"/>
    </row>
    <row r="145" spans="1:10" ht="13.5" customHeight="1" x14ac:dyDescent="0.25">
      <c r="A145" s="93" t="s">
        <v>153</v>
      </c>
      <c r="B145" s="93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99">
        <v>0</v>
      </c>
      <c r="H145" s="202">
        <v>0</v>
      </c>
      <c r="I145" s="202"/>
    </row>
    <row r="146" spans="1:10" ht="13.5" customHeight="1" x14ac:dyDescent="0.25">
      <c r="A146" s="90" t="s">
        <v>155</v>
      </c>
      <c r="B146" s="90" t="s">
        <v>156</v>
      </c>
      <c r="C146" s="90"/>
      <c r="D146" s="90"/>
      <c r="E146" s="90"/>
      <c r="F146" s="12" t="s">
        <v>157</v>
      </c>
      <c r="G146" s="199">
        <v>0</v>
      </c>
      <c r="H146" s="202">
        <v>0</v>
      </c>
      <c r="I146" s="202"/>
    </row>
    <row r="147" spans="1:10" ht="18" customHeight="1" x14ac:dyDescent="0.25">
      <c r="A147" s="90"/>
      <c r="B147" s="90"/>
      <c r="C147" s="90"/>
      <c r="D147" s="90"/>
      <c r="E147" s="90"/>
      <c r="F147" s="3" t="s">
        <v>158</v>
      </c>
      <c r="G147" s="200">
        <f>SUM(G142:G146)</f>
        <v>0.13250000000000001</v>
      </c>
      <c r="H147" s="203">
        <f>SUM(H142:I146)</f>
        <v>7.6499999999999999E-2</v>
      </c>
      <c r="I147" s="203"/>
    </row>
    <row r="148" spans="1:10" ht="18" customHeight="1" x14ac:dyDescent="0.25">
      <c r="A148" s="29" t="s">
        <v>159</v>
      </c>
      <c r="B148" s="91" t="s">
        <v>160</v>
      </c>
      <c r="C148" s="91"/>
      <c r="D148" s="91"/>
      <c r="E148" s="91"/>
      <c r="F148" s="91"/>
      <c r="G148" s="91"/>
      <c r="H148" s="91"/>
      <c r="I148" s="91"/>
    </row>
    <row r="149" spans="1:10" ht="4.5" customHeight="1" x14ac:dyDescent="0.25">
      <c r="A149" s="65"/>
      <c r="B149" s="92"/>
      <c r="C149" s="92"/>
      <c r="D149" s="92"/>
      <c r="E149" s="92"/>
      <c r="F149" s="92"/>
      <c r="G149" s="92"/>
      <c r="H149" s="92"/>
      <c r="I149" s="92"/>
    </row>
    <row r="150" spans="1:10" ht="12" customHeight="1" x14ac:dyDescent="0.25">
      <c r="A150" s="86" t="s">
        <v>161</v>
      </c>
      <c r="B150" s="86"/>
      <c r="C150" s="86"/>
      <c r="D150" s="86"/>
      <c r="E150" s="86"/>
      <c r="F150" s="86"/>
      <c r="G150" s="86"/>
      <c r="H150" s="47">
        <f>H137</f>
        <v>8.2837033026529505E-2</v>
      </c>
      <c r="I150" s="48">
        <f>I137</f>
        <v>255.66352826567623</v>
      </c>
    </row>
    <row r="151" spans="1:10" ht="4.5" customHeight="1" x14ac:dyDescent="0.25"/>
    <row r="152" spans="1:10" ht="11.25" customHeight="1" x14ac:dyDescent="0.25">
      <c r="A152" s="89" t="s">
        <v>162</v>
      </c>
      <c r="B152" s="89"/>
      <c r="C152" s="89"/>
      <c r="D152" s="89"/>
      <c r="E152" s="89"/>
      <c r="F152" s="89"/>
      <c r="G152" s="89"/>
      <c r="H152" s="89"/>
      <c r="I152" s="89"/>
    </row>
    <row r="153" spans="1:10" ht="11.25" customHeight="1" x14ac:dyDescent="0.25">
      <c r="A153" s="84" t="s">
        <v>32</v>
      </c>
      <c r="B153" s="84"/>
      <c r="C153" s="84"/>
      <c r="D153" s="84"/>
      <c r="E153" s="84"/>
      <c r="F153" s="84"/>
      <c r="G153" s="84"/>
      <c r="H153" s="84"/>
      <c r="I153" s="84"/>
    </row>
    <row r="154" spans="1:10" ht="15" customHeight="1" x14ac:dyDescent="0.25">
      <c r="A154" s="17">
        <v>1</v>
      </c>
      <c r="B154" s="85" t="s">
        <v>163</v>
      </c>
      <c r="C154" s="85"/>
      <c r="D154" s="85"/>
      <c r="E154" s="85"/>
      <c r="F154" s="85"/>
      <c r="G154" s="85"/>
      <c r="H154" s="23">
        <f>I154/$G$171</f>
        <v>0.50703066987831757</v>
      </c>
      <c r="I154" s="66">
        <f>I40</f>
        <v>1694.5</v>
      </c>
    </row>
    <row r="155" spans="1:10" ht="15" customHeight="1" x14ac:dyDescent="0.25">
      <c r="A155" s="17">
        <v>2</v>
      </c>
      <c r="B155" s="85" t="s">
        <v>164</v>
      </c>
      <c r="C155" s="85"/>
      <c r="D155" s="85"/>
      <c r="E155" s="85"/>
      <c r="F155" s="85"/>
      <c r="G155" s="85"/>
      <c r="H155" s="23">
        <f>I155/$G$171</f>
        <v>0.38106246133047478</v>
      </c>
      <c r="I155" s="66">
        <f>I51+I63+I70+I74</f>
        <v>1273.513377168</v>
      </c>
    </row>
    <row r="156" spans="1:10" ht="15" customHeight="1" x14ac:dyDescent="0.25">
      <c r="A156" s="17">
        <v>3</v>
      </c>
      <c r="B156" s="85" t="s">
        <v>165</v>
      </c>
      <c r="C156" s="85"/>
      <c r="D156" s="85"/>
      <c r="E156" s="85"/>
      <c r="F156" s="85"/>
      <c r="G156" s="85"/>
      <c r="H156" s="23">
        <f>I156/$G$171</f>
        <v>3.5406868791207621E-2</v>
      </c>
      <c r="I156" s="66">
        <f>I84</f>
        <v>118.33</v>
      </c>
    </row>
    <row r="157" spans="1:10" s="28" customFormat="1" ht="15" customHeight="1" x14ac:dyDescent="0.25">
      <c r="A157" s="86" t="s">
        <v>166</v>
      </c>
      <c r="B157" s="86"/>
      <c r="C157" s="86"/>
      <c r="D157" s="86"/>
      <c r="E157" s="86"/>
      <c r="F157" s="86"/>
      <c r="G157" s="86"/>
      <c r="H157" s="47">
        <f>H154+H155+H156</f>
        <v>0.92349999999999988</v>
      </c>
      <c r="I157" s="48">
        <f>SUM(I154:I156)</f>
        <v>3086.3433771680002</v>
      </c>
      <c r="J157" s="35"/>
    </row>
    <row r="158" spans="1:10" ht="4.5" customHeight="1" x14ac:dyDescent="0.25"/>
    <row r="159" spans="1:10" ht="11.25" customHeight="1" x14ac:dyDescent="0.25">
      <c r="A159" s="84" t="s">
        <v>105</v>
      </c>
      <c r="B159" s="84"/>
      <c r="C159" s="84"/>
      <c r="D159" s="84"/>
      <c r="E159" s="84"/>
      <c r="F159" s="84"/>
      <c r="G159" s="84"/>
      <c r="H159" s="84"/>
      <c r="I159" s="84"/>
    </row>
    <row r="160" spans="1:10" ht="15" customHeight="1" x14ac:dyDescent="0.25">
      <c r="A160" s="17">
        <v>1</v>
      </c>
      <c r="B160" s="85" t="s">
        <v>167</v>
      </c>
      <c r="C160" s="85"/>
      <c r="D160" s="85"/>
      <c r="E160" s="85"/>
      <c r="F160" s="85"/>
      <c r="G160" s="8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85" t="s">
        <v>168</v>
      </c>
      <c r="C161" s="85"/>
      <c r="D161" s="85"/>
      <c r="E161" s="85"/>
      <c r="F161" s="85"/>
      <c r="G161" s="8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85" t="s">
        <v>169</v>
      </c>
      <c r="C162" s="85"/>
      <c r="D162" s="85"/>
      <c r="E162" s="85"/>
      <c r="F162" s="85"/>
      <c r="G162" s="85"/>
      <c r="H162" s="23">
        <f>I162/$G$171</f>
        <v>0</v>
      </c>
      <c r="I162" s="24">
        <f>I122</f>
        <v>0</v>
      </c>
    </row>
    <row r="163" spans="1:11" ht="15" customHeight="1" x14ac:dyDescent="0.25">
      <c r="A163" s="86" t="s">
        <v>170</v>
      </c>
      <c r="B163" s="86"/>
      <c r="C163" s="86"/>
      <c r="D163" s="86"/>
      <c r="E163" s="86"/>
      <c r="F163" s="86"/>
      <c r="G163" s="86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84" t="s">
        <v>133</v>
      </c>
      <c r="B165" s="84"/>
      <c r="C165" s="84"/>
      <c r="D165" s="84"/>
      <c r="E165" s="84"/>
      <c r="F165" s="84"/>
      <c r="G165" s="84"/>
      <c r="H165" s="84"/>
      <c r="I165" s="84"/>
    </row>
    <row r="166" spans="1:11" ht="15" customHeight="1" x14ac:dyDescent="0.25">
      <c r="A166" s="17">
        <v>1</v>
      </c>
      <c r="B166" s="85" t="s">
        <v>171</v>
      </c>
      <c r="C166" s="85"/>
      <c r="D166" s="85"/>
      <c r="E166" s="85"/>
      <c r="F166" s="85"/>
      <c r="G166" s="85"/>
      <c r="H166" s="23">
        <f>I166/$G$171</f>
        <v>7.6499999999999999E-2</v>
      </c>
      <c r="I166" s="24">
        <f>I137</f>
        <v>255.66352826567623</v>
      </c>
    </row>
    <row r="167" spans="1:11" ht="15" customHeight="1" x14ac:dyDescent="0.25">
      <c r="A167" s="86" t="s">
        <v>172</v>
      </c>
      <c r="B167" s="86"/>
      <c r="C167" s="86"/>
      <c r="D167" s="86"/>
      <c r="E167" s="86"/>
      <c r="F167" s="86"/>
      <c r="G167" s="86"/>
      <c r="H167" s="47">
        <f>H166</f>
        <v>7.6499999999999999E-2</v>
      </c>
      <c r="I167" s="48">
        <f>I137</f>
        <v>255.66352826567623</v>
      </c>
      <c r="K167" s="41"/>
    </row>
    <row r="168" spans="1:11" ht="4.5" customHeight="1" x14ac:dyDescent="0.25"/>
    <row r="169" spans="1:11" ht="11.25" customHeight="1" x14ac:dyDescent="0.25">
      <c r="A169" s="87" t="s">
        <v>162</v>
      </c>
      <c r="B169" s="87"/>
      <c r="C169" s="87"/>
      <c r="D169" s="87"/>
      <c r="E169" s="87"/>
      <c r="F169" s="87"/>
      <c r="G169" s="87"/>
      <c r="H169" s="87"/>
      <c r="I169" s="87"/>
    </row>
    <row r="170" spans="1:11" ht="45" customHeight="1" x14ac:dyDescent="0.25">
      <c r="A170" s="88" t="s">
        <v>173</v>
      </c>
      <c r="B170" s="88"/>
      <c r="C170" s="88"/>
      <c r="D170" s="88"/>
      <c r="E170" s="88"/>
      <c r="F170" s="88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82" t="str">
        <f>D5</f>
        <v xml:space="preserve">Motorista </v>
      </c>
      <c r="B171" s="82"/>
      <c r="C171" s="82"/>
      <c r="D171" s="82"/>
      <c r="E171" s="82"/>
      <c r="F171" s="82"/>
      <c r="G171" s="68">
        <f>I157+I163+I167</f>
        <v>3342.0069054336764</v>
      </c>
      <c r="H171" s="67">
        <f>IF(D6="12x36",2,1)</f>
        <v>1</v>
      </c>
      <c r="I171" s="68">
        <f>G171*H171</f>
        <v>3342.0069054336764</v>
      </c>
    </row>
    <row r="172" spans="1:11" x14ac:dyDescent="0.25">
      <c r="A172" s="82"/>
      <c r="B172" s="82"/>
      <c r="C172" s="82"/>
      <c r="D172" s="82"/>
      <c r="E172" s="82"/>
      <c r="F172" s="82"/>
      <c r="G172" s="67"/>
      <c r="H172" s="67"/>
      <c r="I172" s="68"/>
    </row>
    <row r="173" spans="1:11" s="28" customFormat="1" ht="12" customHeight="1" x14ac:dyDescent="0.25">
      <c r="A173" s="83" t="s">
        <v>177</v>
      </c>
      <c r="B173" s="83"/>
      <c r="C173" s="83"/>
      <c r="D173" s="83"/>
      <c r="E173" s="83"/>
      <c r="F173" s="83"/>
      <c r="G173" s="83"/>
      <c r="H173" s="83"/>
      <c r="I173" s="69">
        <f>I171</f>
        <v>3342.0069054336764</v>
      </c>
      <c r="J173" s="35"/>
    </row>
  </sheetData>
  <mergeCells count="171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view="pageBreakPreview" zoomScaleNormal="100" workbookViewId="0">
      <selection activeCell="G10" sqref="G10"/>
    </sheetView>
  </sheetViews>
  <sheetFormatPr defaultColWidth="8.42578125" defaultRowHeight="15" x14ac:dyDescent="0.25"/>
  <cols>
    <col min="1" max="1" width="29" style="70" customWidth="1"/>
    <col min="2" max="2" width="24.28515625" style="70" customWidth="1"/>
    <col min="3" max="3" width="13.28515625" style="70" customWidth="1"/>
    <col min="4" max="4" width="17.28515625" style="70" customWidth="1"/>
    <col min="5" max="5" width="12.5703125" style="70" customWidth="1"/>
    <col min="6" max="6" width="7.140625" style="70" customWidth="1"/>
    <col min="7" max="7" width="14" style="70" customWidth="1"/>
    <col min="8" max="16384" width="8.42578125" style="70"/>
  </cols>
  <sheetData>
    <row r="1" spans="1:7" x14ac:dyDescent="0.25">
      <c r="A1" s="188" t="s">
        <v>178</v>
      </c>
      <c r="B1" s="188"/>
      <c r="C1" s="188"/>
      <c r="D1" s="188"/>
      <c r="E1" s="188"/>
      <c r="F1" s="188"/>
      <c r="G1" s="188"/>
    </row>
    <row r="2" spans="1:7" ht="29.25" customHeight="1" x14ac:dyDescent="0.25">
      <c r="A2" s="71" t="s">
        <v>179</v>
      </c>
      <c r="B2" s="71" t="s">
        <v>180</v>
      </c>
      <c r="C2" s="71" t="s">
        <v>181</v>
      </c>
      <c r="D2" s="71" t="s">
        <v>182</v>
      </c>
      <c r="E2" s="72" t="s">
        <v>93</v>
      </c>
      <c r="F2" s="72" t="s">
        <v>183</v>
      </c>
      <c r="G2" s="72" t="s">
        <v>184</v>
      </c>
    </row>
    <row r="3" spans="1:7" x14ac:dyDescent="0.25">
      <c r="A3" s="73" t="s">
        <v>190</v>
      </c>
      <c r="B3" s="73" t="s">
        <v>192</v>
      </c>
      <c r="C3" s="74" t="s">
        <v>198</v>
      </c>
      <c r="D3" s="74" t="s">
        <v>187</v>
      </c>
      <c r="E3" s="75">
        <f>'Motorista Pelotas'!I173</f>
        <v>3342.0069054336764</v>
      </c>
      <c r="F3" s="76">
        <v>1</v>
      </c>
      <c r="G3" s="75">
        <f t="shared" ref="G3:G9" si="0">F3*E3</f>
        <v>3342.0069054336764</v>
      </c>
    </row>
    <row r="4" spans="1:7" x14ac:dyDescent="0.25">
      <c r="A4" s="73" t="s">
        <v>190</v>
      </c>
      <c r="B4" s="73" t="s">
        <v>193</v>
      </c>
      <c r="C4" s="74" t="s">
        <v>198</v>
      </c>
      <c r="D4" s="74" t="s">
        <v>187</v>
      </c>
      <c r="E4" s="75">
        <f>'Motorista Santana do Livramento'!I173</f>
        <v>3753.0686524113944</v>
      </c>
      <c r="F4" s="76">
        <v>1</v>
      </c>
      <c r="G4" s="75">
        <f>F4*E4</f>
        <v>3753.0686524113944</v>
      </c>
    </row>
    <row r="5" spans="1:7" x14ac:dyDescent="0.25">
      <c r="A5" s="73" t="s">
        <v>190</v>
      </c>
      <c r="B5" s="73" t="s">
        <v>194</v>
      </c>
      <c r="C5" s="74" t="s">
        <v>198</v>
      </c>
      <c r="D5" s="74" t="s">
        <v>187</v>
      </c>
      <c r="E5" s="75">
        <f>'Motorista Caxias do Sul'!I173</f>
        <v>4562.8865111975192</v>
      </c>
      <c r="F5" s="76">
        <v>1</v>
      </c>
      <c r="G5" s="75">
        <f>F5*E5</f>
        <v>4562.8865111975192</v>
      </c>
    </row>
    <row r="6" spans="1:7" x14ac:dyDescent="0.25">
      <c r="A6" s="73" t="s">
        <v>190</v>
      </c>
      <c r="B6" s="73" t="s">
        <v>195</v>
      </c>
      <c r="C6" s="74" t="s">
        <v>198</v>
      </c>
      <c r="D6" s="74" t="s">
        <v>187</v>
      </c>
      <c r="E6" s="75">
        <f>'Motorista Santo Angelo'!I173</f>
        <v>3811.9867027595465</v>
      </c>
      <c r="F6" s="76">
        <v>1</v>
      </c>
      <c r="G6" s="75">
        <f>F6*E6</f>
        <v>3811.9867027595465</v>
      </c>
    </row>
    <row r="7" spans="1:7" x14ac:dyDescent="0.25">
      <c r="A7" s="73" t="s">
        <v>199</v>
      </c>
      <c r="B7" s="73" t="s">
        <v>196</v>
      </c>
      <c r="C7" s="74" t="s">
        <v>198</v>
      </c>
      <c r="D7" s="74" t="s">
        <v>187</v>
      </c>
      <c r="E7" s="75">
        <f>'Motorista Santa Maria'!I173</f>
        <v>3670.2235697632523</v>
      </c>
      <c r="F7" s="76">
        <v>1</v>
      </c>
      <c r="G7" s="75">
        <f>F7*E7</f>
        <v>3670.2235697632523</v>
      </c>
    </row>
    <row r="8" spans="1:7" x14ac:dyDescent="0.25">
      <c r="A8" s="73" t="s">
        <v>199</v>
      </c>
      <c r="B8" s="73" t="s">
        <v>197</v>
      </c>
      <c r="C8" s="74" t="s">
        <v>198</v>
      </c>
      <c r="D8" s="74" t="s">
        <v>187</v>
      </c>
      <c r="E8" s="75">
        <f>'Motorista Erechim'!I173</f>
        <v>3835.5539228988073</v>
      </c>
      <c r="F8" s="76">
        <v>1</v>
      </c>
      <c r="G8" s="75">
        <f>F8*E8</f>
        <v>3835.5539228988073</v>
      </c>
    </row>
    <row r="9" spans="1:7" x14ac:dyDescent="0.25">
      <c r="A9" s="73" t="s">
        <v>191</v>
      </c>
      <c r="B9" s="73" t="s">
        <v>186</v>
      </c>
      <c r="C9" s="74" t="s">
        <v>198</v>
      </c>
      <c r="D9" s="74" t="s">
        <v>187</v>
      </c>
      <c r="E9" s="75">
        <f>'Motorista Porto Alegre'!I173</f>
        <v>3885.8123558029956</v>
      </c>
      <c r="F9" s="76">
        <v>3</v>
      </c>
      <c r="G9" s="75">
        <f t="shared" si="0"/>
        <v>11657.437067408988</v>
      </c>
    </row>
    <row r="10" spans="1:7" x14ac:dyDescent="0.25">
      <c r="A10" s="189" t="s">
        <v>158</v>
      </c>
      <c r="B10" s="189"/>
      <c r="C10" s="189"/>
      <c r="D10" s="189"/>
      <c r="E10" s="189"/>
      <c r="F10" s="77">
        <f>SUM(F3:F9)</f>
        <v>9</v>
      </c>
      <c r="G10" s="78">
        <f>SUM(G3:G9)</f>
        <v>34633.163331873184</v>
      </c>
    </row>
    <row r="13" spans="1:7" x14ac:dyDescent="0.25">
      <c r="G13" s="79"/>
    </row>
    <row r="16" spans="1:7" x14ac:dyDescent="0.25">
      <c r="A16" s="80"/>
      <c r="B16" s="80"/>
      <c r="C16" s="80"/>
      <c r="D16" s="80"/>
    </row>
  </sheetData>
  <mergeCells count="2">
    <mergeCell ref="A1:G1"/>
    <mergeCell ref="A10:E10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7</vt:i4>
      </vt:variant>
    </vt:vector>
  </HeadingPairs>
  <TitlesOfParts>
    <vt:vector size="15" baseType="lpstr">
      <vt:lpstr>Motorista Porto Alegre</vt:lpstr>
      <vt:lpstr>Motorista Erechim</vt:lpstr>
      <vt:lpstr>Motorista Santa Maria</vt:lpstr>
      <vt:lpstr>Motorista Santo Angelo</vt:lpstr>
      <vt:lpstr>Motorista Caxias do Sul</vt:lpstr>
      <vt:lpstr>Motorista Santana do Livramento</vt:lpstr>
      <vt:lpstr>Motorista Pelotas</vt:lpstr>
      <vt:lpstr>Resumo</vt:lpstr>
      <vt:lpstr>'Motorista Caxias do Sul'!Area_de_impressao</vt:lpstr>
      <vt:lpstr>'Motorista Erechim'!Area_de_impressao</vt:lpstr>
      <vt:lpstr>'Motorista Pelotas'!Area_de_impressao</vt:lpstr>
      <vt:lpstr>'Motorista Porto Alegre'!Area_de_impressao</vt:lpstr>
      <vt:lpstr>'Motorista Santa Maria'!Area_de_impressao</vt:lpstr>
      <vt:lpstr>'Motorista Santana do Livramento'!Area_de_impressao</vt:lpstr>
      <vt:lpstr>'Motorista Santo Angelo'!Area_de_impressao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2024-03-21T17:50:20Z</dcterms:modified>
  <dc:language>pt-BR</dc:language>
</cp:coreProperties>
</file>