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4\9102-2024\"/>
    </mc:Choice>
  </mc:AlternateContent>
  <xr:revisionPtr revIDLastSave="0" documentId="13_ncr:1_{B6EEB972-DE18-46FD-AED4-658921816A9D}" xr6:coauthVersionLast="47" xr6:coauthVersionMax="47" xr10:uidLastSave="{00000000-0000-0000-0000-000000000000}"/>
  <bookViews>
    <workbookView xWindow="-120" yWindow="-120" windowWidth="29040" windowHeight="15720" tabRatio="500" firstSheet="3" activeTab="6" xr2:uid="{00000000-000D-0000-FFFF-FFFF00000000}"/>
  </bookViews>
  <sheets>
    <sheet name="Auxiliar Adm (Bento)" sheetId="1" r:id="rId1"/>
    <sheet name="Auxiliar Adm. Supervisor(Bento)" sheetId="5" r:id="rId2"/>
    <sheet name="Servente de Limpeza (Bento)" sheetId="6" r:id="rId3"/>
    <sheet name="Auxiliar Adm (SM)" sheetId="7" r:id="rId4"/>
    <sheet name="Auxiliar Adm Supervisor (SM)" sheetId="8" r:id="rId5"/>
    <sheet name="Servente de Limpeza (SM)" sheetId="9" r:id="rId6"/>
    <sheet name="Resumo" sheetId="3" r:id="rId7"/>
  </sheets>
  <externalReferences>
    <externalReference r:id="rId8"/>
    <externalReference r:id="rId9"/>
  </externalReferences>
  <definedNames>
    <definedName name="_xlnm.Print_Area" localSheetId="0">'Auxiliar Adm (Bento)'!$A$1:$I$173</definedName>
    <definedName name="_xlnm.Print_Area" localSheetId="3">'Auxiliar Adm (SM)'!$A$1:$I$173</definedName>
    <definedName name="_xlnm.Print_Area" localSheetId="4">'Auxiliar Adm Supervisor (SM)'!$A$1:$I$173</definedName>
    <definedName name="_xlnm.Print_Area" localSheetId="1">'Auxiliar Adm. Supervisor(Bento)'!$A$1:$I$173</definedName>
    <definedName name="_xlnm.Print_Area" localSheetId="2">'Servente de Limpeza (Bento)'!$A$1:$I$173</definedName>
    <definedName name="_xlnm.Print_Area" localSheetId="5">'Servente de Limpeza (SM)'!$A$1:$I$173</definedName>
    <definedName name="Auxiliar" localSheetId="3">#REF!</definedName>
    <definedName name="Auxiliar" localSheetId="4">#REF!</definedName>
    <definedName name="Auxiliar" localSheetId="1">#REF!</definedName>
    <definedName name="Auxiliar" localSheetId="2">#REF!</definedName>
    <definedName name="Auxiliar" localSheetId="5">#REF!</definedName>
    <definedName name="Auxiliar">#REF!</definedName>
    <definedName name="CUSTO_VALE_TRANSPORTE" localSheetId="3">#REF!</definedName>
    <definedName name="CUSTO_VALE_TRANSPORTE" localSheetId="4">#REF!</definedName>
    <definedName name="CUSTO_VALE_TRANSPORTE" localSheetId="1">#REF!</definedName>
    <definedName name="CUSTO_VALE_TRANSPORTE" localSheetId="2">#REF!</definedName>
    <definedName name="CUSTO_VALE_TRANSPORTE" localSheetId="5">#REF!</definedName>
    <definedName name="CUSTO_VALE_TRANSPORTE">#REF!</definedName>
    <definedName name="ecwece4c" localSheetId="3">#REF!</definedName>
    <definedName name="ecwece4c" localSheetId="4">#REF!</definedName>
    <definedName name="ecwece4c" localSheetId="1">#REF!</definedName>
    <definedName name="ecwece4c" localSheetId="2">#REF!</definedName>
    <definedName name="ecwece4c" localSheetId="5">#REF!</definedName>
    <definedName name="ecwece4c">#REF!</definedName>
    <definedName name="MOMB4">'[1]SERVENTE MANUTENCAO'!$I$144</definedName>
    <definedName name="MONA1" localSheetId="3">#REF!</definedName>
    <definedName name="MONA1" localSheetId="4">#REF!</definedName>
    <definedName name="MONA1" localSheetId="1">#REF!</definedName>
    <definedName name="MONA1" localSheetId="2">#REF!</definedName>
    <definedName name="MONA1" localSheetId="5">#REF!</definedName>
    <definedName name="MONA1">#REF!</definedName>
    <definedName name="MONA2" localSheetId="3">#REF!</definedName>
    <definedName name="MONA2" localSheetId="4">#REF!</definedName>
    <definedName name="MONA2" localSheetId="1">#REF!</definedName>
    <definedName name="MONA2" localSheetId="2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3">#REF!</definedName>
    <definedName name="MONA5" localSheetId="4">#REF!</definedName>
    <definedName name="MONA5" localSheetId="1">#REF!</definedName>
    <definedName name="MONA5" localSheetId="2">#REF!</definedName>
    <definedName name="MONA5" localSheetId="5">#REF!</definedName>
    <definedName name="MONA5">#REF!</definedName>
    <definedName name="MONA6" localSheetId="3">#REF!</definedName>
    <definedName name="MONA6" localSheetId="4">#REF!</definedName>
    <definedName name="MONA6" localSheetId="1">#REF!</definedName>
    <definedName name="MONA6" localSheetId="2">#REF!</definedName>
    <definedName name="MONA6" localSheetId="5">#REF!</definedName>
    <definedName name="MONA6">#REF!</definedName>
    <definedName name="MONA7" localSheetId="3">#REF!</definedName>
    <definedName name="MONA7" localSheetId="4">#REF!</definedName>
    <definedName name="MONA7" localSheetId="1">#REF!</definedName>
    <definedName name="MONA7" localSheetId="2">#REF!</definedName>
    <definedName name="MONA7" localSheetId="5">#REF!</definedName>
    <definedName name="MONA7">#REF!</definedName>
    <definedName name="MONA8">[2]MECANICO_REFRIGERACAO!$I$138</definedName>
    <definedName name="MONB1" localSheetId="3">#REF!</definedName>
    <definedName name="MONB1" localSheetId="4">#REF!</definedName>
    <definedName name="MONB1" localSheetId="1">#REF!</definedName>
    <definedName name="MONB1" localSheetId="2">#REF!</definedName>
    <definedName name="MONB1" localSheetId="5">#REF!</definedName>
    <definedName name="MONB1">#REF!</definedName>
    <definedName name="MONB2" localSheetId="3">#REF!</definedName>
    <definedName name="MONB2" localSheetId="4">#REF!</definedName>
    <definedName name="MONB2" localSheetId="1">#REF!</definedName>
    <definedName name="MONB2" localSheetId="2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3">#REF!</definedName>
    <definedName name="MONB5" localSheetId="4">#REF!</definedName>
    <definedName name="MONB5" localSheetId="1">#REF!</definedName>
    <definedName name="MONB5" localSheetId="2">#REF!</definedName>
    <definedName name="MONB5" localSheetId="5">#REF!</definedName>
    <definedName name="MONB5">#REF!</definedName>
    <definedName name="MONB6" localSheetId="3">#REF!</definedName>
    <definedName name="MONB6" localSheetId="4">#REF!</definedName>
    <definedName name="MONB6" localSheetId="1">#REF!</definedName>
    <definedName name="MONB6" localSheetId="2">#REF!</definedName>
    <definedName name="MONB6" localSheetId="5">#REF!</definedName>
    <definedName name="MONB6">#REF!</definedName>
    <definedName name="MONB7" localSheetId="3">#REF!</definedName>
    <definedName name="MONB7" localSheetId="4">#REF!</definedName>
    <definedName name="MONB7" localSheetId="1">#REF!</definedName>
    <definedName name="MONB7" localSheetId="2">#REF!</definedName>
    <definedName name="MONB7" localSheetId="5">#REF!</definedName>
    <definedName name="MONB7">#REF!</definedName>
    <definedName name="MONB8">[2]MECANICO_REFRIGERACAO!$I$144</definedName>
    <definedName name="MONC1" localSheetId="3">#REF!</definedName>
    <definedName name="MONC1" localSheetId="4">#REF!</definedName>
    <definedName name="MONC1" localSheetId="1">#REF!</definedName>
    <definedName name="MONC1" localSheetId="2">#REF!</definedName>
    <definedName name="MONC1" localSheetId="5">#REF!</definedName>
    <definedName name="MONC1">#REF!</definedName>
    <definedName name="MONC2" localSheetId="3">#REF!</definedName>
    <definedName name="MONC2" localSheetId="4">#REF!</definedName>
    <definedName name="MONC2" localSheetId="1">#REF!</definedName>
    <definedName name="MONC2" localSheetId="2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3">#REF!</definedName>
    <definedName name="MONC5" localSheetId="4">#REF!</definedName>
    <definedName name="MONC5" localSheetId="1">#REF!</definedName>
    <definedName name="MONC5" localSheetId="2">#REF!</definedName>
    <definedName name="MONC5" localSheetId="5">#REF!</definedName>
    <definedName name="MONC5">#REF!</definedName>
    <definedName name="MONC6" localSheetId="3">#REF!</definedName>
    <definedName name="MONC6" localSheetId="4">#REF!</definedName>
    <definedName name="MONC6" localSheetId="1">#REF!</definedName>
    <definedName name="MONC6" localSheetId="2">#REF!</definedName>
    <definedName name="MONC6" localSheetId="5">#REF!</definedName>
    <definedName name="MONC6">#REF!</definedName>
    <definedName name="MONC7" localSheetId="3">#REF!</definedName>
    <definedName name="MONC7" localSheetId="4">#REF!</definedName>
    <definedName name="MONC7" localSheetId="1">#REF!</definedName>
    <definedName name="MONC7" localSheetId="2">#REF!</definedName>
    <definedName name="MONC7" localSheetId="5">#REF!</definedName>
    <definedName name="MONC7">#REF!</definedName>
    <definedName name="MONC8">[2]MECANICO_REFRIGERACAO!$I$148</definedName>
    <definedName name="mont" localSheetId="3">#REF!</definedName>
    <definedName name="mont" localSheetId="4">#REF!</definedName>
    <definedName name="mont" localSheetId="1">#REF!</definedName>
    <definedName name="mont" localSheetId="2">#REF!</definedName>
    <definedName name="mont" localSheetId="5">#REF!</definedName>
    <definedName name="mont">#REF!</definedName>
    <definedName name="MONTANTEA" localSheetId="3">#REF!</definedName>
    <definedName name="MONTANTEA" localSheetId="4">#REF!</definedName>
    <definedName name="MONTANTEA" localSheetId="1">#REF!</definedName>
    <definedName name="MONTANTEA" localSheetId="2">#REF!</definedName>
    <definedName name="MONTANTEA" localSheetId="5">#REF!</definedName>
    <definedName name="MONTANTEA">#REF!</definedName>
    <definedName name="MONTANTEA1" localSheetId="3">#REF!</definedName>
    <definedName name="MONTANTEA1" localSheetId="4">#REF!</definedName>
    <definedName name="MONTANTEA1" localSheetId="1">#REF!</definedName>
    <definedName name="MONTANTEA1" localSheetId="2">#REF!</definedName>
    <definedName name="MONTANTEA1" localSheetId="5">#REF!</definedName>
    <definedName name="MONTANTEA1">#REF!</definedName>
    <definedName name="MONTANTEA2" localSheetId="3">#REF!</definedName>
    <definedName name="MONTANTEA2" localSheetId="4">#REF!</definedName>
    <definedName name="MONTANTEA2" localSheetId="1">#REF!</definedName>
    <definedName name="MONTANTEA2" localSheetId="2">#REF!</definedName>
    <definedName name="MONTANTEA2" localSheetId="5">#REF!</definedName>
    <definedName name="MONTANTEA2">#REF!</definedName>
    <definedName name="MONTANTEB" localSheetId="3">#REF!</definedName>
    <definedName name="MONTANTEB" localSheetId="4">#REF!</definedName>
    <definedName name="MONTANTEB" localSheetId="1">#REF!</definedName>
    <definedName name="MONTANTEB" localSheetId="2">#REF!</definedName>
    <definedName name="MONTANTEB" localSheetId="5">#REF!</definedName>
    <definedName name="MONTANTEB">#REF!</definedName>
    <definedName name="MONTANTEB1" localSheetId="3">#REF!</definedName>
    <definedName name="MONTANTEB1" localSheetId="4">#REF!</definedName>
    <definedName name="MONTANTEB1" localSheetId="1">#REF!</definedName>
    <definedName name="MONTANTEB1" localSheetId="2">#REF!</definedName>
    <definedName name="MONTANTEB1" localSheetId="5">#REF!</definedName>
    <definedName name="MONTANTEB1">#REF!</definedName>
    <definedName name="MONTANTEB2" localSheetId="3">#REF!</definedName>
    <definedName name="MONTANTEB2" localSheetId="4">#REF!</definedName>
    <definedName name="MONTANTEB2" localSheetId="1">#REF!</definedName>
    <definedName name="MONTANTEB2" localSheetId="2">#REF!</definedName>
    <definedName name="MONTANTEB2" localSheetId="5">#REF!</definedName>
    <definedName name="MONTANTEB2">#REF!</definedName>
    <definedName name="MONTANTEC" localSheetId="3">#REF!</definedName>
    <definedName name="MONTANTEC" localSheetId="4">#REF!</definedName>
    <definedName name="MONTANTEC" localSheetId="1">#REF!</definedName>
    <definedName name="MONTANTEC" localSheetId="2">#REF!</definedName>
    <definedName name="MONTANTEC" localSheetId="5">#REF!</definedName>
    <definedName name="MONTANTEC">#REF!</definedName>
    <definedName name="MONTANTEC1" localSheetId="3">#REF!</definedName>
    <definedName name="MONTANTEC1" localSheetId="4">#REF!</definedName>
    <definedName name="MONTANTEC1" localSheetId="1">#REF!</definedName>
    <definedName name="MONTANTEC1" localSheetId="2">#REF!</definedName>
    <definedName name="MONTANTEC1" localSheetId="5">#REF!</definedName>
    <definedName name="MONTANTEC1">#REF!</definedName>
    <definedName name="MONTANTEC2" localSheetId="3">#REF!</definedName>
    <definedName name="MONTANTEC2" localSheetId="4">#REF!</definedName>
    <definedName name="MONTANTEC2" localSheetId="1">#REF!</definedName>
    <definedName name="MONTANTEC2" localSheetId="2">#REF!</definedName>
    <definedName name="MONTANTEC2" localSheetId="5">#REF!</definedName>
    <definedName name="MONTANTEC2">#REF!</definedName>
    <definedName name="ok" localSheetId="3">#REF!</definedName>
    <definedName name="ok" localSheetId="4">#REF!</definedName>
    <definedName name="ok" localSheetId="1">#REF!</definedName>
    <definedName name="ok" localSheetId="2">#REF!</definedName>
    <definedName name="ok" localSheetId="5">#REF!</definedName>
    <definedName name="ok">#REF!</definedName>
    <definedName name="REMUNERACAO1" localSheetId="3">#REF!</definedName>
    <definedName name="REMUNERACAO1" localSheetId="4">#REF!</definedName>
    <definedName name="REMUNERACAO1" localSheetId="1">#REF!</definedName>
    <definedName name="REMUNERACAO1" localSheetId="2">#REF!</definedName>
    <definedName name="REMUNERACAO1" localSheetId="5">#REF!</definedName>
    <definedName name="REMUNERACAO1">#REF!</definedName>
    <definedName name="REMUNERACAO2" localSheetId="3">#REF!</definedName>
    <definedName name="REMUNERACAO2" localSheetId="4">#REF!</definedName>
    <definedName name="REMUNERACAO2" localSheetId="1">#REF!</definedName>
    <definedName name="REMUNERACAO2" localSheetId="2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3">#REF!</definedName>
    <definedName name="REMUNERACAO5" localSheetId="4">#REF!</definedName>
    <definedName name="REMUNERACAO5" localSheetId="1">#REF!</definedName>
    <definedName name="REMUNERACAO5" localSheetId="2">#REF!</definedName>
    <definedName name="REMUNERACAO5" localSheetId="5">#REF!</definedName>
    <definedName name="REMUNERACAO5">#REF!</definedName>
    <definedName name="REMUNERACAO6" localSheetId="3">#REF!</definedName>
    <definedName name="REMUNERACAO6" localSheetId="4">#REF!</definedName>
    <definedName name="REMUNERACAO6" localSheetId="1">#REF!</definedName>
    <definedName name="REMUNERACAO6" localSheetId="2">#REF!</definedName>
    <definedName name="REMUNERACAO6" localSheetId="5">#REF!</definedName>
    <definedName name="REMUNERACAO6">#REF!</definedName>
    <definedName name="REMUNERACAO7" localSheetId="3">#REF!</definedName>
    <definedName name="REMUNERACAO7" localSheetId="4">#REF!</definedName>
    <definedName name="REMUNERACAO7" localSheetId="1">#REF!</definedName>
    <definedName name="REMUNERACAO7" localSheetId="2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3">#REF!</definedName>
    <definedName name="TOTAL_MONT_A" localSheetId="4">#REF!</definedName>
    <definedName name="TOTAL_MONT_A" localSheetId="1">#REF!</definedName>
    <definedName name="TOTAL_MONT_A" localSheetId="2">#REF!</definedName>
    <definedName name="TOTAL_MONT_A" localSheetId="5">#REF!</definedName>
    <definedName name="TOTAL_MONT_A">#REF!</definedName>
    <definedName name="TOTAL1" localSheetId="3">#REF!</definedName>
    <definedName name="TOTAL1" localSheetId="4">#REF!</definedName>
    <definedName name="TOTAL1" localSheetId="1">#REF!</definedName>
    <definedName name="TOTAL1" localSheetId="2">#REF!</definedName>
    <definedName name="TOTAL1" localSheetId="5">#REF!</definedName>
    <definedName name="TOTAL1">#REF!</definedName>
    <definedName name="TOTAL2" localSheetId="3">#REF!</definedName>
    <definedName name="TOTAL2" localSheetId="4">#REF!</definedName>
    <definedName name="TOTAL2" localSheetId="1">#REF!</definedName>
    <definedName name="TOTAL2" localSheetId="2">#REF!</definedName>
    <definedName name="TOTAL2" localSheetId="5">#REF!</definedName>
    <definedName name="TOTAL2">#REF!</definedName>
    <definedName name="VALE_TRANSPORTE" localSheetId="3">#REF!</definedName>
    <definedName name="VALE_TRANSPORTE" localSheetId="4">#REF!</definedName>
    <definedName name="VALE_TRANSPORTE" localSheetId="1">#REF!</definedName>
    <definedName name="VALE_TRANSPORTE" localSheetId="2">#REF!</definedName>
    <definedName name="VALE_TRANSPORTE" localSheetId="5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3" i="5" l="1"/>
  <c r="I134" i="5"/>
  <c r="I133" i="6"/>
  <c r="I134" i="6"/>
  <c r="I133" i="7"/>
  <c r="I134" i="7"/>
  <c r="I133" i="8"/>
  <c r="I134" i="8"/>
  <c r="I133" i="9"/>
  <c r="I134" i="9"/>
  <c r="I133" i="3"/>
  <c r="I134" i="3"/>
  <c r="I133" i="1"/>
  <c r="I134" i="1"/>
  <c r="I132" i="5"/>
  <c r="I132" i="6"/>
  <c r="I132" i="7"/>
  <c r="I132" i="8"/>
  <c r="I132" i="9"/>
  <c r="I132" i="3"/>
  <c r="I132" i="1"/>
  <c r="H171" i="9"/>
  <c r="A171" i="9"/>
  <c r="G147" i="9"/>
  <c r="D143" i="9" s="1"/>
  <c r="E143" i="9" s="1"/>
  <c r="E145" i="9"/>
  <c r="H144" i="9"/>
  <c r="H147" i="9" s="1"/>
  <c r="D144" i="9" s="1"/>
  <c r="E144" i="9" s="1"/>
  <c r="G144" i="9"/>
  <c r="F144" i="9"/>
  <c r="F143" i="9"/>
  <c r="F142" i="9"/>
  <c r="I118" i="9"/>
  <c r="I161" i="9" s="1"/>
  <c r="F111" i="9"/>
  <c r="G96" i="9"/>
  <c r="C96" i="9"/>
  <c r="A96" i="9"/>
  <c r="H95" i="9"/>
  <c r="F94" i="9"/>
  <c r="G92" i="9"/>
  <c r="C92" i="9"/>
  <c r="A92" i="9"/>
  <c r="E92" i="9" s="1"/>
  <c r="G88" i="9"/>
  <c r="C88" i="9"/>
  <c r="A88" i="9"/>
  <c r="I83" i="9"/>
  <c r="I82" i="9"/>
  <c r="H70" i="9"/>
  <c r="H63" i="9"/>
  <c r="H51" i="9"/>
  <c r="B39" i="9"/>
  <c r="I38" i="9"/>
  <c r="I37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5" i="9"/>
  <c r="I31" i="9" s="1"/>
  <c r="I36" i="9" s="1"/>
  <c r="G5" i="9"/>
  <c r="H171" i="8"/>
  <c r="A171" i="8"/>
  <c r="E145" i="8"/>
  <c r="H144" i="8"/>
  <c r="H147" i="8" s="1"/>
  <c r="D144" i="8" s="1"/>
  <c r="E144" i="8" s="1"/>
  <c r="G144" i="8"/>
  <c r="G147" i="8" s="1"/>
  <c r="D143" i="8" s="1"/>
  <c r="E143" i="8" s="1"/>
  <c r="F144" i="8"/>
  <c r="F143" i="8"/>
  <c r="F142" i="8"/>
  <c r="I118" i="8"/>
  <c r="I161" i="8" s="1"/>
  <c r="F111" i="8"/>
  <c r="I105" i="8" s="1"/>
  <c r="G96" i="8"/>
  <c r="C96" i="8"/>
  <c r="A96" i="8"/>
  <c r="E96" i="8" s="1"/>
  <c r="H95" i="8"/>
  <c r="F94" i="8"/>
  <c r="G92" i="8"/>
  <c r="C92" i="8"/>
  <c r="A92" i="8"/>
  <c r="E92" i="8" s="1"/>
  <c r="G88" i="8"/>
  <c r="C88" i="8"/>
  <c r="A88" i="8"/>
  <c r="I83" i="8"/>
  <c r="I82" i="8"/>
  <c r="H70" i="8"/>
  <c r="H63" i="8"/>
  <c r="H51" i="8"/>
  <c r="B39" i="8"/>
  <c r="I38" i="8"/>
  <c r="I37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I36" i="8" s="1"/>
  <c r="G5" i="8"/>
  <c r="H171" i="7"/>
  <c r="A171" i="7"/>
  <c r="E145" i="7"/>
  <c r="H144" i="7"/>
  <c r="H147" i="7" s="1"/>
  <c r="D144" i="7" s="1"/>
  <c r="E144" i="7" s="1"/>
  <c r="G144" i="7"/>
  <c r="G147" i="7" s="1"/>
  <c r="D143" i="7" s="1"/>
  <c r="E143" i="7" s="1"/>
  <c r="F144" i="7"/>
  <c r="F143" i="7"/>
  <c r="F142" i="7"/>
  <c r="I118" i="7"/>
  <c r="I161" i="7" s="1"/>
  <c r="F111" i="7"/>
  <c r="I105" i="7" s="1"/>
  <c r="G96" i="7"/>
  <c r="C96" i="7"/>
  <c r="A96" i="7"/>
  <c r="H95" i="7"/>
  <c r="F94" i="7"/>
  <c r="G92" i="7"/>
  <c r="C92" i="7"/>
  <c r="A92" i="7"/>
  <c r="E92" i="7" s="1"/>
  <c r="G88" i="7"/>
  <c r="C88" i="7"/>
  <c r="A88" i="7"/>
  <c r="E88" i="7" s="1"/>
  <c r="I83" i="7"/>
  <c r="I82" i="7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I31" i="7"/>
  <c r="I40" i="7" s="1"/>
  <c r="G11" i="7"/>
  <c r="A6" i="7"/>
  <c r="I5" i="7"/>
  <c r="G5" i="7"/>
  <c r="H171" i="6"/>
  <c r="A171" i="6"/>
  <c r="E145" i="6"/>
  <c r="H144" i="6"/>
  <c r="H147" i="6" s="1"/>
  <c r="D144" i="6" s="1"/>
  <c r="E144" i="6" s="1"/>
  <c r="G144" i="6"/>
  <c r="G147" i="6" s="1"/>
  <c r="D143" i="6" s="1"/>
  <c r="E143" i="6" s="1"/>
  <c r="F144" i="6"/>
  <c r="F143" i="6"/>
  <c r="F142" i="6"/>
  <c r="I118" i="6"/>
  <c r="I161" i="6" s="1"/>
  <c r="F111" i="6"/>
  <c r="G96" i="6"/>
  <c r="C96" i="6"/>
  <c r="A96" i="6"/>
  <c r="H95" i="6"/>
  <c r="F94" i="6"/>
  <c r="G92" i="6"/>
  <c r="C92" i="6"/>
  <c r="A92" i="6"/>
  <c r="E92" i="6" s="1"/>
  <c r="G88" i="6"/>
  <c r="C88" i="6"/>
  <c r="A88" i="6"/>
  <c r="I83" i="6"/>
  <c r="I82" i="6"/>
  <c r="H70" i="6"/>
  <c r="H63" i="6"/>
  <c r="H51" i="6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I31" i="6"/>
  <c r="F88" i="6" s="1"/>
  <c r="G11" i="6"/>
  <c r="A6" i="6"/>
  <c r="I5" i="6"/>
  <c r="G5" i="6"/>
  <c r="H171" i="5"/>
  <c r="A171" i="5"/>
  <c r="E145" i="5"/>
  <c r="H144" i="5"/>
  <c r="H147" i="5" s="1"/>
  <c r="D144" i="5" s="1"/>
  <c r="E144" i="5" s="1"/>
  <c r="G144" i="5"/>
  <c r="G147" i="5" s="1"/>
  <c r="D143" i="5" s="1"/>
  <c r="E143" i="5" s="1"/>
  <c r="F144" i="5"/>
  <c r="F143" i="5"/>
  <c r="F142" i="5"/>
  <c r="I118" i="5"/>
  <c r="I161" i="5" s="1"/>
  <c r="F111" i="5"/>
  <c r="I105" i="5" s="1"/>
  <c r="G96" i="5"/>
  <c r="C96" i="5"/>
  <c r="A96" i="5"/>
  <c r="E96" i="5" s="1"/>
  <c r="H95" i="5"/>
  <c r="F94" i="5"/>
  <c r="G92" i="5"/>
  <c r="C92" i="5"/>
  <c r="A92" i="5"/>
  <c r="G88" i="5"/>
  <c r="C88" i="5"/>
  <c r="A88" i="5"/>
  <c r="E88" i="5" s="1"/>
  <c r="I83" i="5"/>
  <c r="I82" i="5"/>
  <c r="H70" i="5"/>
  <c r="H63" i="5"/>
  <c r="H51" i="5"/>
  <c r="B39" i="5"/>
  <c r="I38" i="5"/>
  <c r="I37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G11" i="5"/>
  <c r="A6" i="5"/>
  <c r="I5" i="5"/>
  <c r="I31" i="5" s="1"/>
  <c r="G5" i="5"/>
  <c r="F88" i="5" l="1"/>
  <c r="H88" i="5" s="1"/>
  <c r="I36" i="5"/>
  <c r="I88" i="5"/>
  <c r="I81" i="5" s="1"/>
  <c r="E96" i="9"/>
  <c r="F96" i="9" s="1"/>
  <c r="H96" i="9" s="1"/>
  <c r="I96" i="9" s="1"/>
  <c r="I79" i="9" s="1"/>
  <c r="H88" i="6"/>
  <c r="E92" i="5"/>
  <c r="F92" i="5" s="1"/>
  <c r="H92" i="5" s="1"/>
  <c r="I92" i="5" s="1"/>
  <c r="I80" i="5" s="1"/>
  <c r="H80" i="5" s="1"/>
  <c r="E88" i="6"/>
  <c r="I88" i="6" s="1"/>
  <c r="I81" i="6" s="1"/>
  <c r="E96" i="7"/>
  <c r="F96" i="7" s="1"/>
  <c r="H96" i="7" s="1"/>
  <c r="I96" i="7" s="1"/>
  <c r="I79" i="7" s="1"/>
  <c r="E88" i="9"/>
  <c r="H73" i="9"/>
  <c r="H74" i="9" s="1"/>
  <c r="H76" i="9" s="1"/>
  <c r="E96" i="6"/>
  <c r="F96" i="6" s="1"/>
  <c r="H96" i="6" s="1"/>
  <c r="I96" i="6" s="1"/>
  <c r="I79" i="6" s="1"/>
  <c r="E88" i="8"/>
  <c r="F92" i="9"/>
  <c r="H92" i="9" s="1"/>
  <c r="I92" i="9" s="1"/>
  <c r="I80" i="9" s="1"/>
  <c r="F88" i="9"/>
  <c r="H88" i="9" s="1"/>
  <c r="I40" i="9"/>
  <c r="H38" i="9" s="1"/>
  <c r="I40" i="8"/>
  <c r="H34" i="8" s="1"/>
  <c r="F92" i="8"/>
  <c r="H92" i="8" s="1"/>
  <c r="I92" i="8"/>
  <c r="I80" i="8" s="1"/>
  <c r="H80" i="8" s="1"/>
  <c r="F96" i="8"/>
  <c r="H96" i="8" s="1"/>
  <c r="I96" i="8" s="1"/>
  <c r="I79" i="8" s="1"/>
  <c r="H76" i="8"/>
  <c r="I49" i="8"/>
  <c r="A126" i="8"/>
  <c r="H83" i="8"/>
  <c r="I46" i="8"/>
  <c r="I73" i="8"/>
  <c r="I74" i="8" s="1"/>
  <c r="H37" i="8"/>
  <c r="I56" i="8"/>
  <c r="H32" i="8"/>
  <c r="I58" i="8"/>
  <c r="H39" i="8"/>
  <c r="I60" i="8"/>
  <c r="I59" i="8"/>
  <c r="I45" i="8"/>
  <c r="H36" i="8"/>
  <c r="H73" i="8"/>
  <c r="H74" i="8" s="1"/>
  <c r="F88" i="8"/>
  <c r="H88" i="8" s="1"/>
  <c r="I49" i="7"/>
  <c r="H35" i="7"/>
  <c r="I154" i="7"/>
  <c r="I50" i="7"/>
  <c r="I62" i="7"/>
  <c r="I48" i="7"/>
  <c r="I60" i="7"/>
  <c r="I58" i="7"/>
  <c r="H36" i="7"/>
  <c r="I69" i="7"/>
  <c r="I61" i="7"/>
  <c r="I47" i="7"/>
  <c r="A126" i="7"/>
  <c r="I56" i="7"/>
  <c r="H32" i="7"/>
  <c r="I55" i="7"/>
  <c r="A113" i="7"/>
  <c r="H31" i="7"/>
  <c r="H83" i="7"/>
  <c r="I46" i="7"/>
  <c r="I73" i="7"/>
  <c r="I74" i="7" s="1"/>
  <c r="I59" i="7"/>
  <c r="I45" i="7"/>
  <c r="H33" i="7"/>
  <c r="I44" i="7"/>
  <c r="I57" i="7"/>
  <c r="I43" i="7"/>
  <c r="I68" i="7"/>
  <c r="H39" i="7"/>
  <c r="I67" i="7"/>
  <c r="H82" i="7"/>
  <c r="F92" i="7"/>
  <c r="H92" i="7" s="1"/>
  <c r="I92" i="7"/>
  <c r="I80" i="7" s="1"/>
  <c r="H80" i="7" s="1"/>
  <c r="H37" i="7"/>
  <c r="H34" i="7"/>
  <c r="H38" i="7"/>
  <c r="H73" i="7"/>
  <c r="H74" i="7" s="1"/>
  <c r="H76" i="7" s="1"/>
  <c r="F88" i="7"/>
  <c r="H88" i="7" s="1"/>
  <c r="I88" i="7" s="1"/>
  <c r="I81" i="7" s="1"/>
  <c r="F92" i="6"/>
  <c r="H92" i="6" s="1"/>
  <c r="I92" i="6"/>
  <c r="I80" i="6" s="1"/>
  <c r="I124" i="6"/>
  <c r="I111" i="6"/>
  <c r="I40" i="6"/>
  <c r="H73" i="6"/>
  <c r="H74" i="6" s="1"/>
  <c r="H76" i="6" s="1"/>
  <c r="I124" i="5"/>
  <c r="I111" i="5"/>
  <c r="F96" i="5"/>
  <c r="H96" i="5" s="1"/>
  <c r="I96" i="5" s="1"/>
  <c r="I79" i="5" s="1"/>
  <c r="I40" i="5"/>
  <c r="H36" i="5" s="1"/>
  <c r="H73" i="5"/>
  <c r="H74" i="5" s="1"/>
  <c r="H76" i="5" s="1"/>
  <c r="F94" i="1"/>
  <c r="I48" i="8" l="1"/>
  <c r="I61" i="8"/>
  <c r="I62" i="8"/>
  <c r="H35" i="8"/>
  <c r="H81" i="5"/>
  <c r="I154" i="8"/>
  <c r="I43" i="8"/>
  <c r="I88" i="9"/>
  <c r="I81" i="9" s="1"/>
  <c r="H81" i="9" s="1"/>
  <c r="I47" i="8"/>
  <c r="H34" i="5"/>
  <c r="I50" i="8"/>
  <c r="I88" i="8"/>
  <c r="I81" i="8" s="1"/>
  <c r="I111" i="8" s="1"/>
  <c r="H31" i="8"/>
  <c r="I44" i="8"/>
  <c r="I69" i="8"/>
  <c r="H82" i="8"/>
  <c r="H34" i="9"/>
  <c r="H36" i="9"/>
  <c r="H82" i="9"/>
  <c r="H80" i="9"/>
  <c r="I84" i="9"/>
  <c r="H79" i="9"/>
  <c r="I111" i="9"/>
  <c r="I124" i="9"/>
  <c r="I49" i="9"/>
  <c r="I46" i="9"/>
  <c r="I44" i="9"/>
  <c r="A113" i="9"/>
  <c r="I62" i="9"/>
  <c r="I48" i="9"/>
  <c r="A126" i="9"/>
  <c r="H83" i="9"/>
  <c r="I60" i="9"/>
  <c r="I73" i="9"/>
  <c r="I74" i="9" s="1"/>
  <c r="I45" i="9"/>
  <c r="H33" i="9"/>
  <c r="I69" i="9"/>
  <c r="H35" i="9"/>
  <c r="I61" i="9"/>
  <c r="I47" i="9"/>
  <c r="I59" i="9"/>
  <c r="H37" i="9"/>
  <c r="I58" i="9"/>
  <c r="I55" i="9"/>
  <c r="I67" i="9"/>
  <c r="H31" i="9"/>
  <c r="I154" i="9"/>
  <c r="I50" i="9"/>
  <c r="I57" i="9"/>
  <c r="I43" i="9"/>
  <c r="I68" i="9"/>
  <c r="H39" i="9"/>
  <c r="I56" i="9"/>
  <c r="H32" i="9"/>
  <c r="I57" i="8"/>
  <c r="I67" i="8"/>
  <c r="I68" i="8"/>
  <c r="H38" i="8"/>
  <c r="H33" i="8"/>
  <c r="H40" i="8" s="1"/>
  <c r="I55" i="8"/>
  <c r="A113" i="8"/>
  <c r="H79" i="8"/>
  <c r="F126" i="8"/>
  <c r="F113" i="8"/>
  <c r="I63" i="8"/>
  <c r="I51" i="8"/>
  <c r="I111" i="7"/>
  <c r="I124" i="7"/>
  <c r="H81" i="7"/>
  <c r="I84" i="7"/>
  <c r="H79" i="7"/>
  <c r="H84" i="7" s="1"/>
  <c r="F113" i="7"/>
  <c r="F126" i="7"/>
  <c r="H40" i="7"/>
  <c r="H98" i="7" s="1"/>
  <c r="I70" i="7"/>
  <c r="I63" i="7"/>
  <c r="I51" i="7"/>
  <c r="H38" i="5"/>
  <c r="I84" i="6"/>
  <c r="H79" i="6"/>
  <c r="I49" i="6"/>
  <c r="I62" i="6"/>
  <c r="I48" i="6"/>
  <c r="H38" i="6"/>
  <c r="H34" i="6"/>
  <c r="H37" i="6"/>
  <c r="I58" i="6"/>
  <c r="I44" i="6"/>
  <c r="I57" i="6"/>
  <c r="I56" i="6"/>
  <c r="I69" i="6"/>
  <c r="I61" i="6"/>
  <c r="I47" i="6"/>
  <c r="I59" i="6"/>
  <c r="I45" i="6"/>
  <c r="H33" i="6"/>
  <c r="H32" i="6"/>
  <c r="I55" i="6"/>
  <c r="A113" i="6"/>
  <c r="H39" i="6"/>
  <c r="A126" i="6"/>
  <c r="H83" i="6"/>
  <c r="I60" i="6"/>
  <c r="I46" i="6"/>
  <c r="H82" i="6"/>
  <c r="I43" i="6"/>
  <c r="I68" i="6"/>
  <c r="I67" i="6"/>
  <c r="H35" i="6"/>
  <c r="I73" i="6"/>
  <c r="I74" i="6" s="1"/>
  <c r="H31" i="6"/>
  <c r="I154" i="6"/>
  <c r="I50" i="6"/>
  <c r="H36" i="6"/>
  <c r="H81" i="6"/>
  <c r="H80" i="6"/>
  <c r="I84" i="5"/>
  <c r="H79" i="5"/>
  <c r="I49" i="5"/>
  <c r="A126" i="5"/>
  <c r="H83" i="5"/>
  <c r="H82" i="5"/>
  <c r="I44" i="5"/>
  <c r="I57" i="5"/>
  <c r="I56" i="5"/>
  <c r="H32" i="5"/>
  <c r="I69" i="5"/>
  <c r="I154" i="5"/>
  <c r="I62" i="5"/>
  <c r="I48" i="5"/>
  <c r="I61" i="5"/>
  <c r="I47" i="5"/>
  <c r="I60" i="5"/>
  <c r="H33" i="5"/>
  <c r="I55" i="5"/>
  <c r="I68" i="5"/>
  <c r="H39" i="5"/>
  <c r="H35" i="5"/>
  <c r="H31" i="5"/>
  <c r="I50" i="5"/>
  <c r="I46" i="5"/>
  <c r="I73" i="5"/>
  <c r="I74" i="5" s="1"/>
  <c r="I59" i="5"/>
  <c r="I45" i="5"/>
  <c r="H37" i="5"/>
  <c r="I58" i="5"/>
  <c r="A113" i="5"/>
  <c r="I67" i="5"/>
  <c r="I43" i="5"/>
  <c r="I51" i="5" s="1"/>
  <c r="G11" i="3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H95" i="1"/>
  <c r="G92" i="1"/>
  <c r="C92" i="1"/>
  <c r="A92" i="1"/>
  <c r="G88" i="1"/>
  <c r="C88" i="1"/>
  <c r="A88" i="1"/>
  <c r="I83" i="1"/>
  <c r="I82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H81" i="8" l="1"/>
  <c r="H84" i="8" s="1"/>
  <c r="H98" i="8" s="1"/>
  <c r="I124" i="8"/>
  <c r="I84" i="8"/>
  <c r="I51" i="9"/>
  <c r="H40" i="9"/>
  <c r="I70" i="9"/>
  <c r="F113" i="9"/>
  <c r="F126" i="9"/>
  <c r="I63" i="9"/>
  <c r="H84" i="9"/>
  <c r="G126" i="9"/>
  <c r="G113" i="9"/>
  <c r="I156" i="9"/>
  <c r="I70" i="8"/>
  <c r="I156" i="8"/>
  <c r="G126" i="8"/>
  <c r="G113" i="8"/>
  <c r="D113" i="8"/>
  <c r="D126" i="8"/>
  <c r="C126" i="8"/>
  <c r="C113" i="8"/>
  <c r="E126" i="7"/>
  <c r="E113" i="7"/>
  <c r="I76" i="7"/>
  <c r="I98" i="7" s="1"/>
  <c r="A142" i="7" s="1"/>
  <c r="I155" i="7"/>
  <c r="C126" i="7"/>
  <c r="C113" i="7"/>
  <c r="D126" i="7"/>
  <c r="D113" i="7"/>
  <c r="G113" i="7"/>
  <c r="I156" i="7"/>
  <c r="G126" i="7"/>
  <c r="I70" i="6"/>
  <c r="E126" i="6" s="1"/>
  <c r="H40" i="5"/>
  <c r="F113" i="6"/>
  <c r="F126" i="6"/>
  <c r="H84" i="6"/>
  <c r="H40" i="6"/>
  <c r="H98" i="6" s="1"/>
  <c r="I63" i="6"/>
  <c r="I51" i="6"/>
  <c r="G113" i="6"/>
  <c r="I156" i="6"/>
  <c r="G126" i="6"/>
  <c r="C126" i="5"/>
  <c r="C113" i="5"/>
  <c r="I70" i="5"/>
  <c r="H84" i="5"/>
  <c r="I63" i="5"/>
  <c r="F113" i="5"/>
  <c r="F126" i="5"/>
  <c r="I156" i="5"/>
  <c r="G113" i="5"/>
  <c r="G126" i="5"/>
  <c r="E88" i="1"/>
  <c r="E92" i="1"/>
  <c r="F92" i="1" s="1"/>
  <c r="I40" i="1"/>
  <c r="A126" i="1" s="1"/>
  <c r="E96" i="1"/>
  <c r="F96" i="1" s="1"/>
  <c r="H96" i="1" s="1"/>
  <c r="I96" i="1" s="1"/>
  <c r="I79" i="1" s="1"/>
  <c r="H92" i="1"/>
  <c r="I92" i="1" s="1"/>
  <c r="I80" i="1" s="1"/>
  <c r="H73" i="1"/>
  <c r="H74" i="1" s="1"/>
  <c r="H76" i="1" s="1"/>
  <c r="F88" i="1"/>
  <c r="H88" i="1" s="1"/>
  <c r="I105" i="1"/>
  <c r="I88" i="1" l="1"/>
  <c r="I81" i="1" s="1"/>
  <c r="H98" i="5"/>
  <c r="I76" i="9"/>
  <c r="I98" i="9" s="1"/>
  <c r="A142" i="9" s="1"/>
  <c r="I155" i="9"/>
  <c r="C126" i="9"/>
  <c r="C113" i="9"/>
  <c r="D126" i="9"/>
  <c r="D113" i="9"/>
  <c r="E126" i="9"/>
  <c r="E113" i="9"/>
  <c r="H98" i="9"/>
  <c r="E126" i="8"/>
  <c r="H126" i="8" s="1"/>
  <c r="I126" i="8" s="1"/>
  <c r="H117" i="8" s="1"/>
  <c r="E113" i="8"/>
  <c r="H113" i="8" s="1"/>
  <c r="I113" i="8" s="1"/>
  <c r="I155" i="8"/>
  <c r="I157" i="8" s="1"/>
  <c r="I76" i="8"/>
  <c r="I98" i="8" s="1"/>
  <c r="A142" i="8" s="1"/>
  <c r="H113" i="7"/>
  <c r="I113" i="7" s="1"/>
  <c r="H126" i="7"/>
  <c r="I126" i="7" s="1"/>
  <c r="I157" i="7"/>
  <c r="E113" i="6"/>
  <c r="I76" i="6"/>
  <c r="I98" i="6" s="1"/>
  <c r="A142" i="6" s="1"/>
  <c r="C126" i="6"/>
  <c r="C113" i="6"/>
  <c r="I155" i="6"/>
  <c r="D126" i="6"/>
  <c r="D113" i="6"/>
  <c r="D126" i="5"/>
  <c r="D113" i="5"/>
  <c r="E126" i="5"/>
  <c r="E113" i="5"/>
  <c r="I155" i="5"/>
  <c r="I76" i="5"/>
  <c r="I98" i="5" s="1"/>
  <c r="A142" i="5" s="1"/>
  <c r="I43" i="1"/>
  <c r="I47" i="1"/>
  <c r="I154" i="1"/>
  <c r="I57" i="1"/>
  <c r="H82" i="1"/>
  <c r="H83" i="1"/>
  <c r="I67" i="1"/>
  <c r="H31" i="1"/>
  <c r="H38" i="1"/>
  <c r="H80" i="1"/>
  <c r="H79" i="1"/>
  <c r="I62" i="1"/>
  <c r="I68" i="1"/>
  <c r="H37" i="1"/>
  <c r="I49" i="1"/>
  <c r="I73" i="1"/>
  <c r="I74" i="1" s="1"/>
  <c r="F126" i="1" s="1"/>
  <c r="I61" i="1"/>
  <c r="I59" i="1"/>
  <c r="H36" i="1"/>
  <c r="I69" i="1"/>
  <c r="I44" i="1"/>
  <c r="H34" i="1"/>
  <c r="H32" i="1"/>
  <c r="I58" i="1"/>
  <c r="H35" i="1"/>
  <c r="H33" i="1"/>
  <c r="A113" i="1"/>
  <c r="I45" i="1"/>
  <c r="I46" i="1"/>
  <c r="I50" i="1"/>
  <c r="I55" i="1"/>
  <c r="I56" i="1"/>
  <c r="I60" i="1"/>
  <c r="I48" i="1"/>
  <c r="H39" i="1"/>
  <c r="I124" i="1"/>
  <c r="I111" i="1"/>
  <c r="H81" i="1"/>
  <c r="I84" i="1"/>
  <c r="H104" i="8" l="1"/>
  <c r="H102" i="8"/>
  <c r="H107" i="8"/>
  <c r="H105" i="8"/>
  <c r="H106" i="8"/>
  <c r="G111" i="8"/>
  <c r="H103" i="8" s="1"/>
  <c r="H108" i="8" s="1"/>
  <c r="H113" i="9"/>
  <c r="I113" i="9" s="1"/>
  <c r="H126" i="9"/>
  <c r="I126" i="9" s="1"/>
  <c r="I157" i="9"/>
  <c r="G124" i="8"/>
  <c r="I122" i="8" s="1"/>
  <c r="I162" i="8" s="1"/>
  <c r="H116" i="8"/>
  <c r="H118" i="8" s="1"/>
  <c r="I108" i="8"/>
  <c r="H102" i="7"/>
  <c r="H106" i="7"/>
  <c r="H107" i="7"/>
  <c r="H104" i="7"/>
  <c r="G111" i="7"/>
  <c r="H105" i="7"/>
  <c r="H117" i="7"/>
  <c r="H116" i="7"/>
  <c r="H118" i="7" s="1"/>
  <c r="G124" i="7"/>
  <c r="I157" i="6"/>
  <c r="H126" i="6"/>
  <c r="I126" i="6" s="1"/>
  <c r="H113" i="6"/>
  <c r="I113" i="6" s="1"/>
  <c r="I157" i="5"/>
  <c r="H113" i="5"/>
  <c r="I113" i="5" s="1"/>
  <c r="H126" i="5"/>
  <c r="I126" i="5" s="1"/>
  <c r="F113" i="1"/>
  <c r="H40" i="1"/>
  <c r="H84" i="1"/>
  <c r="I51" i="1"/>
  <c r="C126" i="1"/>
  <c r="C113" i="1"/>
  <c r="I63" i="1"/>
  <c r="I70" i="1"/>
  <c r="G113" i="1"/>
  <c r="G126" i="1"/>
  <c r="I156" i="1"/>
  <c r="H117" i="9" l="1"/>
  <c r="H116" i="9"/>
  <c r="H118" i="9" s="1"/>
  <c r="G124" i="9"/>
  <c r="H107" i="9"/>
  <c r="H106" i="9"/>
  <c r="G111" i="9"/>
  <c r="H102" i="9"/>
  <c r="H104" i="9"/>
  <c r="H121" i="8"/>
  <c r="H122" i="8" s="1"/>
  <c r="H128" i="8" s="1"/>
  <c r="I160" i="8"/>
  <c r="I128" i="8"/>
  <c r="C142" i="8" s="1"/>
  <c r="D142" i="8" s="1"/>
  <c r="H121" i="7"/>
  <c r="H122" i="7" s="1"/>
  <c r="I122" i="7"/>
  <c r="I162" i="7" s="1"/>
  <c r="I108" i="7"/>
  <c r="H103" i="7"/>
  <c r="H108" i="7"/>
  <c r="H104" i="6"/>
  <c r="H106" i="6"/>
  <c r="H102" i="6"/>
  <c r="H107" i="6"/>
  <c r="G111" i="6"/>
  <c r="H117" i="6"/>
  <c r="H116" i="6"/>
  <c r="H118" i="6" s="1"/>
  <c r="G124" i="6"/>
  <c r="H117" i="5"/>
  <c r="H116" i="5"/>
  <c r="G124" i="5"/>
  <c r="H106" i="5"/>
  <c r="H104" i="5"/>
  <c r="G111" i="5"/>
  <c r="H107" i="5"/>
  <c r="H102" i="5"/>
  <c r="H105" i="5"/>
  <c r="I76" i="1"/>
  <c r="I98" i="1" s="1"/>
  <c r="A142" i="1" s="1"/>
  <c r="H98" i="1"/>
  <c r="E113" i="1"/>
  <c r="E126" i="1"/>
  <c r="D126" i="1"/>
  <c r="D113" i="1"/>
  <c r="I155" i="1"/>
  <c r="I157" i="1" s="1"/>
  <c r="H105" i="9" l="1"/>
  <c r="I108" i="9"/>
  <c r="H103" i="9"/>
  <c r="H108" i="9" s="1"/>
  <c r="I122" i="9"/>
  <c r="I162" i="9" s="1"/>
  <c r="H121" i="9"/>
  <c r="H122" i="9" s="1"/>
  <c r="H134" i="8"/>
  <c r="I136" i="8"/>
  <c r="H136" i="8" s="1"/>
  <c r="H133" i="8"/>
  <c r="I135" i="8"/>
  <c r="H135" i="8" s="1"/>
  <c r="I163" i="8"/>
  <c r="H128" i="7"/>
  <c r="I128" i="7"/>
  <c r="C142" i="7" s="1"/>
  <c r="D142" i="7" s="1"/>
  <c r="I160" i="7"/>
  <c r="H105" i="6"/>
  <c r="H118" i="5"/>
  <c r="H103" i="6"/>
  <c r="I122" i="6"/>
  <c r="I162" i="6" s="1"/>
  <c r="H121" i="6"/>
  <c r="H122" i="6" s="1"/>
  <c r="I108" i="5"/>
  <c r="H103" i="5"/>
  <c r="H108" i="5" s="1"/>
  <c r="H121" i="5"/>
  <c r="H122" i="5" s="1"/>
  <c r="I122" i="5"/>
  <c r="I162" i="5" s="1"/>
  <c r="H113" i="1"/>
  <c r="I113" i="1" s="1"/>
  <c r="H106" i="1" s="1"/>
  <c r="H126" i="1"/>
  <c r="I126" i="1" s="1"/>
  <c r="G124" i="1" s="1"/>
  <c r="H108" i="6" l="1"/>
  <c r="H128" i="6" s="1"/>
  <c r="H128" i="9"/>
  <c r="I160" i="9"/>
  <c r="I128" i="9"/>
  <c r="C142" i="9" s="1"/>
  <c r="D142" i="9" s="1"/>
  <c r="H132" i="8"/>
  <c r="H137" i="8" s="1"/>
  <c r="H150" i="8" s="1"/>
  <c r="I137" i="8"/>
  <c r="I163" i="7"/>
  <c r="H134" i="7"/>
  <c r="I136" i="7"/>
  <c r="H136" i="7" s="1"/>
  <c r="H133" i="7"/>
  <c r="I135" i="7"/>
  <c r="H135" i="7" s="1"/>
  <c r="I108" i="6"/>
  <c r="I128" i="6" s="1"/>
  <c r="C142" i="6" s="1"/>
  <c r="D142" i="6" s="1"/>
  <c r="H128" i="5"/>
  <c r="I160" i="5"/>
  <c r="I128" i="5"/>
  <c r="C142" i="5" s="1"/>
  <c r="D142" i="5" s="1"/>
  <c r="H116" i="1"/>
  <c r="H117" i="1"/>
  <c r="H118" i="1" s="1"/>
  <c r="H104" i="1"/>
  <c r="H105" i="1"/>
  <c r="G111" i="1"/>
  <c r="I108" i="1" s="1"/>
  <c r="I160" i="1" s="1"/>
  <c r="H107" i="1"/>
  <c r="H103" i="1"/>
  <c r="H108" i="1" s="1"/>
  <c r="H102" i="1"/>
  <c r="H121" i="1"/>
  <c r="H122" i="1" s="1"/>
  <c r="I122" i="1"/>
  <c r="I162" i="1" s="1"/>
  <c r="I160" i="6" l="1"/>
  <c r="I163" i="9"/>
  <c r="H134" i="9"/>
  <c r="H133" i="9"/>
  <c r="I135" i="9"/>
  <c r="H135" i="9" s="1"/>
  <c r="I136" i="9"/>
  <c r="H136" i="9" s="1"/>
  <c r="I150" i="8"/>
  <c r="I167" i="8"/>
  <c r="G171" i="8" s="1"/>
  <c r="I166" i="8"/>
  <c r="H132" i="7"/>
  <c r="H137" i="7" s="1"/>
  <c r="H150" i="7" s="1"/>
  <c r="I137" i="7"/>
  <c r="I163" i="6"/>
  <c r="H134" i="6"/>
  <c r="H133" i="6"/>
  <c r="I136" i="6"/>
  <c r="H136" i="6" s="1"/>
  <c r="I135" i="6"/>
  <c r="H135" i="6" s="1"/>
  <c r="H134" i="5"/>
  <c r="H133" i="5"/>
  <c r="I135" i="5"/>
  <c r="H135" i="5" s="1"/>
  <c r="I136" i="5"/>
  <c r="H136" i="5" s="1"/>
  <c r="I163" i="5"/>
  <c r="H128" i="1"/>
  <c r="I128" i="1"/>
  <c r="C142" i="1" s="1"/>
  <c r="D142" i="1" s="1"/>
  <c r="I163" i="1"/>
  <c r="H166" i="8" l="1"/>
  <c r="H167" i="8" s="1"/>
  <c r="H132" i="9"/>
  <c r="H137" i="9" s="1"/>
  <c r="H150" i="9" s="1"/>
  <c r="I137" i="9"/>
  <c r="I171" i="8"/>
  <c r="I173" i="8" s="1"/>
  <c r="F8" i="3" s="1"/>
  <c r="H8" i="3" s="1"/>
  <c r="H161" i="8"/>
  <c r="H154" i="8"/>
  <c r="H156" i="8"/>
  <c r="H155" i="8"/>
  <c r="H162" i="8"/>
  <c r="H160" i="8"/>
  <c r="H163" i="8" s="1"/>
  <c r="I150" i="7"/>
  <c r="I166" i="7"/>
  <c r="I167" i="7"/>
  <c r="G171" i="7" s="1"/>
  <c r="H132" i="6"/>
  <c r="H137" i="6" s="1"/>
  <c r="H150" i="6" s="1"/>
  <c r="I137" i="6"/>
  <c r="I137" i="5"/>
  <c r="H132" i="5"/>
  <c r="H137" i="5" s="1"/>
  <c r="H150" i="5" s="1"/>
  <c r="I136" i="1"/>
  <c r="H136" i="1" s="1"/>
  <c r="I135" i="1"/>
  <c r="H135" i="1" s="1"/>
  <c r="H133" i="1"/>
  <c r="H134" i="1"/>
  <c r="H132" i="1"/>
  <c r="I150" i="9" l="1"/>
  <c r="I167" i="9"/>
  <c r="G171" i="9" s="1"/>
  <c r="I166" i="9"/>
  <c r="H166" i="9" s="1"/>
  <c r="H167" i="9" s="1"/>
  <c r="H157" i="8"/>
  <c r="I171" i="7"/>
  <c r="I173" i="7" s="1"/>
  <c r="F7" i="3" s="1"/>
  <c r="H7" i="3" s="1"/>
  <c r="H161" i="7"/>
  <c r="H154" i="7"/>
  <c r="H156" i="7"/>
  <c r="H155" i="7"/>
  <c r="H162" i="7"/>
  <c r="H160" i="7"/>
  <c r="H166" i="7"/>
  <c r="H167" i="7" s="1"/>
  <c r="I150" i="6"/>
  <c r="I167" i="6"/>
  <c r="G171" i="6" s="1"/>
  <c r="I166" i="6"/>
  <c r="I150" i="5"/>
  <c r="I167" i="5"/>
  <c r="G171" i="5" s="1"/>
  <c r="I166" i="5"/>
  <c r="H137" i="1"/>
  <c r="H150" i="1" s="1"/>
  <c r="I137" i="1"/>
  <c r="I166" i="1" s="1"/>
  <c r="H166" i="5" l="1"/>
  <c r="H167" i="5" s="1"/>
  <c r="H163" i="7"/>
  <c r="I171" i="9"/>
  <c r="I173" i="9" s="1"/>
  <c r="F9" i="3" s="1"/>
  <c r="H9" i="3" s="1"/>
  <c r="H10" i="3" s="1"/>
  <c r="H161" i="9"/>
  <c r="H154" i="9"/>
  <c r="H156" i="9"/>
  <c r="H155" i="9"/>
  <c r="H162" i="9"/>
  <c r="H160" i="9"/>
  <c r="H163" i="9" s="1"/>
  <c r="H157" i="7"/>
  <c r="H166" i="6"/>
  <c r="H167" i="6" s="1"/>
  <c r="I171" i="6"/>
  <c r="I173" i="6" s="1"/>
  <c r="F5" i="3" s="1"/>
  <c r="H5" i="3" s="1"/>
  <c r="H161" i="6"/>
  <c r="H154" i="6"/>
  <c r="H156" i="6"/>
  <c r="H155" i="6"/>
  <c r="H162" i="6"/>
  <c r="H160" i="6"/>
  <c r="I171" i="5"/>
  <c r="I173" i="5" s="1"/>
  <c r="F4" i="3" s="1"/>
  <c r="H4" i="3" s="1"/>
  <c r="H161" i="5"/>
  <c r="H154" i="5"/>
  <c r="H156" i="5"/>
  <c r="H155" i="5"/>
  <c r="H162" i="5"/>
  <c r="H160" i="5"/>
  <c r="I150" i="1"/>
  <c r="I167" i="1"/>
  <c r="G171" i="1" s="1"/>
  <c r="H166" i="1" s="1"/>
  <c r="H167" i="1" s="1"/>
  <c r="H161" i="1"/>
  <c r="H154" i="1"/>
  <c r="H155" i="1"/>
  <c r="H160" i="1"/>
  <c r="H156" i="1"/>
  <c r="H162" i="1"/>
  <c r="I171" i="1" l="1"/>
  <c r="I173" i="1" s="1"/>
  <c r="F3" i="3" s="1"/>
  <c r="H3" i="3" s="1"/>
  <c r="H163" i="6"/>
  <c r="H11" i="3"/>
  <c r="H6" i="3"/>
  <c r="H157" i="9"/>
  <c r="H163" i="5"/>
  <c r="H157" i="6"/>
  <c r="H157" i="5"/>
  <c r="H157" i="1"/>
  <c r="H1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2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2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2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3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3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3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4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4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4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5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5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5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<sst xmlns="http://schemas.openxmlformats.org/spreadsheetml/2006/main" count="1566" uniqueCount="202">
  <si>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</si>
  <si>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</si>
  <si>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</si>
  <si>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</si>
  <si>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</si>
  <si>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</si>
  <si>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</si>
  <si>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</si>
  <si>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</si>
  <si>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</si>
  <si>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</si>
  <si>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</si>
  <si>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</si>
  <si>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</si>
  <si>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</si>
  <si>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</si>
  <si>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</si>
  <si>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</si>
  <si>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</si>
  <si>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</si>
  <si>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</si>
  <si>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</si>
  <si>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</si>
  <si>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</si>
  <si>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</si>
  <si>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</si>
  <si>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</si>
  <si>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</si>
  <si>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</si>
  <si>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</si>
  <si>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</si>
  <si>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</si>
  <si>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</si>
  <si>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</si>
  <si>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</si>
  <si>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</si>
  <si>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</si>
  <si>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</si>
  <si>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</si>
  <si>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</si>
  <si>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</si>
  <si>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</si>
  <si>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</si>
  <si>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</si>
  <si>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</si>
  <si>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</si>
  <si>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</si>
  <si>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</si>
  <si>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</si>
  <si>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</si>
  <si>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</si>
  <si>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</si>
  <si>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</si>
  <si>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</si>
  <si>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</si>
  <si>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</si>
  <si>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</si>
  <si>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</si>
  <si>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</si>
  <si>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</si>
  <si>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</si>
  <si>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</si>
  <si>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</si>
  <si>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</si>
  <si>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</si>
  <si>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</si>
  <si>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</si>
  <si>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</si>
  <si>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</si>
  <si>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</si>
  <si>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</si>
  <si>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</si>
  <si>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</si>
  <si>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</si>
  <si>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</si>
  <si>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</si>
  <si>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</si>
  <si>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</si>
  <si>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</si>
  <si>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</si>
  <si>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</si>
  <si>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</si>
  <si>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</si>
  <si>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</si>
  <si>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</si>
  <si>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</si>
  <si>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</si>
  <si>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</si>
  <si>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</si>
  <si>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</si>
  <si>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</si>
  <si>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</si>
  <si>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</si>
  <si>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</si>
  <si>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</si>
  <si>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</si>
  <si>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</si>
  <si>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</si>
  <si>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</si>
  <si>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</si>
  <si>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</si>
  <si>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</si>
  <si>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</si>
  <si>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</si>
  <si>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</si>
  <si>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</si>
  <si>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</si>
  <si>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</si>
  <si>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</si>
  <si>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</si>
  <si>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</si>
  <si>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</si>
  <si>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</si>
  <si>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</si>
  <si>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</si>
  <si>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</si>
  <si>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</si>
  <si>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</si>
  <si>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</si>
  <si>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</si>
  <si>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</si>
  <si>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</si>
  <si>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</si>
  <si>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</si>
  <si>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</si>
  <si>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</si>
  <si>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</si>
  <si>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</si>
  <si>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</si>
  <si>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</si>
  <si>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</si>
  <si>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</si>
  <si>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</si>
  <si>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</si>
  <si>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</si>
  <si>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</si>
  <si>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</si>
  <si>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</si>
  <si>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</si>
  <si>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</si>
  <si>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</si>
  <si>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</si>
  <si>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</si>
  <si>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</si>
  <si>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</si>
  <si>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</si>
  <si>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</si>
  <si>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</si>
  <si>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</si>
  <si>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</si>
  <si>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</si>
  <si>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</si>
  <si>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</si>
  <si>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</si>
  <si>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</si>
  <si>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</si>
  <si>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</si>
  <si>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</si>
  <si>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</si>
  <si>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</si>
  <si>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</si>
  <si>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</si>
  <si>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</si>
  <si>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</si>
  <si>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</si>
  <si>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</si>
  <si>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</si>
  <si>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</si>
  <si>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</si>
  <si>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</si>
  <si>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</si>
  <si>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</si>
  <si>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</si>
  <si>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</si>
  <si>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</si>
  <si>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</si>
  <si>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</si>
  <si>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</si>
  <si>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</si>
  <si>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</si>
  <si>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</si>
  <si>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</si>
  <si>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</si>
  <si>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</si>
  <si>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</si>
  <si>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</si>
  <si>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</si>
  <si>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t>LOTE</t>
  </si>
  <si>
    <t>Auxiliar Administrativo</t>
  </si>
  <si>
    <t>Auxiliar Adm. Supervisor</t>
  </si>
  <si>
    <t>Servente de Limpeza</t>
  </si>
  <si>
    <t>Bento Gonçalves</t>
  </si>
  <si>
    <t>44h</t>
  </si>
  <si>
    <t>seg-sab</t>
  </si>
  <si>
    <t>Santa Maria</t>
  </si>
  <si>
    <t>24/1300-0001021-8</t>
  </si>
  <si>
    <t>RS004922/2023</t>
  </si>
  <si>
    <t>Plano de Benefício Familiar (cláusula vigésima nona, parágrafo segundo)</t>
  </si>
  <si>
    <t>Auxiliar Administrativo Supervisor</t>
  </si>
  <si>
    <t>RS000042/2024</t>
  </si>
  <si>
    <t>Total Lote 2</t>
  </si>
  <si>
    <t>Total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</si>
</sst>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6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9" fillId="0" borderId="1" xfId="4" applyNumberFormat="1" applyBorder="1"/>
    <xf numFmtId="0" fontId="29" fillId="0" borderId="1" xfId="4" applyBorder="1" applyAlignment="1">
      <alignment horizontal="center"/>
    </xf>
    <xf numFmtId="170" fontId="29" fillId="0" borderId="0" xfId="4" applyNumberFormat="1"/>
    <xf numFmtId="0" fontId="28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31" fillId="13" borderId="0" xfId="4" applyFont="1" applyFill="1" applyAlignment="1">
      <alignment horizontal="center" vertical="center"/>
    </xf>
    <xf numFmtId="0" fontId="29" fillId="0" borderId="1" xfId="4" applyBorder="1"/>
    <xf numFmtId="164" fontId="29" fillId="14" borderId="1" xfId="4" applyNumberFormat="1" applyFill="1" applyBorder="1"/>
    <xf numFmtId="0" fontId="26" fillId="15" borderId="1" xfId="4" applyFont="1" applyFill="1" applyBorder="1" applyAlignment="1">
      <alignment horizontal="center"/>
    </xf>
    <xf numFmtId="164" fontId="26" fillId="15" borderId="1" xfId="4" applyNumberFormat="1" applyFont="1" applyFill="1" applyBorder="1"/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6" fillId="15" borderId="1" xfId="4" applyFont="1" applyFill="1" applyBorder="1" applyAlignment="1">
      <alignment horizontal="right"/>
    </xf>
    <xf numFmtId="0" fontId="26" fillId="11" borderId="0" xfId="4" applyFont="1" applyFill="1" applyAlignment="1">
      <alignment horizontal="center"/>
    </xf>
    <xf numFmtId="0" fontId="26" fillId="11" borderId="11" xfId="4" applyFont="1" applyFill="1" applyBorder="1" applyAlignment="1">
      <alignment horizontal="center"/>
    </xf>
    <xf numFmtId="0" fontId="29" fillId="0" borderId="3" xfId="4" applyBorder="1" applyAlignment="1">
      <alignment horizontal="center" vertical="center"/>
    </xf>
    <xf numFmtId="0" fontId="29" fillId="0" borderId="12" xfId="4" applyBorder="1" applyAlignment="1">
      <alignment horizontal="center" vertical="center"/>
    </xf>
    <xf numFmtId="0" fontId="29" fillId="0" borderId="2" xfId="4" applyBorder="1" applyAlignment="1">
      <alignment horizontal="center" vertical="center"/>
    </xf>
    <xf numFmtId="0" fontId="31" fillId="14" borderId="5" xfId="4" applyFont="1" applyFill="1" applyBorder="1" applyAlignment="1">
      <alignment horizontal="center"/>
    </xf>
    <xf numFmtId="0" fontId="31" fillId="14" borderId="7" xfId="4" applyFont="1" applyFill="1" applyBorder="1" applyAlignment="1">
      <alignment horizontal="center"/>
    </xf>
    <xf numFmtId="0" fontId="31" fillId="14" borderId="10" xfId="4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29" fillId="16" borderId="0" xfId="4" applyFill="1"/>
    <xf numFmtId="0" fontId="10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left" vertical="center" wrapText="1"/>
    </xf>
    <xf numFmtId="0" fontId="2" fillId="17" borderId="1" xfId="0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  <xf numFmtId="0" fontId="29" fillId="18" borderId="0" xfId="4" applyFill="1"/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view="pageBreakPreview" topLeftCell="A128" zoomScale="130" zoomScaleNormal="130" zoomScalePageLayoutView="130" workbookViewId="0">
      <selection activeCell="I134" sqref="I13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188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196</v>
      </c>
      <c r="E7" s="91"/>
      <c r="F7" s="91"/>
      <c r="G7" s="128" t="s">
        <v>7</v>
      </c>
      <c r="H7" s="128"/>
      <c r="I7" s="129" t="s">
        <v>11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191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6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 t="s">
        <v>11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 t="s">
        <v>11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1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2013.31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402.66200000000003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30.199649999999998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20.133099999999999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4.0266200000000003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50.332750000000004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161.06479999999999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60.399299999999997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12.07986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740.89808000000016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240.21606933999999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41.23057549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24.407357130000001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23.024213159999999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0.35031593999999999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0.88988301999999997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0.37246235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182.78841489999999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513.27929132999986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47.568475369999994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3.4568532699999999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19.027792809999998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70.053121449999992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188.88677920944002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188.88677920944002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1513.1172719894398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0.20959395224779098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1.9053995658890086E-2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9.4968683411893851E-2</v>
      </c>
      <c r="I81" s="24">
        <f>I88</f>
        <v>191.20140000000001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9.645807153394163E-3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0.33326243847196907</v>
      </c>
      <c r="I84" s="26">
        <f>SUM(I79:I83)</f>
        <v>670.9606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6</v>
      </c>
      <c r="B88" s="120"/>
      <c r="C88" s="17">
        <f>I13</f>
        <v>26</v>
      </c>
      <c r="D88" s="17">
        <v>2</v>
      </c>
      <c r="E88" s="37">
        <f>A88*C88*D88</f>
        <v>312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191.20140000000001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2.0848194624719691</v>
      </c>
      <c r="I98" s="48">
        <f>I40+I76+I84</f>
        <v>4197.3878719894401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0.1</v>
      </c>
      <c r="G111" s="56">
        <f>I113*F111</f>
        <v>400.61864719894413</v>
      </c>
      <c r="H111" s="57" t="s">
        <v>116</v>
      </c>
      <c r="I111" s="58">
        <f>I81</f>
        <v>191.20140000000001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2013.31</v>
      </c>
      <c r="B113" s="107"/>
      <c r="C113" s="62">
        <f>I51</f>
        <v>740.89808000000016</v>
      </c>
      <c r="D113" s="62">
        <f>I63</f>
        <v>513.27929132999986</v>
      </c>
      <c r="E113" s="62">
        <f>I70</f>
        <v>70.053121449999992</v>
      </c>
      <c r="F113" s="62">
        <f>I74</f>
        <v>188.88677920944002</v>
      </c>
      <c r="G113" s="62">
        <f>I84</f>
        <v>670.9606</v>
      </c>
      <c r="H113" s="62">
        <f>A113+C113+D113+E113+F113+G113</f>
        <v>4197.387871989441</v>
      </c>
      <c r="I113" s="62">
        <f>H113-I111</f>
        <v>4006.1864719894411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721.11356495809935</v>
      </c>
      <c r="H124" s="57" t="s">
        <v>116</v>
      </c>
      <c r="I124" s="58">
        <f>I81</f>
        <v>191.20140000000001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2013.31</v>
      </c>
      <c r="B126" s="107"/>
      <c r="C126" s="62">
        <f>I51</f>
        <v>740.89808000000016</v>
      </c>
      <c r="D126" s="62">
        <f>I63</f>
        <v>513.27929132999986</v>
      </c>
      <c r="E126" s="62">
        <f>I70</f>
        <v>70.053121449999992</v>
      </c>
      <c r="F126" s="62">
        <f>I74</f>
        <v>188.88677920944002</v>
      </c>
      <c r="G126" s="62">
        <f>I84</f>
        <v>670.9606</v>
      </c>
      <c r="H126" s="62">
        <f>A126+C126+D126+E126+F126+G126</f>
        <v>4197.387871989441</v>
      </c>
      <c r="I126" s="62">
        <f>H126-I124</f>
        <v>4006.1864719894411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6.9630423138725226E-3</v>
      </c>
      <c r="I132" s="24">
        <f>($D$142/$E$144)*H142</f>
        <v>29.226589360397814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3.2137118371719335E-2</v>
      </c>
      <c r="I133" s="24">
        <f t="shared" ref="I133:I134" si="5">($D$142/$E$144)*H143</f>
        <v>134.89195089414375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3.2137118371719335E-2</v>
      </c>
      <c r="I134" s="24">
        <f t="shared" si="5"/>
        <v>134.89195089414375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7.1237279057311198E-2</v>
      </c>
      <c r="I137" s="26">
        <f>SUM(I132:I136)</f>
        <v>299.01049114868533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4197.3878719894401</v>
      </c>
      <c r="B142" s="104"/>
      <c r="C142" s="24">
        <f>I128</f>
        <v>0</v>
      </c>
      <c r="D142" s="105">
        <f>A142+C142</f>
        <v>4197.3878719894401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0.1225</v>
      </c>
      <c r="E143" s="156">
        <f>C143-D143</f>
        <v>0.87749999999999995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6.6500000000000004E-2</v>
      </c>
      <c r="E144" s="152">
        <f>C144-D144</f>
        <v>0.9335</v>
      </c>
      <c r="F144" s="150" t="str">
        <f>B134</f>
        <v>ISS</v>
      </c>
      <c r="G144" s="158">
        <f>I11</f>
        <v>0.03</v>
      </c>
      <c r="H144" s="146">
        <f>I11</f>
        <v>0.03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0.1225</v>
      </c>
      <c r="H147" s="147">
        <f>SUM(H142:I146)</f>
        <v>6.6500000000000004E-2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7.1237279057311198E-2</v>
      </c>
      <c r="I150" s="48">
        <f>I137</f>
        <v>299.01049114868533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0.44776059356868708</v>
      </c>
      <c r="I154" s="66">
        <f>I40</f>
        <v>2013.31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0.33651761916695599</v>
      </c>
      <c r="I155" s="66">
        <f>I51+I63+I70+I74</f>
        <v>1513.1172719894398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0.14922178726435692</v>
      </c>
      <c r="I156" s="66">
        <f>I84</f>
        <v>670.9606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0.9335</v>
      </c>
      <c r="I157" s="48">
        <f>SUM(I154:I156)</f>
        <v>4197.3878719894401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6.6500000000000004E-2</v>
      </c>
      <c r="I166" s="24">
        <f>I137</f>
        <v>299.01049114868533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6.6500000000000004E-2</v>
      </c>
      <c r="I167" s="48">
        <f>I137</f>
        <v>299.01049114868533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Auxiliar Administrativo</v>
      </c>
      <c r="B171" s="88"/>
      <c r="C171" s="88"/>
      <c r="D171" s="88"/>
      <c r="E171" s="88"/>
      <c r="F171" s="88"/>
      <c r="G171" s="68">
        <f>I157+I163+I167</f>
        <v>4496.3983631381252</v>
      </c>
      <c r="H171" s="67">
        <f>IF(D6="12x36",2,1)</f>
        <v>1</v>
      </c>
      <c r="I171" s="68">
        <f>G171*H171</f>
        <v>4496.3983631381252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4496.3983631381252</v>
      </c>
      <c r="J173" s="35"/>
    </row>
  </sheetData>
  <mergeCells count="17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5:B95"/>
    <mergeCell ref="A96:B96"/>
    <mergeCell ref="A98:G98"/>
    <mergeCell ref="A100:I100"/>
    <mergeCell ref="B101:G101"/>
    <mergeCell ref="B102:G102"/>
    <mergeCell ref="B103:G103"/>
    <mergeCell ref="A94:E94"/>
    <mergeCell ref="F94:I9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3"/>
  <sheetViews>
    <sheetView view="pageBreakPreview" topLeftCell="A124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198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196</v>
      </c>
      <c r="E7" s="91"/>
      <c r="F7" s="91"/>
      <c r="G7" s="128" t="s">
        <v>7</v>
      </c>
      <c r="H7" s="128"/>
      <c r="I7" s="129" t="s">
        <v>11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191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6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>
        <v>0.37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 t="s">
        <v>11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0.72992700729927007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0.27007299270072987</v>
      </c>
      <c r="I36" s="24">
        <f>IF(I22="Não aplicável",0,I31*I22)</f>
        <v>744.92469999999992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2758.2347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551.64693999999997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41.373520499999998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27.582346999999999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5.5164694000000001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68.955867499999997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220.65877599999999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82.747040999999996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16.549408199999998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1015.0303696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329.09601499580003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56.485888421300004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33.438079268099997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31.543172029200001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0.47993283780000001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1.2191397373999999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0.51027341949999994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250.42012841299999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703.19262912210002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65.1688112569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4.7358889799000004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26.068076149699998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95.972776386499987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258.77488751693284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258.77488751693284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2072.9706626255329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0.15298828631225619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1.3908026028386923E-2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6.9320206869995515E-2</v>
      </c>
      <c r="I81" s="24">
        <f>I88</f>
        <v>191.20140000000001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7.0407351484628924E-3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0.24325725435910153</v>
      </c>
      <c r="I84" s="26">
        <f>SUM(I79:I83)</f>
        <v>670.9606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6</v>
      </c>
      <c r="B88" s="120"/>
      <c r="C88" s="17">
        <f>I13</f>
        <v>26</v>
      </c>
      <c r="D88" s="17">
        <v>2</v>
      </c>
      <c r="E88" s="37">
        <f>A88*C88*D88</f>
        <v>312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191.20140000000001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1.9948142783591016</v>
      </c>
      <c r="I98" s="48">
        <f>I40+I76+I84</f>
        <v>5502.1659626255332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0.1</v>
      </c>
      <c r="G111" s="56">
        <f>I113*F111</f>
        <v>531.09645626255337</v>
      </c>
      <c r="H111" s="57" t="s">
        <v>116</v>
      </c>
      <c r="I111" s="58">
        <f>I81</f>
        <v>191.20140000000001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2758.2347</v>
      </c>
      <c r="B113" s="107"/>
      <c r="C113" s="62">
        <f>I51</f>
        <v>1015.0303696</v>
      </c>
      <c r="D113" s="62">
        <f>I63</f>
        <v>703.19262912210002</v>
      </c>
      <c r="E113" s="62">
        <f>I70</f>
        <v>95.972776386499987</v>
      </c>
      <c r="F113" s="62">
        <f>I74</f>
        <v>258.77488751693284</v>
      </c>
      <c r="G113" s="62">
        <f>I84</f>
        <v>670.9606</v>
      </c>
      <c r="H113" s="62">
        <f>A113+C113+D113+E113+F113+G113</f>
        <v>5502.1659626255332</v>
      </c>
      <c r="I113" s="62">
        <f>H113-I111</f>
        <v>5310.9645626255333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955.97362127259601</v>
      </c>
      <c r="H124" s="57" t="s">
        <v>116</v>
      </c>
      <c r="I124" s="58">
        <f>I81</f>
        <v>191.20140000000001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2758.2347</v>
      </c>
      <c r="B126" s="107"/>
      <c r="C126" s="62">
        <f>I51</f>
        <v>1015.0303696</v>
      </c>
      <c r="D126" s="62">
        <f>I63</f>
        <v>703.19262912210002</v>
      </c>
      <c r="E126" s="62">
        <f>I70</f>
        <v>95.972776386499987</v>
      </c>
      <c r="F126" s="62">
        <f>I74</f>
        <v>258.77488751693284</v>
      </c>
      <c r="G126" s="62">
        <f>I84</f>
        <v>670.9606</v>
      </c>
      <c r="H126" s="62">
        <f>A126+C126+D126+E126+F126+G126</f>
        <v>5502.1659626255332</v>
      </c>
      <c r="I126" s="62">
        <f>H126-I124</f>
        <v>5310.9645626255333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6.9630423138725226E-3</v>
      </c>
      <c r="I132" s="24">
        <f>($D$142/$E$144)*H142</f>
        <v>38.311814415710728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3.2137118371719335E-2</v>
      </c>
      <c r="I133" s="24">
        <f t="shared" ref="I133:I134" si="5">($D$142/$E$144)*H143</f>
        <v>176.82375884174184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3.2137118371719335E-2</v>
      </c>
      <c r="I134" s="24">
        <f t="shared" si="5"/>
        <v>176.82375884174184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7.1237279057311198E-2</v>
      </c>
      <c r="I137" s="26">
        <f>SUM(I132:I136)</f>
        <v>391.9593320991944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5502.1659626255332</v>
      </c>
      <c r="B142" s="104"/>
      <c r="C142" s="24">
        <f>I128</f>
        <v>0</v>
      </c>
      <c r="D142" s="105">
        <f>A142+C142</f>
        <v>5502.1659626255332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0.1225</v>
      </c>
      <c r="E143" s="156">
        <f>C143-D143</f>
        <v>0.87749999999999995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6.6500000000000004E-2</v>
      </c>
      <c r="E144" s="152">
        <f>C144-D144</f>
        <v>0.9335</v>
      </c>
      <c r="F144" s="150" t="str">
        <f>B134</f>
        <v>ISS</v>
      </c>
      <c r="G144" s="158">
        <f>I11</f>
        <v>0.03</v>
      </c>
      <c r="H144" s="146">
        <f>I11</f>
        <v>0.03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0.1225</v>
      </c>
      <c r="H147" s="147">
        <f>SUM(H142:I146)</f>
        <v>6.6500000000000004E-2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7.1237279057311198E-2</v>
      </c>
      <c r="I150" s="48">
        <f>I137</f>
        <v>391.9593320991944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0.46796336387158821</v>
      </c>
      <c r="I154" s="66">
        <f>I40</f>
        <v>2758.2347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0.35170115309236</v>
      </c>
      <c r="I155" s="66">
        <f>I51+I63+I70+I74</f>
        <v>2072.9706626255329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0.1138354830360517</v>
      </c>
      <c r="I156" s="66">
        <f>I84</f>
        <v>670.9606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0.9335</v>
      </c>
      <c r="I157" s="48">
        <f>SUM(I154:I156)</f>
        <v>5502.1659626255332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6.6500000000000004E-2</v>
      </c>
      <c r="I166" s="24">
        <f>I137</f>
        <v>391.9593320991944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6.6500000000000004E-2</v>
      </c>
      <c r="I167" s="48">
        <f>I137</f>
        <v>391.9593320991944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Auxiliar Administrativo Supervisor</v>
      </c>
      <c r="B171" s="88"/>
      <c r="C171" s="88"/>
      <c r="D171" s="88"/>
      <c r="E171" s="88"/>
      <c r="F171" s="88"/>
      <c r="G171" s="68">
        <f>I157+I163+I167</f>
        <v>5894.1252947247276</v>
      </c>
      <c r="H171" s="67">
        <f>IF(D6="12x36",2,1)</f>
        <v>1</v>
      </c>
      <c r="I171" s="68">
        <f>G171*H171</f>
        <v>5894.1252947247276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5894.1252947247276</v>
      </c>
      <c r="J173" s="35"/>
    </row>
  </sheetData>
  <mergeCells count="172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124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190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196</v>
      </c>
      <c r="E7" s="91"/>
      <c r="F7" s="91"/>
      <c r="G7" s="128" t="s">
        <v>7</v>
      </c>
      <c r="H7" s="128"/>
      <c r="I7" s="129">
        <v>0.2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191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1540.51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6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 t="s">
        <v>11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>
        <v>1540.51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0.83333333333333326</v>
      </c>
      <c r="I31" s="24">
        <f>IF(D6="12x36",I10,I10/H10*I5)</f>
        <v>1540.51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0.16666666666666669</v>
      </c>
      <c r="I34" s="24">
        <f>IF(I7=20%,I23*I7,0)</f>
        <v>308.10200000000003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1848.6120000000001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369.72240000000005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27.729179999999999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18.48612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3.6972240000000003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46.215300000000006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147.88896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55.458359999999999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11.091672000000001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680.28921600000001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220.56529216800001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37.857725148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22.410723276000002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21.140726832000002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0.32165848800000002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0.81708650400000005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0.34199321999999999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167.83548347999999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471.29068911600001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43.677155724000002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3.1740668040000002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17.471232011999998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64.322454539999995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173.43497359468805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173.43497359468805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1389.3373332506881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0.22826726214046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2.0751569285496357E-2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0.11877527572037831</v>
      </c>
      <c r="I81" s="24">
        <f>I88</f>
        <v>219.5694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1.0505179020800471E-2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0.3782992861671351</v>
      </c>
      <c r="I84" s="26">
        <f>SUM(I79:I83)</f>
        <v>699.32860000000005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6</v>
      </c>
      <c r="B88" s="120"/>
      <c r="C88" s="17">
        <f>I13</f>
        <v>26</v>
      </c>
      <c r="D88" s="17">
        <v>2</v>
      </c>
      <c r="E88" s="37">
        <f>A88*C88*D88</f>
        <v>312</v>
      </c>
      <c r="F88" s="37">
        <f>I31</f>
        <v>1540.51</v>
      </c>
      <c r="G88" s="38">
        <f>I14</f>
        <v>0.06</v>
      </c>
      <c r="H88" s="37">
        <f>F88*G88</f>
        <v>92.430599999999998</v>
      </c>
      <c r="I88" s="24">
        <f>IF((E88-H88)&gt;0,E88-H88,0)</f>
        <v>219.5694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2.1298563101671353</v>
      </c>
      <c r="I98" s="48">
        <f>I40+I76+I84</f>
        <v>3937.277933250688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0.2</v>
      </c>
      <c r="G111" s="56">
        <f>I113*F111</f>
        <v>743.54170665013771</v>
      </c>
      <c r="H111" s="57" t="s">
        <v>116</v>
      </c>
      <c r="I111" s="58">
        <f>I81</f>
        <v>219.5694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1848.6120000000001</v>
      </c>
      <c r="B113" s="107"/>
      <c r="C113" s="62">
        <f>I51</f>
        <v>680.28921600000001</v>
      </c>
      <c r="D113" s="62">
        <f>I63</f>
        <v>471.29068911600001</v>
      </c>
      <c r="E113" s="62">
        <f>I70</f>
        <v>64.322454539999995</v>
      </c>
      <c r="F113" s="62">
        <f>I74</f>
        <v>173.43497359468805</v>
      </c>
      <c r="G113" s="62">
        <f>I84</f>
        <v>699.32860000000005</v>
      </c>
      <c r="H113" s="62">
        <f>A113+C113+D113+E113+F113+G113</f>
        <v>3937.277933250688</v>
      </c>
      <c r="I113" s="62">
        <f>H113-I111</f>
        <v>3717.7085332506881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669.18753598512387</v>
      </c>
      <c r="H124" s="57" t="s">
        <v>116</v>
      </c>
      <c r="I124" s="58">
        <f>I81</f>
        <v>219.5694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1848.6120000000001</v>
      </c>
      <c r="B126" s="107"/>
      <c r="C126" s="62">
        <f>I51</f>
        <v>680.28921600000001</v>
      </c>
      <c r="D126" s="62">
        <f>I63</f>
        <v>471.29068911600001</v>
      </c>
      <c r="E126" s="62">
        <f>I70</f>
        <v>64.322454539999995</v>
      </c>
      <c r="F126" s="62">
        <f>I74</f>
        <v>173.43497359468805</v>
      </c>
      <c r="G126" s="62">
        <f>I84</f>
        <v>699.32860000000005</v>
      </c>
      <c r="H126" s="62">
        <f>A126+C126+D126+E126+F126+G126</f>
        <v>3937.277933250688</v>
      </c>
      <c r="I126" s="62">
        <f>H126-I124</f>
        <v>3717.7085332506881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6.9630423138725217E-3</v>
      </c>
      <c r="I132" s="24">
        <f>($D$142/$E$144)*H142</f>
        <v>27.415432850701091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3.2137118371719328E-2</v>
      </c>
      <c r="I133" s="24">
        <f t="shared" ref="I133:I134" si="5">($D$142/$E$144)*H143</f>
        <v>126.5327670032358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3.2137118371719328E-2</v>
      </c>
      <c r="I134" s="24">
        <f t="shared" si="5"/>
        <v>126.5327670032358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7.123727905731117E-2</v>
      </c>
      <c r="I137" s="26">
        <f>SUM(I132:I136)</f>
        <v>280.48096685717269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3937.277933250688</v>
      </c>
      <c r="B142" s="104"/>
      <c r="C142" s="24">
        <f>I128</f>
        <v>0</v>
      </c>
      <c r="D142" s="105">
        <f>A142+C142</f>
        <v>3937.277933250688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0.1225</v>
      </c>
      <c r="E143" s="156">
        <f>C143-D143</f>
        <v>0.87749999999999995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6.6500000000000004E-2</v>
      </c>
      <c r="E144" s="152">
        <f>C144-D144</f>
        <v>0.9335</v>
      </c>
      <c r="F144" s="150" t="str">
        <f>B134</f>
        <v>ISS</v>
      </c>
      <c r="G144" s="158">
        <f>I11</f>
        <v>0.03</v>
      </c>
      <c r="H144" s="146">
        <f>I11</f>
        <v>0.03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0.1225</v>
      </c>
      <c r="H147" s="147">
        <f>SUM(H142:I146)</f>
        <v>6.6500000000000004E-2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7.123727905731117E-2</v>
      </c>
      <c r="I150" s="48">
        <f>I137</f>
        <v>280.48096685717269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0.43829247801545168</v>
      </c>
      <c r="I154" s="66">
        <f>I40</f>
        <v>1848.6120000000001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0.32940179041887829</v>
      </c>
      <c r="I155" s="66">
        <f>I51+I63+I70+I74</f>
        <v>1389.3373332506881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0.16580573156567013</v>
      </c>
      <c r="I156" s="66">
        <f>I84</f>
        <v>699.32860000000005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0.93350000000000011</v>
      </c>
      <c r="I157" s="48">
        <f>SUM(I154:I156)</f>
        <v>3937.277933250688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6.649999999999999E-2</v>
      </c>
      <c r="I166" s="24">
        <f>I137</f>
        <v>280.48096685717269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6.649999999999999E-2</v>
      </c>
      <c r="I167" s="48">
        <f>I137</f>
        <v>280.48096685717269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Servente de Limpeza</v>
      </c>
      <c r="B171" s="88"/>
      <c r="C171" s="88"/>
      <c r="D171" s="88"/>
      <c r="E171" s="88"/>
      <c r="F171" s="88"/>
      <c r="G171" s="68">
        <f>I157+I163+I167</f>
        <v>4217.7589001078604</v>
      </c>
      <c r="H171" s="67">
        <f>IF(D6="12x36",2,1)</f>
        <v>1</v>
      </c>
      <c r="I171" s="68">
        <f>G171*H171</f>
        <v>4217.7589001078604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4217.7589001078604</v>
      </c>
      <c r="J173" s="35"/>
    </row>
  </sheetData>
  <mergeCells count="172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3"/>
  <sheetViews>
    <sheetView view="pageBreakPreview" topLeftCell="A124" zoomScale="130" zoomScaleNormal="130" zoomScalePageLayoutView="130" workbookViewId="0">
      <selection activeCell="H142" sqref="H142:I14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188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199</v>
      </c>
      <c r="E7" s="91"/>
      <c r="F7" s="91"/>
      <c r="G7" s="128" t="s">
        <v>7</v>
      </c>
      <c r="H7" s="128"/>
      <c r="I7" s="129" t="s">
        <v>11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194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 t="s">
        <v>11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 t="s">
        <v>11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1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2013.31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402.66200000000003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30.199649999999998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20.133099999999999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4.0266200000000003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50.332750000000004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161.06479999999999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60.399299999999997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12.07986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740.89808000000016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240.21606933999999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41.23057549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24.407357130000001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23.024213159999999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0.35031593999999999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0.88988301999999997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0.37246235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182.78841489999999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513.27929132999986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47.568475369999994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3.4568532699999999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19.027792809999998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70.053121449999992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188.88677920944002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188.88677920944002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1513.1172719894398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0.20959395224779098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1.9053995658890086E-2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6.9140569509911542E-2</v>
      </c>
      <c r="I81" s="24">
        <f>I88</f>
        <v>139.20140000000001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9.645807153394163E-3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0.30743432456998676</v>
      </c>
      <c r="I84" s="26">
        <f>SUM(I79:I83)</f>
        <v>618.9606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5</v>
      </c>
      <c r="B88" s="120"/>
      <c r="C88" s="17">
        <f>I13</f>
        <v>26</v>
      </c>
      <c r="D88" s="17">
        <v>2</v>
      </c>
      <c r="E88" s="37">
        <f>A88*C88*D88</f>
        <v>260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139.20140000000001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2.0589913485699869</v>
      </c>
      <c r="I98" s="48">
        <f>I40+I76+I84</f>
        <v>4145.3878719894401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0.1</v>
      </c>
      <c r="G111" s="56">
        <f>I113*F111</f>
        <v>400.61864719894413</v>
      </c>
      <c r="H111" s="57" t="s">
        <v>116</v>
      </c>
      <c r="I111" s="58">
        <f>I81</f>
        <v>139.20140000000001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2013.31</v>
      </c>
      <c r="B113" s="107"/>
      <c r="C113" s="62">
        <f>I51</f>
        <v>740.89808000000016</v>
      </c>
      <c r="D113" s="62">
        <f>I63</f>
        <v>513.27929132999986</v>
      </c>
      <c r="E113" s="62">
        <f>I70</f>
        <v>70.053121449999992</v>
      </c>
      <c r="F113" s="62">
        <f>I74</f>
        <v>188.88677920944002</v>
      </c>
      <c r="G113" s="62">
        <f>I84</f>
        <v>618.9606</v>
      </c>
      <c r="H113" s="62">
        <f>A113+C113+D113+E113+F113+G113</f>
        <v>4145.387871989441</v>
      </c>
      <c r="I113" s="62">
        <f>H113-I111</f>
        <v>4006.1864719894411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721.11356495809935</v>
      </c>
      <c r="H124" s="57" t="s">
        <v>116</v>
      </c>
      <c r="I124" s="58">
        <f>I81</f>
        <v>139.20140000000001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2013.31</v>
      </c>
      <c r="B126" s="107"/>
      <c r="C126" s="62">
        <f>I51</f>
        <v>740.89808000000016</v>
      </c>
      <c r="D126" s="62">
        <f>I63</f>
        <v>513.27929132999986</v>
      </c>
      <c r="E126" s="62">
        <f>I70</f>
        <v>70.053121449999992</v>
      </c>
      <c r="F126" s="62">
        <f>I74</f>
        <v>188.88677920944002</v>
      </c>
      <c r="G126" s="62">
        <f>I84</f>
        <v>618.9606</v>
      </c>
      <c r="H126" s="62">
        <f>A126+C126+D126+E126+F126+G126</f>
        <v>4145.387871989441</v>
      </c>
      <c r="I126" s="62">
        <f>H126-I124</f>
        <v>4006.1864719894411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7.0384407146724427E-3</v>
      </c>
      <c r="I132" s="24">
        <f>($D$142/$E$144)*H142</f>
        <v>29.17706677631983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3.2485110990795887E-2</v>
      </c>
      <c r="I133" s="24">
        <f t="shared" ref="I133:I134" si="5">($D$142/$E$144)*H143</f>
        <v>134.66338512147613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4.3313481321061185E-2</v>
      </c>
      <c r="I134" s="24">
        <f t="shared" si="5"/>
        <v>179.55118016196818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8.2837033026529505E-2</v>
      </c>
      <c r="I137" s="26">
        <f>SUM(I132:I136)</f>
        <v>343.39163205976411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4145.3878719894401</v>
      </c>
      <c r="B142" s="104"/>
      <c r="C142" s="24">
        <f>I128</f>
        <v>0</v>
      </c>
      <c r="D142" s="105">
        <f>A142+C142</f>
        <v>4145.3878719894401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0.13250000000000001</v>
      </c>
      <c r="E143" s="156">
        <f>C143-D143</f>
        <v>0.86749999999999994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7.6499999999999999E-2</v>
      </c>
      <c r="E144" s="152">
        <f>C144-D144</f>
        <v>0.92349999999999999</v>
      </c>
      <c r="F144" s="150" t="str">
        <f>B134</f>
        <v>ISS</v>
      </c>
      <c r="G144" s="158">
        <f>I11</f>
        <v>0.04</v>
      </c>
      <c r="H144" s="146">
        <f>I11</f>
        <v>0.04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0.13250000000000001</v>
      </c>
      <c r="H147" s="147">
        <f>SUM(H142:I146)</f>
        <v>7.6499999999999999E-2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8.2837033026529505E-2</v>
      </c>
      <c r="I150" s="48">
        <f>I137</f>
        <v>343.39163205976411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0.44852058297446973</v>
      </c>
      <c r="I154" s="66">
        <f>I40</f>
        <v>2013.31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0.33708879454303753</v>
      </c>
      <c r="I155" s="66">
        <f>I51+I63+I70+I74</f>
        <v>1513.1172719894398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0.13789062248249279</v>
      </c>
      <c r="I156" s="66">
        <f>I84</f>
        <v>618.9606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0.92349999999999999</v>
      </c>
      <c r="I157" s="48">
        <f>SUM(I154:I156)</f>
        <v>4145.3878719894401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7.6499999999999999E-2</v>
      </c>
      <c r="I166" s="24">
        <f>I137</f>
        <v>343.39163205976411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7.6499999999999999E-2</v>
      </c>
      <c r="I167" s="48">
        <f>I137</f>
        <v>343.39163205976411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Auxiliar Administrativo</v>
      </c>
      <c r="B171" s="88"/>
      <c r="C171" s="88"/>
      <c r="D171" s="88"/>
      <c r="E171" s="88"/>
      <c r="F171" s="88"/>
      <c r="G171" s="68">
        <f>I157+I163+I167</f>
        <v>4488.7795040492038</v>
      </c>
      <c r="H171" s="67">
        <f>IF(D6="12x36",2,1)</f>
        <v>1</v>
      </c>
      <c r="I171" s="68">
        <f>G171*H171</f>
        <v>4488.7795040492038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4488.7795040492038</v>
      </c>
      <c r="J173" s="35"/>
    </row>
  </sheetData>
  <mergeCells count="172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3"/>
  <sheetViews>
    <sheetView view="pageBreakPreview" topLeftCell="A130" zoomScale="130" zoomScaleNormal="130" zoomScalePageLayoutView="130" workbookViewId="0">
      <selection activeCell="I134" sqref="I13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198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199</v>
      </c>
      <c r="E7" s="91"/>
      <c r="F7" s="91"/>
      <c r="G7" s="128" t="s">
        <v>7</v>
      </c>
      <c r="H7" s="128"/>
      <c r="I7" s="129" t="s">
        <v>11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194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>
        <v>0.37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 t="s">
        <v>11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0.72992700729927007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0.27007299270072987</v>
      </c>
      <c r="I36" s="24">
        <f>IF(I22="Não aplicável",0,I31*I22)</f>
        <v>744.92469999999992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2758.2347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551.64693999999997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41.373520499999998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27.582346999999999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5.5164694000000001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68.955867499999997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220.65877599999999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82.747040999999996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16.549408199999998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1015.0303696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329.09601499580003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56.485888421300004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33.438079268099997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31.543172029200001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0.47993283780000001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1.2191397373999999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0.51027341949999994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250.42012841299999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703.19262912210002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65.1688112569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4.7358889799000004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26.068076149699998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95.972776386499987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258.77488751693284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258.77488751693284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2072.9706626255329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0.15298828631225619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1.3908026028386923E-2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5.0467568985336893E-2</v>
      </c>
      <c r="I81" s="24">
        <f>I88</f>
        <v>139.20140000000001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7.0407351484628924E-3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0.2244046164744429</v>
      </c>
      <c r="I84" s="26">
        <f>SUM(I79:I83)</f>
        <v>618.9606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5</v>
      </c>
      <c r="B88" s="120"/>
      <c r="C88" s="17">
        <f>I13</f>
        <v>26</v>
      </c>
      <c r="D88" s="17">
        <v>2</v>
      </c>
      <c r="E88" s="37">
        <f>A88*C88*D88</f>
        <v>260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139.20140000000001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1.9759616404744429</v>
      </c>
      <c r="I98" s="48">
        <f>I40+I76+I84</f>
        <v>5450.1659626255332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0.1</v>
      </c>
      <c r="G111" s="56">
        <f>I113*F111</f>
        <v>531.09645626255337</v>
      </c>
      <c r="H111" s="57" t="s">
        <v>116</v>
      </c>
      <c r="I111" s="58">
        <f>I81</f>
        <v>139.20140000000001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2758.2347</v>
      </c>
      <c r="B113" s="107"/>
      <c r="C113" s="62">
        <f>I51</f>
        <v>1015.0303696</v>
      </c>
      <c r="D113" s="62">
        <f>I63</f>
        <v>703.19262912210002</v>
      </c>
      <c r="E113" s="62">
        <f>I70</f>
        <v>95.972776386499987</v>
      </c>
      <c r="F113" s="62">
        <f>I74</f>
        <v>258.77488751693284</v>
      </c>
      <c r="G113" s="62">
        <f>I84</f>
        <v>618.9606</v>
      </c>
      <c r="H113" s="62">
        <f>A113+C113+D113+E113+F113+G113</f>
        <v>5450.1659626255332</v>
      </c>
      <c r="I113" s="62">
        <f>H113-I111</f>
        <v>5310.9645626255333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955.97362127259601</v>
      </c>
      <c r="H124" s="57" t="s">
        <v>116</v>
      </c>
      <c r="I124" s="58">
        <f>I81</f>
        <v>139.20140000000001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2758.2347</v>
      </c>
      <c r="B126" s="107"/>
      <c r="C126" s="62">
        <f>I51</f>
        <v>1015.0303696</v>
      </c>
      <c r="D126" s="62">
        <f>I63</f>
        <v>703.19262912210002</v>
      </c>
      <c r="E126" s="62">
        <f>I70</f>
        <v>95.972776386499987</v>
      </c>
      <c r="F126" s="62">
        <f>I74</f>
        <v>258.77488751693284</v>
      </c>
      <c r="G126" s="62">
        <f>I84</f>
        <v>618.9606</v>
      </c>
      <c r="H126" s="62">
        <f>A126+C126+D126+E126+F126+G126</f>
        <v>5450.1659626255332</v>
      </c>
      <c r="I126" s="62">
        <f>H126-I124</f>
        <v>5310.9645626255333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7.0384407146724419E-3</v>
      </c>
      <c r="I132" s="24">
        <f>($D$142/$E$144)*H142</f>
        <v>38.360670013065473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3.2485110990795887E-2</v>
      </c>
      <c r="I133" s="24">
        <f t="shared" ref="I133:I134" si="5">($D$142/$E$144)*H143</f>
        <v>177.04924621414835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4.3313481321061185E-2</v>
      </c>
      <c r="I134" s="24">
        <f t="shared" si="5"/>
        <v>236.06566161886448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8.2837033026529505E-2</v>
      </c>
      <c r="I137" s="26">
        <f>SUM(I132:I136)</f>
        <v>451.47557784607829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5450.1659626255332</v>
      </c>
      <c r="B142" s="104"/>
      <c r="C142" s="24">
        <f>I128</f>
        <v>0</v>
      </c>
      <c r="D142" s="105">
        <f>A142+C142</f>
        <v>5450.1659626255332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0.13250000000000001</v>
      </c>
      <c r="E143" s="156">
        <f>C143-D143</f>
        <v>0.86749999999999994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7.6499999999999999E-2</v>
      </c>
      <c r="E144" s="152">
        <f>C144-D144</f>
        <v>0.92349999999999999</v>
      </c>
      <c r="F144" s="150" t="str">
        <f>B134</f>
        <v>ISS</v>
      </c>
      <c r="G144" s="158">
        <f>I11</f>
        <v>0.04</v>
      </c>
      <c r="H144" s="146">
        <f>I11</f>
        <v>0.04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0.13250000000000001</v>
      </c>
      <c r="H147" s="147">
        <f>SUM(H142:I146)</f>
        <v>7.6499999999999999E-2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8.2837033026529505E-2</v>
      </c>
      <c r="I150" s="48">
        <f>I137</f>
        <v>451.47557784607829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0.46736737246491322</v>
      </c>
      <c r="I154" s="66">
        <f>I40</f>
        <v>2758.2347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0.35125323156442972</v>
      </c>
      <c r="I155" s="66">
        <f>I51+I63+I70+I74</f>
        <v>2072.9706626255329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0.10487939597065694</v>
      </c>
      <c r="I156" s="66">
        <f>I84</f>
        <v>618.9606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0.92349999999999988</v>
      </c>
      <c r="I157" s="48">
        <f>SUM(I154:I156)</f>
        <v>5450.1659626255332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7.6499999999999999E-2</v>
      </c>
      <c r="I166" s="24">
        <f>I137</f>
        <v>451.47557784607829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7.6499999999999999E-2</v>
      </c>
      <c r="I167" s="48">
        <f>I137</f>
        <v>451.47557784607829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Auxiliar Administrativo Supervisor</v>
      </c>
      <c r="B171" s="88"/>
      <c r="C171" s="88"/>
      <c r="D171" s="88"/>
      <c r="E171" s="88"/>
      <c r="F171" s="88"/>
      <c r="G171" s="68">
        <f>I157+I163+I167</f>
        <v>5901.6415404716117</v>
      </c>
      <c r="H171" s="67">
        <f>IF(D6="12x36",2,1)</f>
        <v>1</v>
      </c>
      <c r="I171" s="68">
        <f>G171*H171</f>
        <v>5901.6415404716117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5901.6415404716117</v>
      </c>
      <c r="J173" s="35"/>
    </row>
  </sheetData>
  <mergeCells count="172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3"/>
  <sheetViews>
    <sheetView view="pageBreakPreview" topLeftCell="A127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 t="s">
        <v>195</v>
      </c>
      <c r="D2" s="131"/>
      <c r="E2" s="132" t="s">
        <v>2</v>
      </c>
      <c r="F2" s="132"/>
      <c r="G2" s="132"/>
      <c r="H2" s="132"/>
      <c r="I2" s="132"/>
    </row>
    <row r="3" spans="1:11" ht="11.25" customHeight="1" x14ac:dyDescent="0.25">
      <c r="A3" s="130" t="s">
        <v>3</v>
      </c>
      <c r="B3" s="13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5</v>
      </c>
      <c r="B5" s="111"/>
      <c r="C5" s="111"/>
      <c r="D5" s="133" t="s">
        <v>190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220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44</v>
      </c>
      <c r="E6" s="111"/>
      <c r="F6" s="111"/>
      <c r="G6" s="134"/>
      <c r="H6" s="134"/>
      <c r="I6" s="135"/>
    </row>
    <row r="7" spans="1:11" ht="22.5" customHeight="1" x14ac:dyDescent="0.25">
      <c r="A7" s="111" t="s">
        <v>6</v>
      </c>
      <c r="B7" s="111"/>
      <c r="C7" s="111"/>
      <c r="D7" s="91" t="s">
        <v>199</v>
      </c>
      <c r="E7" s="91"/>
      <c r="F7" s="91"/>
      <c r="G7" s="128" t="s">
        <v>7</v>
      </c>
      <c r="H7" s="128"/>
      <c r="I7" s="129">
        <v>0.2</v>
      </c>
    </row>
    <row r="8" spans="1:11" ht="22.5" customHeight="1" x14ac:dyDescent="0.25">
      <c r="A8" s="111" t="s">
        <v>8</v>
      </c>
      <c r="B8" s="111"/>
      <c r="C8" s="111"/>
      <c r="D8" s="91" t="s">
        <v>17</v>
      </c>
      <c r="E8" s="91"/>
      <c r="F8" s="91"/>
      <c r="G8" s="128"/>
      <c r="H8" s="128"/>
      <c r="I8" s="129"/>
    </row>
    <row r="9" spans="1:11" ht="24.75" customHeight="1" x14ac:dyDescent="0.25">
      <c r="A9" s="111" t="s">
        <v>9</v>
      </c>
      <c r="B9" s="111"/>
      <c r="C9" s="111"/>
      <c r="D9" s="111" t="s">
        <v>194</v>
      </c>
      <c r="E9" s="111"/>
      <c r="F9" s="111"/>
      <c r="G9" s="128" t="s">
        <v>10</v>
      </c>
      <c r="H9" s="128"/>
      <c r="I9" s="9" t="s">
        <v>11</v>
      </c>
    </row>
    <row r="10" spans="1:11" ht="32.25" customHeight="1" x14ac:dyDescent="0.25">
      <c r="A10" s="125" t="s">
        <v>12</v>
      </c>
      <c r="B10" s="125"/>
      <c r="C10" s="125"/>
      <c r="D10" s="125"/>
      <c r="E10" s="125"/>
      <c r="F10" s="125"/>
      <c r="G10" s="8" t="s">
        <v>13</v>
      </c>
      <c r="H10" s="10">
        <v>220</v>
      </c>
      <c r="I10" s="11">
        <v>1540.51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26" t="s">
        <v>17</v>
      </c>
      <c r="H12" s="10" t="s">
        <v>18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6"/>
      <c r="H13" s="10" t="s">
        <v>19</v>
      </c>
      <c r="I13" s="14">
        <v>26</v>
      </c>
    </row>
    <row r="14" spans="1:11" x14ac:dyDescent="0.25">
      <c r="A14" s="103"/>
      <c r="B14" s="103"/>
      <c r="C14" s="103"/>
      <c r="D14" s="103"/>
      <c r="E14" s="103"/>
      <c r="F14" s="103"/>
      <c r="G14" s="126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26" t="s">
        <v>17</v>
      </c>
      <c r="H15" s="10" t="s">
        <v>18</v>
      </c>
      <c r="I15" s="11">
        <v>23.68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6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6"/>
      <c r="H17" s="10" t="s">
        <v>20</v>
      </c>
      <c r="I17" s="9">
        <v>0.19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26" t="s">
        <v>17</v>
      </c>
      <c r="H18" s="10" t="s">
        <v>18</v>
      </c>
      <c r="I18" s="11">
        <v>11.84</v>
      </c>
    </row>
    <row r="19" spans="1:9" x14ac:dyDescent="0.25">
      <c r="A19" s="103"/>
      <c r="B19" s="103"/>
      <c r="C19" s="103"/>
      <c r="D19" s="103"/>
      <c r="E19" s="103"/>
      <c r="F19" s="103"/>
      <c r="G19" s="126"/>
      <c r="H19" s="10" t="s">
        <v>19</v>
      </c>
      <c r="I19" s="14">
        <v>4</v>
      </c>
    </row>
    <row r="20" spans="1:9" x14ac:dyDescent="0.25">
      <c r="A20" s="103"/>
      <c r="B20" s="103"/>
      <c r="C20" s="103"/>
      <c r="D20" s="103"/>
      <c r="E20" s="103"/>
      <c r="F20" s="103"/>
      <c r="G20" s="126"/>
      <c r="H20" s="10" t="s">
        <v>20</v>
      </c>
      <c r="I20" s="9">
        <v>0.19</v>
      </c>
    </row>
    <row r="21" spans="1:9" ht="36" customHeight="1" x14ac:dyDescent="0.25">
      <c r="A21" s="127" t="s">
        <v>197</v>
      </c>
      <c r="B21" s="127"/>
      <c r="C21" s="127"/>
      <c r="D21" s="127"/>
      <c r="E21" s="127"/>
      <c r="F21" s="12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15"/>
      <c r="H22" s="15" t="s">
        <v>25</v>
      </c>
      <c r="I22" s="18" t="s">
        <v>11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0"/>
      <c r="H23" s="10" t="s">
        <v>27</v>
      </c>
      <c r="I23" s="11">
        <v>1540.51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1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30</v>
      </c>
      <c r="I25" s="9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15"/>
      <c r="H26" s="10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0" t="s">
        <v>33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 x14ac:dyDescent="0.25">
      <c r="A30" s="22" t="s">
        <v>34</v>
      </c>
      <c r="B30" s="108" t="s">
        <v>35</v>
      </c>
      <c r="C30" s="108"/>
      <c r="D30" s="108"/>
      <c r="E30" s="108"/>
      <c r="F30" s="108"/>
      <c r="G30" s="108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1" t="s">
        <v>38</v>
      </c>
      <c r="C31" s="91"/>
      <c r="D31" s="91"/>
      <c r="E31" s="91"/>
      <c r="F31" s="91"/>
      <c r="G31" s="91"/>
      <c r="H31" s="23">
        <f t="shared" ref="H31:H39" si="0">I31/$I$40</f>
        <v>0.83333333333333326</v>
      </c>
      <c r="I31" s="24">
        <f>IF(D6="12x36",I10,I10/H10*I5)</f>
        <v>1540.51</v>
      </c>
    </row>
    <row r="32" spans="1:9" ht="15" customHeight="1" x14ac:dyDescent="0.25">
      <c r="A32" s="17">
        <f t="shared" ref="A32:A39" si="1">A31+1</f>
        <v>2</v>
      </c>
      <c r="B32" s="91" t="s">
        <v>39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1" t="s">
        <v>40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1" t="s">
        <v>41</v>
      </c>
      <c r="C34" s="91"/>
      <c r="D34" s="91"/>
      <c r="E34" s="91"/>
      <c r="F34" s="91"/>
      <c r="G34" s="91"/>
      <c r="H34" s="23">
        <f t="shared" si="0"/>
        <v>0.16666666666666669</v>
      </c>
      <c r="I34" s="24">
        <f>IF(I7=20%,I23*I7,0)</f>
        <v>308.10200000000003</v>
      </c>
    </row>
    <row r="35" spans="1:10" ht="15" customHeight="1" x14ac:dyDescent="0.25">
      <c r="A35" s="17">
        <f t="shared" si="1"/>
        <v>5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1" t="s">
        <v>183</v>
      </c>
      <c r="C36" s="91"/>
      <c r="D36" s="91"/>
      <c r="E36" s="91"/>
      <c r="F36" s="91"/>
      <c r="G36" s="9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1" t="s">
        <v>43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1" t="s">
        <v>44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45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1848.6120000000001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8" t="s">
        <v>47</v>
      </c>
      <c r="C42" s="108"/>
      <c r="D42" s="108"/>
      <c r="E42" s="108"/>
      <c r="F42" s="108"/>
      <c r="G42" s="108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1" t="s">
        <v>48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369.72240000000005</v>
      </c>
    </row>
    <row r="44" spans="1:10" ht="15" customHeight="1" x14ac:dyDescent="0.25">
      <c r="A44" s="17">
        <v>2</v>
      </c>
      <c r="B44" s="91" t="s">
        <v>49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27.729179999999999</v>
      </c>
    </row>
    <row r="45" spans="1:10" ht="15" customHeight="1" x14ac:dyDescent="0.25">
      <c r="A45" s="17">
        <v>3</v>
      </c>
      <c r="B45" s="91" t="s">
        <v>50</v>
      </c>
      <c r="C45" s="91"/>
      <c r="D45" s="91"/>
      <c r="E45" s="91"/>
      <c r="F45" s="91"/>
      <c r="G45" s="91"/>
      <c r="H45" s="23">
        <v>0.01</v>
      </c>
      <c r="I45" s="24">
        <f t="shared" si="2"/>
        <v>18.48612</v>
      </c>
    </row>
    <row r="46" spans="1:10" ht="15" customHeight="1" x14ac:dyDescent="0.25">
      <c r="A46" s="17">
        <v>4</v>
      </c>
      <c r="B46" s="91" t="s">
        <v>51</v>
      </c>
      <c r="C46" s="91"/>
      <c r="D46" s="91"/>
      <c r="E46" s="91"/>
      <c r="F46" s="91"/>
      <c r="G46" s="91"/>
      <c r="H46" s="23">
        <v>2E-3</v>
      </c>
      <c r="I46" s="24">
        <f t="shared" si="2"/>
        <v>3.6972240000000003</v>
      </c>
    </row>
    <row r="47" spans="1:10" ht="15" customHeight="1" x14ac:dyDescent="0.25">
      <c r="A47" s="17">
        <v>5</v>
      </c>
      <c r="B47" s="91" t="s">
        <v>52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46.215300000000006</v>
      </c>
    </row>
    <row r="48" spans="1:10" ht="15" customHeight="1" x14ac:dyDescent="0.25">
      <c r="A48" s="17">
        <v>6</v>
      </c>
      <c r="B48" s="91" t="s">
        <v>53</v>
      </c>
      <c r="C48" s="91"/>
      <c r="D48" s="91"/>
      <c r="E48" s="91"/>
      <c r="F48" s="91"/>
      <c r="G48" s="91"/>
      <c r="H48" s="23">
        <v>0.08</v>
      </c>
      <c r="I48" s="24">
        <f t="shared" si="2"/>
        <v>147.88896</v>
      </c>
    </row>
    <row r="49" spans="1:10" ht="15" customHeight="1" x14ac:dyDescent="0.25">
      <c r="A49" s="17">
        <v>7</v>
      </c>
      <c r="B49" s="91" t="s">
        <v>54</v>
      </c>
      <c r="C49" s="91"/>
      <c r="D49" s="91"/>
      <c r="E49" s="91"/>
      <c r="F49" s="91"/>
      <c r="G49" s="91"/>
      <c r="H49" s="23">
        <v>0.03</v>
      </c>
      <c r="I49" s="24">
        <f t="shared" si="2"/>
        <v>55.458359999999999</v>
      </c>
    </row>
    <row r="50" spans="1:10" ht="15" customHeight="1" x14ac:dyDescent="0.25">
      <c r="A50" s="17">
        <v>8</v>
      </c>
      <c r="B50" s="91" t="s">
        <v>55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11.091672000000001</v>
      </c>
    </row>
    <row r="51" spans="1:10" s="28" customFormat="1" ht="15" customHeight="1" x14ac:dyDescent="0.25">
      <c r="A51" s="99" t="s">
        <v>56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680.28921600000001</v>
      </c>
      <c r="J51" s="27"/>
    </row>
    <row r="52" spans="1:10" ht="15" customHeight="1" x14ac:dyDescent="0.25">
      <c r="A52" s="119" t="s">
        <v>57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3" t="s">
        <v>58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 x14ac:dyDescent="0.25">
      <c r="A54" s="22" t="s">
        <v>59</v>
      </c>
      <c r="B54" s="108" t="s">
        <v>60</v>
      </c>
      <c r="C54" s="108"/>
      <c r="D54" s="108"/>
      <c r="E54" s="108"/>
      <c r="F54" s="108"/>
      <c r="G54" s="108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1" t="s">
        <v>61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220.56529216800001</v>
      </c>
    </row>
    <row r="56" spans="1:10" ht="15" customHeight="1" x14ac:dyDescent="0.25">
      <c r="A56" s="17">
        <v>2</v>
      </c>
      <c r="B56" s="91" t="s">
        <v>62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37.857725148</v>
      </c>
    </row>
    <row r="57" spans="1:10" ht="15" customHeight="1" x14ac:dyDescent="0.25">
      <c r="A57" s="17">
        <v>3</v>
      </c>
      <c r="B57" s="91" t="s">
        <v>63</v>
      </c>
      <c r="C57" s="91"/>
      <c r="D57" s="91"/>
      <c r="E57" s="91"/>
      <c r="F57" s="91"/>
      <c r="G57" s="91"/>
      <c r="H57" s="23">
        <v>1.2123E-2</v>
      </c>
      <c r="I57" s="24">
        <f t="shared" si="3"/>
        <v>22.410723276000002</v>
      </c>
    </row>
    <row r="58" spans="1:10" ht="15" customHeight="1" x14ac:dyDescent="0.25">
      <c r="A58" s="17">
        <v>4</v>
      </c>
      <c r="B58" s="91" t="s">
        <v>64</v>
      </c>
      <c r="C58" s="91"/>
      <c r="D58" s="91"/>
      <c r="E58" s="91"/>
      <c r="F58" s="91"/>
      <c r="G58" s="91"/>
      <c r="H58" s="23">
        <v>1.1436E-2</v>
      </c>
      <c r="I58" s="24">
        <f t="shared" si="3"/>
        <v>21.140726832000002</v>
      </c>
    </row>
    <row r="59" spans="1:10" ht="15" customHeight="1" x14ac:dyDescent="0.25">
      <c r="A59" s="17">
        <v>5</v>
      </c>
      <c r="B59" s="91" t="s">
        <v>65</v>
      </c>
      <c r="C59" s="91"/>
      <c r="D59" s="91"/>
      <c r="E59" s="91"/>
      <c r="F59" s="91"/>
      <c r="G59" s="91"/>
      <c r="H59" s="23">
        <v>1.74E-4</v>
      </c>
      <c r="I59" s="24">
        <f t="shared" si="3"/>
        <v>0.32165848800000002</v>
      </c>
    </row>
    <row r="60" spans="1:10" ht="15" customHeight="1" x14ac:dyDescent="0.25">
      <c r="A60" s="17">
        <v>6</v>
      </c>
      <c r="B60" s="91" t="s">
        <v>66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0.81708650400000005</v>
      </c>
    </row>
    <row r="61" spans="1:10" ht="15" customHeight="1" x14ac:dyDescent="0.25">
      <c r="A61" s="17">
        <v>7</v>
      </c>
      <c r="B61" s="91" t="s">
        <v>67</v>
      </c>
      <c r="C61" s="91"/>
      <c r="D61" s="91"/>
      <c r="E61" s="91"/>
      <c r="F61" s="91"/>
      <c r="G61" s="91"/>
      <c r="H61" s="23">
        <v>1.85E-4</v>
      </c>
      <c r="I61" s="24">
        <f t="shared" si="3"/>
        <v>0.34199321999999999</v>
      </c>
    </row>
    <row r="62" spans="1:10" ht="15" customHeight="1" x14ac:dyDescent="0.25">
      <c r="A62" s="17">
        <v>8</v>
      </c>
      <c r="B62" s="91" t="s">
        <v>68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167.83548347999999</v>
      </c>
    </row>
    <row r="63" spans="1:10" s="28" customFormat="1" ht="15" customHeight="1" x14ac:dyDescent="0.25">
      <c r="A63" s="99" t="s">
        <v>69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471.29068911600001</v>
      </c>
      <c r="J63" s="27"/>
    </row>
    <row r="64" spans="1:10" ht="11.25" customHeight="1" x14ac:dyDescent="0.25">
      <c r="A64" s="29" t="s">
        <v>70</v>
      </c>
      <c r="B64" s="100" t="s">
        <v>71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72</v>
      </c>
      <c r="B65" s="122" t="s">
        <v>73</v>
      </c>
      <c r="C65" s="122"/>
      <c r="D65" s="122"/>
      <c r="E65" s="122"/>
      <c r="F65" s="122"/>
      <c r="G65" s="122"/>
      <c r="H65" s="122"/>
      <c r="I65" s="122"/>
    </row>
    <row r="66" spans="1:11" ht="33.75" customHeight="1" x14ac:dyDescent="0.25">
      <c r="A66" s="22" t="s">
        <v>74</v>
      </c>
      <c r="B66" s="108" t="s">
        <v>75</v>
      </c>
      <c r="C66" s="108"/>
      <c r="D66" s="108"/>
      <c r="E66" s="108"/>
      <c r="F66" s="108"/>
      <c r="G66" s="108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1" t="s">
        <v>76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43.677155724000002</v>
      </c>
    </row>
    <row r="68" spans="1:11" ht="15" customHeight="1" x14ac:dyDescent="0.25">
      <c r="A68" s="17">
        <v>2</v>
      </c>
      <c r="B68" s="91" t="s">
        <v>77</v>
      </c>
      <c r="C68" s="91"/>
      <c r="D68" s="91"/>
      <c r="E68" s="91"/>
      <c r="F68" s="91"/>
      <c r="G68" s="91"/>
      <c r="H68" s="23">
        <v>1.717E-3</v>
      </c>
      <c r="I68" s="24">
        <f>$I$40*H68</f>
        <v>3.1740668040000002</v>
      </c>
    </row>
    <row r="69" spans="1:11" ht="15" customHeight="1" x14ac:dyDescent="0.25">
      <c r="A69" s="17">
        <v>3</v>
      </c>
      <c r="B69" s="91" t="s">
        <v>78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17.471232011999998</v>
      </c>
    </row>
    <row r="70" spans="1:11" s="28" customFormat="1" ht="15" customHeight="1" x14ac:dyDescent="0.25">
      <c r="A70" s="99" t="s">
        <v>79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64.322454539999995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8" t="s">
        <v>81</v>
      </c>
      <c r="C72" s="108"/>
      <c r="D72" s="108"/>
      <c r="E72" s="108"/>
      <c r="F72" s="108"/>
      <c r="G72" s="108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1" t="s">
        <v>82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173.43497359468805</v>
      </c>
    </row>
    <row r="74" spans="1:11" s="28" customFormat="1" ht="15" customHeight="1" x14ac:dyDescent="0.25">
      <c r="A74" s="99" t="s">
        <v>83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173.43497359468805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1" t="s">
        <v>84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1389.3373332506881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8" t="s">
        <v>86</v>
      </c>
      <c r="C78" s="108"/>
      <c r="D78" s="108"/>
      <c r="E78" s="108"/>
      <c r="F78" s="108"/>
      <c r="G78" s="108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1" t="s">
        <v>21</v>
      </c>
      <c r="C79" s="91"/>
      <c r="D79" s="91"/>
      <c r="E79" s="91"/>
      <c r="F79" s="91"/>
      <c r="G79" s="91"/>
      <c r="H79" s="23">
        <f>I79/$I$40</f>
        <v>0.22826726214046</v>
      </c>
      <c r="I79" s="24">
        <f>I96</f>
        <v>421.97760000000005</v>
      </c>
    </row>
    <row r="80" spans="1:11" ht="15" customHeight="1" x14ac:dyDescent="0.25">
      <c r="A80" s="17">
        <v>2</v>
      </c>
      <c r="B80" s="91" t="s">
        <v>22</v>
      </c>
      <c r="C80" s="91"/>
      <c r="D80" s="91"/>
      <c r="E80" s="91"/>
      <c r="F80" s="91"/>
      <c r="G80" s="91"/>
      <c r="H80" s="23">
        <f>I80/$I$40</f>
        <v>2.0751569285496357E-2</v>
      </c>
      <c r="I80" s="24">
        <f>I92</f>
        <v>38.361599999999996</v>
      </c>
    </row>
    <row r="81" spans="1:10" ht="15" customHeight="1" x14ac:dyDescent="0.25">
      <c r="A81" s="17">
        <v>3</v>
      </c>
      <c r="B81" s="91" t="s">
        <v>87</v>
      </c>
      <c r="C81" s="91"/>
      <c r="D81" s="91"/>
      <c r="E81" s="91"/>
      <c r="F81" s="91"/>
      <c r="G81" s="91"/>
      <c r="H81" s="23">
        <f>I81/$I$40</f>
        <v>9.0646063100315255E-2</v>
      </c>
      <c r="I81" s="24">
        <f>I88</f>
        <v>167.5694</v>
      </c>
    </row>
    <row r="82" spans="1:10" ht="15" customHeight="1" x14ac:dyDescent="0.25">
      <c r="A82" s="17">
        <v>4</v>
      </c>
      <c r="B82" s="91" t="s">
        <v>88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1" t="s">
        <v>89</v>
      </c>
      <c r="C83" s="91"/>
      <c r="D83" s="91"/>
      <c r="E83" s="91"/>
      <c r="F83" s="91"/>
      <c r="G83" s="91"/>
      <c r="H83" s="23">
        <f>I83/$I$40</f>
        <v>1.0505179020800471E-2</v>
      </c>
      <c r="I83" s="24">
        <f>IF(I21="Não aplicável",0,I21)</f>
        <v>19.420000000000002</v>
      </c>
    </row>
    <row r="84" spans="1:10" ht="15" customHeight="1" x14ac:dyDescent="0.25">
      <c r="A84" s="99" t="s">
        <v>90</v>
      </c>
      <c r="B84" s="99"/>
      <c r="C84" s="99"/>
      <c r="D84" s="99"/>
      <c r="E84" s="99"/>
      <c r="F84" s="99"/>
      <c r="G84" s="99"/>
      <c r="H84" s="25">
        <f>SUM(H79:H83)</f>
        <v>0.35017007354707202</v>
      </c>
      <c r="I84" s="26">
        <f>SUM(I79:I83)</f>
        <v>647.32860000000005</v>
      </c>
      <c r="J84" s="34"/>
    </row>
    <row r="85" spans="1:10" ht="18" customHeight="1" x14ac:dyDescent="0.25">
      <c r="A85" s="29" t="s">
        <v>91</v>
      </c>
      <c r="B85" s="119" t="s">
        <v>92</v>
      </c>
      <c r="C85" s="119"/>
      <c r="D85" s="119"/>
      <c r="E85" s="119"/>
      <c r="F85" s="119"/>
      <c r="G85" s="119"/>
      <c r="H85" s="35"/>
      <c r="I85" s="36"/>
    </row>
    <row r="86" spans="1:10" ht="15" customHeight="1" x14ac:dyDescent="0.25">
      <c r="A86" s="101" t="s">
        <v>93</v>
      </c>
      <c r="B86" s="101"/>
      <c r="C86" s="101"/>
      <c r="D86" s="101"/>
      <c r="E86" s="101"/>
      <c r="F86" s="101"/>
      <c r="G86" s="101"/>
      <c r="H86" s="101"/>
      <c r="I86" s="101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0">
        <f>I12</f>
        <v>5</v>
      </c>
      <c r="B88" s="120"/>
      <c r="C88" s="17">
        <f>I13</f>
        <v>26</v>
      </c>
      <c r="D88" s="17">
        <v>2</v>
      </c>
      <c r="E88" s="37">
        <f>A88*C88*D88</f>
        <v>260</v>
      </c>
      <c r="F88" s="37">
        <f>I31</f>
        <v>1540.51</v>
      </c>
      <c r="G88" s="38">
        <f>I14</f>
        <v>0.06</v>
      </c>
      <c r="H88" s="37">
        <f>F88*G88</f>
        <v>92.430599999999998</v>
      </c>
      <c r="I88" s="24">
        <f>IF((E88-H88)&gt;0,E88-H88,0)</f>
        <v>167.5694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1" t="s">
        <v>102</v>
      </c>
      <c r="B90" s="101"/>
      <c r="C90" s="101"/>
      <c r="D90" s="101"/>
      <c r="E90" s="101"/>
      <c r="F90" s="101"/>
      <c r="G90" s="101"/>
      <c r="H90" s="101"/>
      <c r="I90" s="101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3">
        <f>I18</f>
        <v>11.84</v>
      </c>
      <c r="B92" s="113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5" t="s">
        <v>184</v>
      </c>
      <c r="B94" s="116"/>
      <c r="C94" s="116"/>
      <c r="D94" s="116"/>
      <c r="E94" s="116"/>
      <c r="F94" s="117" t="str">
        <f>A15</f>
        <v>Auxílio Alimentação</v>
      </c>
      <c r="G94" s="117"/>
      <c r="H94" s="117"/>
      <c r="I94" s="118"/>
    </row>
    <row r="95" spans="1:10" ht="23.25" customHeight="1" x14ac:dyDescent="0.25">
      <c r="A95" s="114" t="s">
        <v>94</v>
      </c>
      <c r="B95" s="114"/>
      <c r="C95" s="77" t="s">
        <v>103</v>
      </c>
      <c r="D95" s="77" t="s">
        <v>96</v>
      </c>
      <c r="E95" s="77" t="s">
        <v>97</v>
      </c>
      <c r="F95" s="77" t="s">
        <v>98</v>
      </c>
      <c r="G95" s="77" t="s">
        <v>99</v>
      </c>
      <c r="H95" s="78" t="str">
        <f>H87</f>
        <v>Valor desconto</v>
      </c>
      <c r="I95" s="79" t="s">
        <v>101</v>
      </c>
    </row>
    <row r="96" spans="1:10" ht="15" customHeight="1" x14ac:dyDescent="0.25">
      <c r="A96" s="113">
        <f>I15</f>
        <v>23.68</v>
      </c>
      <c r="B96" s="113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2" t="s">
        <v>104</v>
      </c>
      <c r="B98" s="92"/>
      <c r="C98" s="92"/>
      <c r="D98" s="92"/>
      <c r="E98" s="92"/>
      <c r="F98" s="92"/>
      <c r="G98" s="92"/>
      <c r="H98" s="47">
        <f>H40+H76+H84</f>
        <v>2.1017270975470721</v>
      </c>
      <c r="I98" s="48">
        <f>I40+I76+I84</f>
        <v>3885.277933250688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0" t="s">
        <v>105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 x14ac:dyDescent="0.25">
      <c r="A101" s="22" t="s">
        <v>34</v>
      </c>
      <c r="B101" s="108" t="s">
        <v>106</v>
      </c>
      <c r="C101" s="108"/>
      <c r="D101" s="108"/>
      <c r="E101" s="108"/>
      <c r="F101" s="108"/>
      <c r="G101" s="108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1" t="s">
        <v>107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11" t="s">
        <v>108</v>
      </c>
      <c r="C103" s="111"/>
      <c r="D103" s="111"/>
      <c r="E103" s="111"/>
      <c r="F103" s="111"/>
      <c r="G103" s="11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1" t="s">
        <v>109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11" t="s">
        <v>110</v>
      </c>
      <c r="C105" s="111"/>
      <c r="D105" s="111"/>
      <c r="E105" s="111"/>
      <c r="F105" s="111"/>
      <c r="G105" s="111"/>
      <c r="H105" s="23">
        <f t="shared" si="4"/>
        <v>0</v>
      </c>
      <c r="I105" s="24">
        <v>0</v>
      </c>
    </row>
    <row r="106" spans="1:12" ht="15" customHeight="1" x14ac:dyDescent="0.25">
      <c r="A106" s="17">
        <v>5</v>
      </c>
      <c r="B106" s="91" t="s">
        <v>111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1" t="s">
        <v>112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12" t="s">
        <v>115</v>
      </c>
      <c r="B111" s="112"/>
      <c r="C111" s="112"/>
      <c r="D111" s="112"/>
      <c r="E111" s="112"/>
      <c r="F111" s="55">
        <f>I27</f>
        <v>0.2</v>
      </c>
      <c r="G111" s="56">
        <f>I113*F111</f>
        <v>743.54170665013771</v>
      </c>
      <c r="H111" s="57" t="s">
        <v>116</v>
      </c>
      <c r="I111" s="58">
        <f>I81</f>
        <v>167.5694</v>
      </c>
    </row>
    <row r="112" spans="1:12" s="61" customFormat="1" ht="16.5" customHeight="1" x14ac:dyDescent="0.25">
      <c r="A112" s="106" t="s">
        <v>117</v>
      </c>
      <c r="B112" s="10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7">
        <f>I40</f>
        <v>1848.6120000000001</v>
      </c>
      <c r="B113" s="107"/>
      <c r="C113" s="62">
        <f>I51</f>
        <v>680.28921600000001</v>
      </c>
      <c r="D113" s="62">
        <f>I63</f>
        <v>471.29068911600001</v>
      </c>
      <c r="E113" s="62">
        <f>I70</f>
        <v>64.322454539999995</v>
      </c>
      <c r="F113" s="62">
        <f>I74</f>
        <v>173.43497359468805</v>
      </c>
      <c r="G113" s="62">
        <f>I84</f>
        <v>647.32860000000005</v>
      </c>
      <c r="H113" s="62">
        <f>A113+C113+D113+E113+F113+G113</f>
        <v>3885.277933250688</v>
      </c>
      <c r="I113" s="62">
        <f>H113-I111</f>
        <v>3717.7085332506881</v>
      </c>
      <c r="J113" s="34"/>
    </row>
    <row r="114" spans="1:12" ht="4.5" customHeight="1" x14ac:dyDescent="0.25">
      <c r="A114" s="29"/>
      <c r="B114" s="109"/>
      <c r="C114" s="109"/>
      <c r="D114" s="109"/>
      <c r="E114" s="109"/>
      <c r="F114" s="109"/>
      <c r="G114" s="109"/>
      <c r="H114" s="109"/>
      <c r="I114" s="109"/>
    </row>
    <row r="115" spans="1:12" ht="33.75" customHeight="1" x14ac:dyDescent="0.25">
      <c r="A115" s="22" t="s">
        <v>46</v>
      </c>
      <c r="B115" s="108" t="s">
        <v>125</v>
      </c>
      <c r="C115" s="108"/>
      <c r="D115" s="108"/>
      <c r="E115" s="108"/>
      <c r="F115" s="108"/>
      <c r="G115" s="108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1" t="s">
        <v>126</v>
      </c>
      <c r="C116" s="91"/>
      <c r="D116" s="91"/>
      <c r="E116" s="91"/>
      <c r="F116" s="91"/>
      <c r="G116" s="9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1" t="s">
        <v>127</v>
      </c>
      <c r="C117" s="91"/>
      <c r="D117" s="91"/>
      <c r="E117" s="91"/>
      <c r="F117" s="91"/>
      <c r="G117" s="91"/>
      <c r="H117" s="23">
        <f>I117/$I$126</f>
        <v>0</v>
      </c>
      <c r="I117" s="24">
        <v>0</v>
      </c>
    </row>
    <row r="118" spans="1:12" ht="35.450000000000003" customHeight="1" x14ac:dyDescent="0.25">
      <c r="A118" s="99" t="s">
        <v>185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8" t="s">
        <v>128</v>
      </c>
      <c r="C120" s="108"/>
      <c r="D120" s="108"/>
      <c r="E120" s="108"/>
      <c r="F120" s="108"/>
      <c r="G120" s="108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1" t="s">
        <v>128</v>
      </c>
      <c r="C121" s="91"/>
      <c r="D121" s="91"/>
      <c r="E121" s="91"/>
      <c r="F121" s="91"/>
      <c r="G121" s="91"/>
      <c r="H121" s="23">
        <f>I121/I126</f>
        <v>0</v>
      </c>
      <c r="I121" s="24">
        <v>0</v>
      </c>
    </row>
    <row r="122" spans="1:12" ht="36.6" customHeight="1" x14ac:dyDescent="0.25">
      <c r="A122" s="99" t="s">
        <v>186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0" t="s">
        <v>129</v>
      </c>
      <c r="B124" s="110"/>
      <c r="C124" s="110"/>
      <c r="D124" s="110"/>
      <c r="E124" s="110"/>
      <c r="F124" s="55">
        <v>0.18</v>
      </c>
      <c r="G124" s="56">
        <f>I126*F124</f>
        <v>669.18753598512387</v>
      </c>
      <c r="H124" s="57" t="s">
        <v>116</v>
      </c>
      <c r="I124" s="58">
        <f>I81</f>
        <v>167.5694</v>
      </c>
      <c r="L124" s="2"/>
    </row>
    <row r="125" spans="1:12" s="61" customFormat="1" ht="16.5" customHeight="1" x14ac:dyDescent="0.25">
      <c r="A125" s="106" t="s">
        <v>117</v>
      </c>
      <c r="B125" s="10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7">
        <f>I40</f>
        <v>1848.6120000000001</v>
      </c>
      <c r="B126" s="107"/>
      <c r="C126" s="62">
        <f>I51</f>
        <v>680.28921600000001</v>
      </c>
      <c r="D126" s="62">
        <f>I63</f>
        <v>471.29068911600001</v>
      </c>
      <c r="E126" s="62">
        <f>I70</f>
        <v>64.322454539999995</v>
      </c>
      <c r="F126" s="62">
        <f>I74</f>
        <v>173.43497359468805</v>
      </c>
      <c r="G126" s="62">
        <f>I84</f>
        <v>647.32860000000005</v>
      </c>
      <c r="H126" s="62">
        <f>A126+C126+D126+E126+F126+G126</f>
        <v>3885.277933250688</v>
      </c>
      <c r="I126" s="62">
        <f>H126-I124</f>
        <v>3717.7085332506881</v>
      </c>
      <c r="J126" s="34"/>
      <c r="L126" s="2"/>
    </row>
    <row r="127" spans="1:12" ht="4.5" customHeight="1" x14ac:dyDescent="0.25"/>
    <row r="128" spans="1:12" ht="12" customHeight="1" x14ac:dyDescent="0.25">
      <c r="A128" s="92" t="s">
        <v>130</v>
      </c>
      <c r="B128" s="92"/>
      <c r="C128" s="92"/>
      <c r="D128" s="92"/>
      <c r="E128" s="92"/>
      <c r="F128" s="92"/>
      <c r="G128" s="9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90" t="s">
        <v>131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 x14ac:dyDescent="0.25">
      <c r="A131" s="22" t="s">
        <v>34</v>
      </c>
      <c r="B131" s="108" t="s">
        <v>132</v>
      </c>
      <c r="C131" s="108"/>
      <c r="D131" s="108"/>
      <c r="E131" s="108"/>
      <c r="F131" s="108"/>
      <c r="G131" s="108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1" t="s">
        <v>133</v>
      </c>
      <c r="C132" s="91"/>
      <c r="D132" s="91"/>
      <c r="E132" s="91"/>
      <c r="F132" s="91"/>
      <c r="G132" s="91"/>
      <c r="H132" s="23">
        <f>I132/$I$98</f>
        <v>7.038440714672441E-3</v>
      </c>
      <c r="I132" s="24">
        <f>($D$142/$E$144)*H142</f>
        <v>27.346298393210038</v>
      </c>
    </row>
    <row r="133" spans="1:10" ht="15" customHeight="1" x14ac:dyDescent="0.25">
      <c r="A133" s="17">
        <v>2</v>
      </c>
      <c r="B133" s="91" t="s">
        <v>134</v>
      </c>
      <c r="C133" s="91"/>
      <c r="D133" s="91"/>
      <c r="E133" s="91"/>
      <c r="F133" s="91"/>
      <c r="G133" s="91"/>
      <c r="H133" s="23">
        <f>I133/$I$98</f>
        <v>3.248511099079588E-2</v>
      </c>
      <c r="I133" s="24">
        <f t="shared" ref="I133:I134" si="5">($D$142/$E$144)*H143</f>
        <v>126.21368489173864</v>
      </c>
    </row>
    <row r="134" spans="1:10" ht="15" customHeight="1" x14ac:dyDescent="0.25">
      <c r="A134" s="17">
        <v>3</v>
      </c>
      <c r="B134" s="91" t="s">
        <v>14</v>
      </c>
      <c r="C134" s="91"/>
      <c r="D134" s="91"/>
      <c r="E134" s="91"/>
      <c r="F134" s="91"/>
      <c r="G134" s="91"/>
      <c r="H134" s="23">
        <f>I134/$I$98</f>
        <v>4.3313481321061179E-2</v>
      </c>
      <c r="I134" s="24">
        <f t="shared" si="5"/>
        <v>168.28491318898486</v>
      </c>
    </row>
    <row r="135" spans="1:10" ht="15" customHeight="1" x14ac:dyDescent="0.25">
      <c r="A135" s="17">
        <v>4</v>
      </c>
      <c r="B135" s="91" t="s">
        <v>135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1" t="s">
        <v>136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99" t="s">
        <v>137</v>
      </c>
      <c r="B137" s="99"/>
      <c r="C137" s="99"/>
      <c r="D137" s="99"/>
      <c r="E137" s="99"/>
      <c r="F137" s="99"/>
      <c r="G137" s="99"/>
      <c r="H137" s="25">
        <f>H132+H133+H134+H135+H136</f>
        <v>8.2837033026529505E-2</v>
      </c>
      <c r="I137" s="26">
        <f>SUM(I132:I136)</f>
        <v>321.84489647393355</v>
      </c>
    </row>
    <row r="138" spans="1:10" ht="11.25" customHeight="1" x14ac:dyDescent="0.25">
      <c r="A138" s="29" t="s">
        <v>138</v>
      </c>
      <c r="B138" s="100" t="s">
        <v>139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140</v>
      </c>
      <c r="B139" s="94" t="s">
        <v>141</v>
      </c>
      <c r="C139" s="94"/>
      <c r="D139" s="94"/>
      <c r="E139" s="94"/>
      <c r="F139" s="94"/>
      <c r="G139" s="94"/>
      <c r="H139" s="94"/>
      <c r="I139" s="94"/>
    </row>
    <row r="140" spans="1:10" ht="13.5" customHeight="1" x14ac:dyDescent="0.25">
      <c r="A140" s="101" t="s">
        <v>142</v>
      </c>
      <c r="B140" s="101"/>
      <c r="C140" s="101"/>
      <c r="D140" s="101"/>
      <c r="E140" s="101"/>
      <c r="F140" s="101"/>
      <c r="G140" s="101"/>
      <c r="H140" s="101"/>
      <c r="I140" s="101"/>
    </row>
    <row r="141" spans="1:10" ht="13.5" customHeight="1" x14ac:dyDescent="0.25">
      <c r="A141" s="102" t="s">
        <v>143</v>
      </c>
      <c r="B141" s="102"/>
      <c r="C141" s="17" t="s">
        <v>144</v>
      </c>
      <c r="D141" s="103" t="s">
        <v>145</v>
      </c>
      <c r="E141" s="103"/>
      <c r="F141" s="17" t="s">
        <v>146</v>
      </c>
      <c r="G141" s="154" t="s">
        <v>147</v>
      </c>
      <c r="H141" s="145" t="s">
        <v>148</v>
      </c>
      <c r="I141" s="145"/>
    </row>
    <row r="142" spans="1:10" ht="13.5" customHeight="1" x14ac:dyDescent="0.25">
      <c r="A142" s="104">
        <f>I98</f>
        <v>3885.277933250688</v>
      </c>
      <c r="B142" s="104"/>
      <c r="C142" s="24">
        <f>I128</f>
        <v>0</v>
      </c>
      <c r="D142" s="105">
        <f>A142+C142</f>
        <v>3885.277933250688</v>
      </c>
      <c r="E142" s="105"/>
      <c r="F142" s="17" t="str">
        <f>B132</f>
        <v>PIS</v>
      </c>
      <c r="G142" s="158">
        <v>1.6500000000000001E-2</v>
      </c>
      <c r="H142" s="146">
        <v>6.4999999999999997E-3</v>
      </c>
      <c r="I142" s="146"/>
      <c r="J142" s="34"/>
    </row>
    <row r="143" spans="1:10" ht="13.5" customHeight="1" x14ac:dyDescent="0.25">
      <c r="A143" s="153" t="s">
        <v>149</v>
      </c>
      <c r="B143" s="153"/>
      <c r="C143" s="154">
        <v>1</v>
      </c>
      <c r="D143" s="155">
        <f>G147/1</f>
        <v>0.13250000000000001</v>
      </c>
      <c r="E143" s="156">
        <f>C143-D143</f>
        <v>0.86749999999999994</v>
      </c>
      <c r="F143" s="17" t="str">
        <f>B133</f>
        <v>COFINS</v>
      </c>
      <c r="G143" s="158">
        <v>7.5999999999999998E-2</v>
      </c>
      <c r="H143" s="146">
        <v>0.03</v>
      </c>
      <c r="I143" s="146"/>
    </row>
    <row r="144" spans="1:10" ht="13.5" customHeight="1" x14ac:dyDescent="0.25">
      <c r="A144" s="149" t="s">
        <v>150</v>
      </c>
      <c r="B144" s="149"/>
      <c r="C144" s="150">
        <v>1</v>
      </c>
      <c r="D144" s="151">
        <f>H147</f>
        <v>7.6499999999999999E-2</v>
      </c>
      <c r="E144" s="152">
        <f>C144-D144</f>
        <v>0.92349999999999999</v>
      </c>
      <c r="F144" s="150" t="str">
        <f>B134</f>
        <v>ISS</v>
      </c>
      <c r="G144" s="158">
        <f>I11</f>
        <v>0.04</v>
      </c>
      <c r="H144" s="146">
        <f>I11</f>
        <v>0.04</v>
      </c>
      <c r="I144" s="146"/>
    </row>
    <row r="145" spans="1:10" ht="13.5" customHeight="1" x14ac:dyDescent="0.25">
      <c r="A145" s="97" t="s">
        <v>151</v>
      </c>
      <c r="B145" s="97"/>
      <c r="C145" s="17">
        <v>1</v>
      </c>
      <c r="D145" s="63">
        <v>0.09</v>
      </c>
      <c r="E145" s="64">
        <f>C145-D145</f>
        <v>0.91</v>
      </c>
      <c r="F145" s="17" t="s">
        <v>152</v>
      </c>
      <c r="G145" s="158">
        <v>0</v>
      </c>
      <c r="H145" s="146">
        <v>0</v>
      </c>
      <c r="I145" s="146"/>
    </row>
    <row r="146" spans="1:10" ht="13.5" customHeight="1" x14ac:dyDescent="0.25">
      <c r="A146" s="98" t="s">
        <v>153</v>
      </c>
      <c r="B146" s="98" t="s">
        <v>154</v>
      </c>
      <c r="C146" s="98"/>
      <c r="D146" s="98"/>
      <c r="E146" s="98"/>
      <c r="F146" s="12" t="s">
        <v>155</v>
      </c>
      <c r="G146" s="158">
        <v>0</v>
      </c>
      <c r="H146" s="146">
        <v>0</v>
      </c>
      <c r="I146" s="146"/>
    </row>
    <row r="147" spans="1:10" ht="18" customHeight="1" x14ac:dyDescent="0.25">
      <c r="A147" s="98"/>
      <c r="B147" s="98"/>
      <c r="C147" s="98"/>
      <c r="D147" s="98"/>
      <c r="E147" s="98"/>
      <c r="F147" s="3" t="s">
        <v>156</v>
      </c>
      <c r="G147" s="159">
        <f>SUM(G142:G146)</f>
        <v>0.13250000000000001</v>
      </c>
      <c r="H147" s="147">
        <f>SUM(H142:I146)</f>
        <v>7.6499999999999999E-2</v>
      </c>
      <c r="I147" s="147"/>
    </row>
    <row r="148" spans="1:10" ht="18" customHeight="1" x14ac:dyDescent="0.25">
      <c r="A148" s="29" t="s">
        <v>157</v>
      </c>
      <c r="B148" s="94" t="s">
        <v>158</v>
      </c>
      <c r="C148" s="94"/>
      <c r="D148" s="94"/>
      <c r="E148" s="94"/>
      <c r="F148" s="94"/>
      <c r="G148" s="94"/>
      <c r="H148" s="94"/>
      <c r="I148" s="94"/>
    </row>
    <row r="149" spans="1:10" ht="4.5" customHeight="1" x14ac:dyDescent="0.25">
      <c r="A149" s="65"/>
      <c r="B149" s="95"/>
      <c r="C149" s="95"/>
      <c r="D149" s="95"/>
      <c r="E149" s="95"/>
      <c r="F149" s="95"/>
      <c r="G149" s="95"/>
      <c r="H149" s="95"/>
      <c r="I149" s="95"/>
    </row>
    <row r="150" spans="1:10" ht="12" customHeight="1" x14ac:dyDescent="0.25">
      <c r="A150" s="92" t="s">
        <v>159</v>
      </c>
      <c r="B150" s="92"/>
      <c r="C150" s="92"/>
      <c r="D150" s="92"/>
      <c r="E150" s="92"/>
      <c r="F150" s="92"/>
      <c r="G150" s="92"/>
      <c r="H150" s="47">
        <f>H137</f>
        <v>8.2837033026529505E-2</v>
      </c>
      <c r="I150" s="48">
        <f>I137</f>
        <v>321.84489647393355</v>
      </c>
    </row>
    <row r="151" spans="1:10" ht="4.5" customHeight="1" x14ac:dyDescent="0.25"/>
    <row r="152" spans="1:10" ht="11.25" customHeight="1" x14ac:dyDescent="0.25">
      <c r="A152" s="96" t="s">
        <v>160</v>
      </c>
      <c r="B152" s="96"/>
      <c r="C152" s="96"/>
      <c r="D152" s="96"/>
      <c r="E152" s="96"/>
      <c r="F152" s="96"/>
      <c r="G152" s="96"/>
      <c r="H152" s="96"/>
      <c r="I152" s="96"/>
    </row>
    <row r="153" spans="1:10" ht="11.25" customHeight="1" x14ac:dyDescent="0.25">
      <c r="A153" s="90" t="s">
        <v>33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 x14ac:dyDescent="0.25">
      <c r="A154" s="17">
        <v>1</v>
      </c>
      <c r="B154" s="91" t="s">
        <v>161</v>
      </c>
      <c r="C154" s="91"/>
      <c r="D154" s="91"/>
      <c r="E154" s="91"/>
      <c r="F154" s="91"/>
      <c r="G154" s="91"/>
      <c r="H154" s="23">
        <f>I154/$G$171</f>
        <v>0.43940052972520449</v>
      </c>
      <c r="I154" s="66">
        <f>I40</f>
        <v>1848.6120000000001</v>
      </c>
    </row>
    <row r="155" spans="1:10" ht="15" customHeight="1" x14ac:dyDescent="0.25">
      <c r="A155" s="17">
        <v>2</v>
      </c>
      <c r="B155" s="91" t="s">
        <v>162</v>
      </c>
      <c r="C155" s="91"/>
      <c r="D155" s="91"/>
      <c r="E155" s="91"/>
      <c r="F155" s="91"/>
      <c r="G155" s="91"/>
      <c r="H155" s="23">
        <f>I155/$G$171</f>
        <v>0.33023455446429822</v>
      </c>
      <c r="I155" s="66">
        <f>I51+I63+I70+I74</f>
        <v>1389.3373332506881</v>
      </c>
    </row>
    <row r="156" spans="1:10" ht="15" customHeight="1" x14ac:dyDescent="0.25">
      <c r="A156" s="17">
        <v>3</v>
      </c>
      <c r="B156" s="91" t="s">
        <v>163</v>
      </c>
      <c r="C156" s="91"/>
      <c r="D156" s="91"/>
      <c r="E156" s="91"/>
      <c r="F156" s="91"/>
      <c r="G156" s="91"/>
      <c r="H156" s="23">
        <f>I156/$G$171</f>
        <v>0.1538649158104973</v>
      </c>
      <c r="I156" s="66">
        <f>I84</f>
        <v>647.32860000000005</v>
      </c>
    </row>
    <row r="157" spans="1:10" s="28" customFormat="1" ht="15" customHeight="1" x14ac:dyDescent="0.25">
      <c r="A157" s="92" t="s">
        <v>164</v>
      </c>
      <c r="B157" s="92"/>
      <c r="C157" s="92"/>
      <c r="D157" s="92"/>
      <c r="E157" s="92"/>
      <c r="F157" s="92"/>
      <c r="G157" s="92"/>
      <c r="H157" s="47">
        <f>H154+H155+H156</f>
        <v>0.9235000000000001</v>
      </c>
      <c r="I157" s="48">
        <f>SUM(I154:I156)</f>
        <v>3885.277933250688</v>
      </c>
      <c r="J157" s="35"/>
    </row>
    <row r="158" spans="1:10" ht="4.5" customHeight="1" x14ac:dyDescent="0.25"/>
    <row r="159" spans="1:10" ht="11.25" customHeight="1" x14ac:dyDescent="0.25">
      <c r="A159" s="90" t="s">
        <v>105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 x14ac:dyDescent="0.25">
      <c r="A160" s="17">
        <v>1</v>
      </c>
      <c r="B160" s="91" t="s">
        <v>165</v>
      </c>
      <c r="C160" s="91"/>
      <c r="D160" s="91"/>
      <c r="E160" s="91"/>
      <c r="F160" s="91"/>
      <c r="G160" s="9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1" t="s">
        <v>166</v>
      </c>
      <c r="C161" s="91"/>
      <c r="D161" s="91"/>
      <c r="E161" s="91"/>
      <c r="F161" s="91"/>
      <c r="G161" s="9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1" t="s">
        <v>167</v>
      </c>
      <c r="C162" s="91"/>
      <c r="D162" s="91"/>
      <c r="E162" s="91"/>
      <c r="F162" s="91"/>
      <c r="G162" s="91"/>
      <c r="H162" s="23">
        <f>I162/$G$171</f>
        <v>0</v>
      </c>
      <c r="I162" s="24">
        <f>I122</f>
        <v>0</v>
      </c>
    </row>
    <row r="163" spans="1:11" ht="15" customHeight="1" x14ac:dyDescent="0.25">
      <c r="A163" s="92" t="s">
        <v>168</v>
      </c>
      <c r="B163" s="92"/>
      <c r="C163" s="92"/>
      <c r="D163" s="92"/>
      <c r="E163" s="92"/>
      <c r="F163" s="92"/>
      <c r="G163" s="9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90" t="s">
        <v>131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 x14ac:dyDescent="0.25">
      <c r="A166" s="17">
        <v>1</v>
      </c>
      <c r="B166" s="91" t="s">
        <v>169</v>
      </c>
      <c r="C166" s="91"/>
      <c r="D166" s="91"/>
      <c r="E166" s="91"/>
      <c r="F166" s="91"/>
      <c r="G166" s="91"/>
      <c r="H166" s="23">
        <f>I166/$G$171</f>
        <v>7.6499999999999999E-2</v>
      </c>
      <c r="I166" s="24">
        <f>I137</f>
        <v>321.84489647393355</v>
      </c>
    </row>
    <row r="167" spans="1:11" ht="15" customHeight="1" x14ac:dyDescent="0.25">
      <c r="A167" s="92" t="s">
        <v>170</v>
      </c>
      <c r="B167" s="92"/>
      <c r="C167" s="92"/>
      <c r="D167" s="92"/>
      <c r="E167" s="92"/>
      <c r="F167" s="92"/>
      <c r="G167" s="92"/>
      <c r="H167" s="47">
        <f>H166</f>
        <v>7.6499999999999999E-2</v>
      </c>
      <c r="I167" s="48">
        <f>I137</f>
        <v>321.84489647393355</v>
      </c>
      <c r="K167" s="41"/>
    </row>
    <row r="168" spans="1:11" ht="4.5" customHeight="1" x14ac:dyDescent="0.25"/>
    <row r="169" spans="1:11" ht="11.25" customHeight="1" x14ac:dyDescent="0.25">
      <c r="A169" s="93" t="s">
        <v>160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 x14ac:dyDescent="0.25">
      <c r="A170" s="87" t="s">
        <v>171</v>
      </c>
      <c r="B170" s="87"/>
      <c r="C170" s="87"/>
      <c r="D170" s="87"/>
      <c r="E170" s="87"/>
      <c r="F170" s="87"/>
      <c r="G170" s="67" t="s">
        <v>172</v>
      </c>
      <c r="H170" s="67" t="s">
        <v>173</v>
      </c>
      <c r="I170" s="67" t="s">
        <v>174</v>
      </c>
    </row>
    <row r="171" spans="1:11" ht="11.25" customHeight="1" x14ac:dyDescent="0.25">
      <c r="A171" s="88" t="str">
        <f>D5</f>
        <v>Servente de Limpeza</v>
      </c>
      <c r="B171" s="88"/>
      <c r="C171" s="88"/>
      <c r="D171" s="88"/>
      <c r="E171" s="88"/>
      <c r="F171" s="88"/>
      <c r="G171" s="68">
        <f>I157+I163+I167</f>
        <v>4207.1228297246216</v>
      </c>
      <c r="H171" s="67">
        <f>IF(D6="12x36",2,1)</f>
        <v>1</v>
      </c>
      <c r="I171" s="68">
        <f>G171*H171</f>
        <v>4207.1228297246216</v>
      </c>
    </row>
    <row r="172" spans="1:11" x14ac:dyDescent="0.25">
      <c r="A172" s="88"/>
      <c r="B172" s="88"/>
      <c r="C172" s="88"/>
      <c r="D172" s="88"/>
      <c r="E172" s="88"/>
      <c r="F172" s="88"/>
      <c r="G172" s="67"/>
      <c r="H172" s="67"/>
      <c r="I172" s="68"/>
    </row>
    <row r="173" spans="1:11" s="28" customFormat="1" ht="12" customHeight="1" x14ac:dyDescent="0.25">
      <c r="A173" s="89" t="s">
        <v>175</v>
      </c>
      <c r="B173" s="89"/>
      <c r="C173" s="89"/>
      <c r="D173" s="89"/>
      <c r="E173" s="89"/>
      <c r="F173" s="89"/>
      <c r="G173" s="89"/>
      <c r="H173" s="89"/>
      <c r="I173" s="69">
        <f>I171</f>
        <v>4207.1228297246216</v>
      </c>
      <c r="J173" s="35"/>
    </row>
  </sheetData>
  <mergeCells count="172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47"/>
  <sheetViews>
    <sheetView tabSelected="1" view="pageBreakPreview" zoomScaleNormal="100" workbookViewId="0">
      <selection activeCell="I134" sqref="I134"/>
    </sheetView>
  </sheetViews>
  <sheetFormatPr defaultColWidth="8.42578125" defaultRowHeight="15" x14ac:dyDescent="0.25"/>
  <cols>
    <col min="1" max="1" width="8.42578125" style="70"/>
    <col min="2" max="2" width="29" style="70" customWidth="1"/>
    <col min="3" max="3" width="24.28515625" style="70" customWidth="1"/>
    <col min="4" max="4" width="13.28515625" style="70" customWidth="1"/>
    <col min="5" max="5" width="17.28515625" style="70" customWidth="1"/>
    <col min="6" max="6" width="12.5703125" style="70" customWidth="1"/>
    <col min="7" max="7" width="7.140625" style="70" customWidth="1"/>
    <col min="8" max="8" width="14" style="70" customWidth="1"/>
    <col min="9" max="16384" width="8.42578125" style="70"/>
  </cols>
  <sheetData>
    <row r="1" spans="1:8" x14ac:dyDescent="0.25">
      <c r="A1" s="137" t="s">
        <v>176</v>
      </c>
      <c r="B1" s="137"/>
      <c r="C1" s="137"/>
      <c r="D1" s="137"/>
      <c r="E1" s="137"/>
      <c r="F1" s="137"/>
      <c r="G1" s="137"/>
      <c r="H1" s="138"/>
    </row>
    <row r="2" spans="1:8" ht="29.25" customHeight="1" x14ac:dyDescent="0.25">
      <c r="A2" s="82" t="s">
        <v>187</v>
      </c>
      <c r="B2" s="80" t="s">
        <v>177</v>
      </c>
      <c r="C2" s="80" t="s">
        <v>178</v>
      </c>
      <c r="D2" s="80" t="s">
        <v>179</v>
      </c>
      <c r="E2" s="80" t="s">
        <v>180</v>
      </c>
      <c r="F2" s="81" t="s">
        <v>94</v>
      </c>
      <c r="G2" s="81" t="s">
        <v>181</v>
      </c>
      <c r="H2" s="81" t="s">
        <v>182</v>
      </c>
    </row>
    <row r="3" spans="1:8" x14ac:dyDescent="0.25">
      <c r="A3" s="139">
        <v>1</v>
      </c>
      <c r="B3" s="71" t="s">
        <v>188</v>
      </c>
      <c r="C3" s="71" t="s">
        <v>191</v>
      </c>
      <c r="D3" s="72" t="s">
        <v>192</v>
      </c>
      <c r="E3" s="72" t="s">
        <v>193</v>
      </c>
      <c r="F3" s="73">
        <f>'Auxiliar Adm (Bento)'!I173</f>
        <v>4496.3983631381252</v>
      </c>
      <c r="G3" s="74">
        <v>25</v>
      </c>
      <c r="H3" s="73">
        <f t="shared" ref="H3:H9" si="0">G3*F3</f>
        <v>112409.95907845313</v>
      </c>
    </row>
    <row r="4" spans="1:8" x14ac:dyDescent="0.25">
      <c r="A4" s="140"/>
      <c r="B4" s="71" t="s">
        <v>189</v>
      </c>
      <c r="C4" s="71" t="s">
        <v>191</v>
      </c>
      <c r="D4" s="72" t="s">
        <v>192</v>
      </c>
      <c r="E4" s="72" t="s">
        <v>193</v>
      </c>
      <c r="F4" s="73">
        <f>'Auxiliar Adm. Supervisor(Bento)'!I173</f>
        <v>5894.1252947247276</v>
      </c>
      <c r="G4" s="74">
        <v>6</v>
      </c>
      <c r="H4" s="73">
        <f t="shared" si="0"/>
        <v>35364.751768348367</v>
      </c>
    </row>
    <row r="5" spans="1:8" x14ac:dyDescent="0.25">
      <c r="A5" s="140"/>
      <c r="B5" s="71" t="s">
        <v>190</v>
      </c>
      <c r="C5" s="71" t="s">
        <v>191</v>
      </c>
      <c r="D5" s="72" t="s">
        <v>192</v>
      </c>
      <c r="E5" s="72" t="s">
        <v>193</v>
      </c>
      <c r="F5" s="73">
        <f>'Servente de Limpeza (Bento)'!I173</f>
        <v>4217.7589001078604</v>
      </c>
      <c r="G5" s="74">
        <v>2</v>
      </c>
      <c r="H5" s="73">
        <f t="shared" si="0"/>
        <v>8435.5178002157209</v>
      </c>
    </row>
    <row r="6" spans="1:8" x14ac:dyDescent="0.25">
      <c r="A6" s="141"/>
      <c r="B6" s="142" t="s">
        <v>201</v>
      </c>
      <c r="C6" s="143"/>
      <c r="D6" s="143"/>
      <c r="E6" s="143"/>
      <c r="F6" s="143"/>
      <c r="G6" s="144"/>
      <c r="H6" s="84">
        <f>SUM(H3:H5)</f>
        <v>156210.22864701721</v>
      </c>
    </row>
    <row r="7" spans="1:8" x14ac:dyDescent="0.25">
      <c r="A7" s="139">
        <v>2</v>
      </c>
      <c r="B7" s="71" t="s">
        <v>188</v>
      </c>
      <c r="C7" s="71" t="s">
        <v>194</v>
      </c>
      <c r="D7" s="72" t="s">
        <v>192</v>
      </c>
      <c r="E7" s="72" t="s">
        <v>193</v>
      </c>
      <c r="F7" s="73">
        <f>'Auxiliar Adm (SM)'!I173</f>
        <v>4488.7795040492038</v>
      </c>
      <c r="G7" s="74">
        <v>25</v>
      </c>
      <c r="H7" s="73">
        <f t="shared" si="0"/>
        <v>112219.4876012301</v>
      </c>
    </row>
    <row r="8" spans="1:8" x14ac:dyDescent="0.25">
      <c r="A8" s="140"/>
      <c r="B8" s="71" t="s">
        <v>189</v>
      </c>
      <c r="C8" s="71" t="s">
        <v>194</v>
      </c>
      <c r="D8" s="72" t="s">
        <v>192</v>
      </c>
      <c r="E8" s="72" t="s">
        <v>193</v>
      </c>
      <c r="F8" s="73">
        <f>'Auxiliar Adm Supervisor (SM)'!I173</f>
        <v>5901.6415404716117</v>
      </c>
      <c r="G8" s="74">
        <v>6</v>
      </c>
      <c r="H8" s="73">
        <f t="shared" si="0"/>
        <v>35409.849242829674</v>
      </c>
    </row>
    <row r="9" spans="1:8" x14ac:dyDescent="0.25">
      <c r="A9" s="140"/>
      <c r="B9" s="71" t="s">
        <v>190</v>
      </c>
      <c r="C9" s="71" t="s">
        <v>194</v>
      </c>
      <c r="D9" s="72" t="s">
        <v>192</v>
      </c>
      <c r="E9" s="72" t="s">
        <v>193</v>
      </c>
      <c r="F9" s="73">
        <f>'Servente de Limpeza (SM)'!I173</f>
        <v>4207.1228297246216</v>
      </c>
      <c r="G9" s="74">
        <v>2</v>
      </c>
      <c r="H9" s="73">
        <f t="shared" si="0"/>
        <v>8414.2456594492432</v>
      </c>
    </row>
    <row r="10" spans="1:8" x14ac:dyDescent="0.25">
      <c r="A10" s="141"/>
      <c r="B10" s="142" t="s">
        <v>200</v>
      </c>
      <c r="C10" s="143"/>
      <c r="D10" s="143"/>
      <c r="E10" s="143"/>
      <c r="F10" s="143"/>
      <c r="G10" s="144"/>
      <c r="H10" s="84">
        <f>SUM(H7:H9)</f>
        <v>156043.58250350901</v>
      </c>
    </row>
    <row r="11" spans="1:8" x14ac:dyDescent="0.25">
      <c r="A11" s="83"/>
      <c r="B11" s="136" t="s">
        <v>156</v>
      </c>
      <c r="C11" s="136"/>
      <c r="D11" s="136"/>
      <c r="E11" s="136"/>
      <c r="F11" s="136"/>
      <c r="G11" s="85">
        <f>SUM(G3:G10)</f>
        <v>66</v>
      </c>
      <c r="H11" s="86">
        <f>SUM(H3:H5,H7,H8,H9)</f>
        <v>312253.81115052622</v>
      </c>
    </row>
    <row r="14" spans="1:8" x14ac:dyDescent="0.25">
      <c r="H14" s="75"/>
    </row>
    <row r="17" spans="2:5" x14ac:dyDescent="0.25">
      <c r="B17" s="76"/>
      <c r="C17" s="76"/>
      <c r="D17" s="76"/>
      <c r="E17" s="76"/>
    </row>
    <row r="103" spans="9:9" x14ac:dyDescent="0.25">
      <c r="I103" s="70">
        <v>0</v>
      </c>
    </row>
    <row r="116" spans="9:9" x14ac:dyDescent="0.25">
      <c r="I116" s="70">
        <v>0</v>
      </c>
    </row>
    <row r="117" spans="9:9" x14ac:dyDescent="0.25">
      <c r="I117" s="70">
        <v>0</v>
      </c>
    </row>
    <row r="121" spans="9:9" x14ac:dyDescent="0.25">
      <c r="I121" s="70">
        <v>0</v>
      </c>
    </row>
    <row r="132" spans="1:9" x14ac:dyDescent="0.25">
      <c r="I132" s="70" t="e">
        <f>($D$142/$E$144)*H142</f>
        <v>#DIV/0!</v>
      </c>
    </row>
    <row r="133" spans="1:9" x14ac:dyDescent="0.25">
      <c r="I133" s="70" t="e">
        <f t="shared" ref="I133:I134" si="1">($D$142/$E$144)*H143</f>
        <v>#DIV/0!</v>
      </c>
    </row>
    <row r="134" spans="1:9" x14ac:dyDescent="0.25">
      <c r="I134" s="70" t="e">
        <f t="shared" si="1"/>
        <v>#DIV/0!</v>
      </c>
    </row>
    <row r="141" spans="1:9" x14ac:dyDescent="0.25">
      <c r="G141" s="157"/>
      <c r="H141" s="148"/>
      <c r="I141" s="148"/>
    </row>
    <row r="142" spans="1:9" x14ac:dyDescent="0.25">
      <c r="G142" s="157"/>
      <c r="H142" s="148"/>
      <c r="I142" s="148"/>
    </row>
    <row r="143" spans="1:9" x14ac:dyDescent="0.25">
      <c r="A143" s="157"/>
      <c r="B143" s="157"/>
      <c r="C143" s="157"/>
      <c r="D143" s="157"/>
      <c r="E143" s="157"/>
      <c r="G143" s="157"/>
      <c r="H143" s="148"/>
      <c r="I143" s="148"/>
    </row>
    <row r="144" spans="1:9" x14ac:dyDescent="0.25">
      <c r="A144" s="148"/>
      <c r="B144" s="148"/>
      <c r="C144" s="148"/>
      <c r="D144" s="148"/>
      <c r="E144" s="148"/>
      <c r="F144" s="148"/>
      <c r="G144" s="157"/>
      <c r="H144" s="148"/>
      <c r="I144" s="148"/>
    </row>
    <row r="145" spans="7:9" x14ac:dyDescent="0.25">
      <c r="G145" s="157"/>
      <c r="H145" s="148"/>
      <c r="I145" s="148"/>
    </row>
    <row r="146" spans="7:9" x14ac:dyDescent="0.25">
      <c r="G146" s="157"/>
      <c r="H146" s="148"/>
      <c r="I146" s="148"/>
    </row>
    <row r="147" spans="7:9" x14ac:dyDescent="0.25">
      <c r="G147" s="157"/>
      <c r="H147" s="148"/>
      <c r="I147" s="148"/>
    </row>
  </sheetData>
  <mergeCells count="6">
    <mergeCell ref="B11:F11"/>
    <mergeCell ref="A1:H1"/>
    <mergeCell ref="A3:A6"/>
    <mergeCell ref="A7:A10"/>
    <mergeCell ref="B10:G10"/>
    <mergeCell ref="B6:G6"/>
  </mergeCells>
  <pageMargins left="0.51180555555555596" right="0.51180555555555596" top="0.78749999999999998" bottom="0.78749999999999998" header="0.511811023622047" footer="0.511811023622047"/>
  <pageSetup paperSize="9" scale="3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Auxiliar Adm (Bento)</vt:lpstr>
      <vt:lpstr>Auxiliar Adm. Supervisor(Bento)</vt:lpstr>
      <vt:lpstr>Servente de Limpeza (Bento)</vt:lpstr>
      <vt:lpstr>Auxiliar Adm (SM)</vt:lpstr>
      <vt:lpstr>Auxiliar Adm Supervisor (SM)</vt:lpstr>
      <vt:lpstr>Servente de Limpeza (SM)</vt:lpstr>
      <vt:lpstr>Resumo</vt:lpstr>
      <vt:lpstr>'Auxiliar Adm (Bento)'!Area_de_impressao</vt:lpstr>
      <vt:lpstr>'Auxiliar Adm (SM)'!Area_de_impressao</vt:lpstr>
      <vt:lpstr>'Auxiliar Adm Supervisor (SM)'!Area_de_impressao</vt:lpstr>
      <vt:lpstr>'Auxiliar Adm. Supervisor(Bento)'!Area_de_impressao</vt:lpstr>
      <vt:lpstr>'Servente de Limpeza (Bento)'!Area_de_impressao</vt:lpstr>
      <vt:lpstr>'Servente de Limpeza (SM)'!Area_de_impressao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2024-04-09T19:03:33Z</dcterms:modified>
  <dc:language>pt-BR</dc:language>
</cp:coreProperties>
</file>