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Supervisor 44h" sheetId="1" state="visible" r:id="rId3"/>
    <sheet name="Servente 44h" sheetId="2" state="visible" r:id="rId4"/>
    <sheet name="Auxiliar de Limpeza 44h" sheetId="3" state="visible" r:id="rId5"/>
    <sheet name="Resumo" sheetId="4" state="visible" r:id="rId6"/>
  </sheets>
  <externalReferences>
    <externalReference r:id="rId7"/>
    <externalReference r:id="rId8"/>
  </externalReferences>
  <definedNames>
    <definedName function="false" hidden="false" localSheetId="2" name="_xlnm.Print_Area" vbProcedure="false">'Auxiliar de Limpeza 44h'!$A$1:$I$173</definedName>
    <definedName function="false" hidden="false" localSheetId="1" name="_xlnm.Print_Area" vbProcedure="false">'Servente 44h'!$A$1:$I$173</definedName>
    <definedName function="false" hidden="false" localSheetId="0" name="_xlnm.Print_Area" vbProcedure="false">'Supervisor 44h'!$A$1:$I$173</definedName>
    <definedName function="false" hidden="false" name="Auxiliar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<sst xmlns="http://schemas.openxmlformats.org/spreadsheetml/2006/main" count="783" uniqueCount="197">
  <si>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</si>
  <si>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</si>
  <si>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24/0804-0000645-5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</si>
  <si>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</si>
  <si>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</si>
  <si>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</si>
  <si>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</si>
  <si>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Supervisor</t>
  </si>
  <si>
    <t xml:space="preserve">Convenção Coletiva de Trabalho:</t>
  </si>
  <si>
    <t xml:space="preserve">RS000044/2024</t>
  </si>
  <si>
    <t xml:space="preserve">INSALUBRIDADE (10%, 20%, 40%)</t>
  </si>
  <si>
    <t xml:space="preserve">Não aplicável</t>
  </si>
  <si>
    <t xml:space="preserve">Origem do salário:</t>
  </si>
  <si>
    <t xml:space="preserve">CONVENÇÃO COLETIVA DE TRABALHO RS000044/2024</t>
  </si>
  <si>
    <t xml:space="preserve">Cidade:</t>
  </si>
  <si>
    <t xml:space="preserve">Passo Fundo</t>
  </si>
  <si>
    <t xml:space="preserve">PERICULOSIDADE (30%)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</si>
  <si>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</si>
  <si>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</si>
  <si>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</si>
  <si>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</si>
  <si>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</si>
  <si>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CCT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</si>
  <si>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</si>
  <si>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</si>
  <si>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</si>
  <si>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</si>
  <si>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</si>
  <si>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t xml:space="preserve">PLANO DE BENEFÍCIO SOCIAL FAMILIAR  CLÁUSULA 29ª DA CCT.</t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</si>
  <si>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</si>
  <si>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</si>
  <si>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</si>
  <si>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</si>
  <si>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</si>
  <si>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</si>
  <si>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</si>
  <si>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</si>
  <si>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</si>
  <si>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</si>
  <si>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</si>
  <si>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</si>
  <si>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</si>
  <si>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</si>
  <si>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</si>
  <si>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</si>
  <si>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</si>
  <si>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</si>
  <si>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</si>
  <si>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</si>
  <si>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</si>
  <si>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</si>
  <si>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</si>
  <si>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</si>
  <si>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</si>
  <si>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</si>
  <si>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</si>
  <si>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</si>
  <si>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</si>
  <si>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</si>
  <si>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</si>
  <si>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</si>
  <si>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</si>
  <si>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</si>
  <si>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</si>
  <si>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</si>
  <si>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</si>
  <si>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</si>
  <si>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</si>
  <si>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</si>
  <si>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</si>
  <si>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</si>
  <si>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</si>
  <si>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</si>
  <si>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</si>
  <si>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</si>
  <si>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</si>
  <si>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</si>
  <si>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</si>
  <si>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</si>
  <si>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</si>
  <si>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</si>
  <si>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</si>
  <si>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</si>
  <si>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</si>
  <si>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</si>
  <si>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</si>
  <si>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</si>
  <si>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</si>
  <si>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</si>
  <si>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</si>
  <si>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</si>
  <si>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</si>
  <si>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</si>
  <si>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</si>
  <si>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</si>
  <si>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</si>
  <si>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</si>
  <si>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</si>
  <si>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</si>
  <si>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</si>
  <si>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</si>
  <si>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</si>
  <si>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</si>
  <si>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</si>
  <si>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</si>
  <si>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</si>
  <si>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</si>
  <si>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</si>
  <si>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</si>
  <si>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</si>
  <si>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</si>
  <si>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 VALE ALIMENTAÇÃO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</si>
  <si>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</si>
  <si>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</si>
  <si>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</si>
  <si>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</si>
  <si>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</si>
  <si>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</si>
  <si>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</si>
  <si>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</si>
  <si>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</si>
  <si>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</si>
  <si>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</si>
  <si>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</si>
  <si>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</si>
  <si>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</si>
  <si>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</si>
  <si>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</si>
  <si>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</si>
  <si>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</si>
  <si>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</si>
  <si>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</si>
  <si>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</si>
  <si>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</si>
  <si>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</si>
  <si>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</si>
  <si>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t xml:space="preserve">Total de Despesas Indiretas</t>
  </si>
  <si>
    <t xml:space="preserve">Lucro</t>
  </si>
  <si>
    <t xml:space="preserve">Total do Lucro</t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</si>
  <si>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</si>
  <si>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</si>
  <si>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</si>
  <si>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</si>
  <si>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</si>
  <si>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</si>
  <si>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</si>
  <si>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</si>
  <si>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</si>
  <si>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</si>
  <si>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</si>
  <si>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</si>
  <si>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</si>
  <si>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</si>
  <si>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</si>
  <si>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</si>
  <si>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</si>
  <si>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</si>
  <si>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</si>
  <si>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</si>
  <si>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</si>
  <si>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</si>
  <si>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</si>
  <si>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</si>
  <si>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</si>
  <si>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</si>
  <si>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</si>
  <si>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</si>
  <si>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</si>
  <si>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</si>
  <si>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</si>
  <si>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</si>
  <si>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</si>
  <si>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</si>
  <si>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</si>
  <si>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</si>
  <si>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</si>
  <si>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</si>
  <si>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</si>
  <si>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</si>
  <si>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</si>
  <si>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</si>
  <si>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</si>
  <si>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</si>
  <si>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</si>
  <si>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</si>
  <si>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</si>
  <si>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Servente</t>
  </si>
  <si>
    <t xml:space="preserve">Auxiliar de Limpeza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</si>
  <si>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</si>
  <si>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</si>
  <si>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</si>
  <si>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</si>
  <si>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</si>
  <si>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</si>
  <si>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</si>
  <si>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44h</t>
  </si>
  <si>
    <t xml:space="preserve">seg a sáb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</si>
</sst>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1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4" fontId="13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13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1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1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1" fontId="6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16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6" fillId="11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12" borderId="1" xfId="23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6" fillId="0" borderId="1" xfId="23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26" fillId="0" borderId="1" xfId="23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23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externalLink" Target="externalLinks/externalLink1.xml"/><Relationship Id="rId8" Type="http://schemas.openxmlformats.org/officeDocument/2006/relationships/externalLink" Target="externalLinks/externalLink2.xml"/><Relationship Id="rId9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48" colorId="64" zoomScale="130" zoomScaleNormal="130" zoomScalePageLayoutView="130" workbookViewId="0">
      <selection pane="topLeft" activeCell="I122" activeCellId="0" sqref="I122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s">
        <v>11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28" t="n">
        <v>0.37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0.72992700729927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0.27007299270073</v>
      </c>
      <c r="I36" s="37" t="n">
        <f aca="false">IF(I22="Não aplicável",0,I31*I22)</f>
        <v>569.9887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2110.4987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422.09974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31.6574805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21.104987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4.2209974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52.7624675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168.839896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63.314961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12.6629922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776.6635216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251.8120418918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43.2209028773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25.5855757401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24.1356631332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0.3672267738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0.9328404254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0.3904422595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191.612176973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538.0568700741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49.8647527849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3.6237262679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19.9463232137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73.4348022665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198.004928187269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198.004928187269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1586.16012212787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0.199942127422301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0.018176557038391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0.0781660751556019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0.00920161666055516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0.305486376276849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2.05704340027685</v>
      </c>
      <c r="I98" s="73" t="n">
        <f aca="false">I40+I76+I84</f>
        <v>4341.38742212787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835.283604425574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2110.4987</v>
      </c>
      <c r="B113" s="88"/>
      <c r="C113" s="88" t="n">
        <f aca="false">I51</f>
        <v>776.6635216</v>
      </c>
      <c r="D113" s="88" t="n">
        <f aca="false">I63</f>
        <v>538.0568700741</v>
      </c>
      <c r="E113" s="88" t="n">
        <f aca="false">I70</f>
        <v>73.4348022665</v>
      </c>
      <c r="F113" s="88" t="n">
        <f aca="false">I74</f>
        <v>198.004928187269</v>
      </c>
      <c r="G113" s="88" t="n">
        <f aca="false">I84</f>
        <v>644.7286</v>
      </c>
      <c r="H113" s="88" t="n">
        <f aca="false">A113+C113+D113+E113+F113+G113</f>
        <v>4341.38742212787</v>
      </c>
      <c r="I113" s="88" t="n">
        <f aca="false">H113-I111</f>
        <v>4176.41802212787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751.755243983017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2110.4987</v>
      </c>
      <c r="B126" s="88"/>
      <c r="C126" s="88" t="n">
        <f aca="false">I51</f>
        <v>776.6635216</v>
      </c>
      <c r="D126" s="88" t="n">
        <f aca="false">I63</f>
        <v>538.0568700741</v>
      </c>
      <c r="E126" s="88" t="n">
        <f aca="false">I70</f>
        <v>73.4348022665</v>
      </c>
      <c r="F126" s="88" t="n">
        <f aca="false">I74</f>
        <v>198.004928187269</v>
      </c>
      <c r="G126" s="88" t="n">
        <f aca="false">I84</f>
        <v>644.7286</v>
      </c>
      <c r="H126" s="88" t="n">
        <f aca="false">A126+C126+D126+E126+F126+G126</f>
        <v>4341.38742212787</v>
      </c>
      <c r="I126" s="88" t="n">
        <f aca="false">H126-I124</f>
        <v>4176.41802212787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80.7131182705463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371.769514458274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97.8340827521774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550.316715480998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4341.38742212787</v>
      </c>
      <c r="B142" s="37"/>
      <c r="C142" s="37" t="n">
        <f aca="false">I128</f>
        <v>0</v>
      </c>
      <c r="D142" s="93" t="n">
        <f aca="false">A142+C142</f>
        <v>4341.38742212787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550.316715480998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0.431444470194725</v>
      </c>
      <c r="I154" s="110" t="n">
        <f aca="false">I40</f>
        <v>2110.4987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0.324255122040804</v>
      </c>
      <c r="I155" s="110" t="n">
        <f aca="false">I51+I63+I70+I74</f>
        <v>1586.16012212787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0.131800407764471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4341.38742212787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550.316715480998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550.316715480998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Supervisor</v>
      </c>
      <c r="B171" s="113"/>
      <c r="C171" s="113"/>
      <c r="D171" s="113"/>
      <c r="E171" s="113"/>
      <c r="F171" s="113"/>
      <c r="G171" s="114" t="n">
        <f aca="false">I157+I163+I167</f>
        <v>4891.70413760887</v>
      </c>
      <c r="H171" s="111" t="n">
        <f aca="false">IF(D6="12x36",2,1)</f>
        <v>1</v>
      </c>
      <c r="I171" s="114" t="n">
        <f aca="false">G171*H171</f>
        <v>4891.70413760887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4891.70413760887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48" colorId="64" zoomScale="130" zoomScaleNormal="130" zoomScalePageLayoutView="130" workbookViewId="0">
      <selection pane="topLeft" activeCell="D9" activeCellId="0" sqref="D9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7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0.833333333333333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0.166666666666667</v>
      </c>
      <c r="I34" s="37" t="n">
        <f aca="false">IF(I7=20%,I23*I7,0)</f>
        <v>308.102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</v>
      </c>
      <c r="I35" s="37" t="n">
        <f aca="false">IF(I7=40%,I23*I7,0)</f>
        <v>0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1848.612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369.7224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27.72918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18.48612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3.697224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46.2153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147.88896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55.45836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11.091672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680.289216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220.565292168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37.857725148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22.410723276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21.140726832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0.321658488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0.817086504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0.34199322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167.83548348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471.290689116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43.677155724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3.174066804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17.471232012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64.32245454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173.434973594688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173.434973594688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1389.33733325069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0.22826726214046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0.0207515692854964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0.0892396024693121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0.0105051790208005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0.348763612916069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2.10032063691607</v>
      </c>
      <c r="I98" s="73" t="n">
        <f aca="false">I40+I76+I84</f>
        <v>3882.67793325069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743.541706650138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1848.612</v>
      </c>
      <c r="B113" s="88"/>
      <c r="C113" s="88" t="n">
        <f aca="false">I51</f>
        <v>680.289216</v>
      </c>
      <c r="D113" s="88" t="n">
        <f aca="false">I63</f>
        <v>471.290689116</v>
      </c>
      <c r="E113" s="88" t="n">
        <f aca="false">I70</f>
        <v>64.32245454</v>
      </c>
      <c r="F113" s="88" t="n">
        <f aca="false">I74</f>
        <v>173.434973594688</v>
      </c>
      <c r="G113" s="88" t="n">
        <f aca="false">I84</f>
        <v>644.7286</v>
      </c>
      <c r="H113" s="88" t="n">
        <f aca="false">A113+C113+D113+E113+F113+G113</f>
        <v>3882.67793325069</v>
      </c>
      <c r="I113" s="88" t="n">
        <f aca="false">H113-I111</f>
        <v>3717.70853325069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669.187535985124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1848.612</v>
      </c>
      <c r="B126" s="88"/>
      <c r="C126" s="88" t="n">
        <f aca="false">I51</f>
        <v>680.289216</v>
      </c>
      <c r="D126" s="88" t="n">
        <f aca="false">I63</f>
        <v>471.290689116</v>
      </c>
      <c r="E126" s="88" t="n">
        <f aca="false">I70</f>
        <v>64.32245454</v>
      </c>
      <c r="F126" s="88" t="n">
        <f aca="false">I74</f>
        <v>173.434973594688</v>
      </c>
      <c r="G126" s="88" t="n">
        <f aca="false">I84</f>
        <v>644.7286</v>
      </c>
      <c r="H126" s="88" t="n">
        <f aca="false">A126+C126+D126+E126+F126+G126</f>
        <v>3882.67793325069</v>
      </c>
      <c r="I126" s="88" t="n">
        <f aca="false">H126-I124</f>
        <v>3717.70853325069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72.1849981956466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332.488476537524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87.4969675098747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492.170442243045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3882.67793325069</v>
      </c>
      <c r="B142" s="37"/>
      <c r="C142" s="37" t="n">
        <f aca="false">I128</f>
        <v>0</v>
      </c>
      <c r="D142" s="93" t="n">
        <f aca="false">A142+C142</f>
        <v>3882.67793325069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492.170442243045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0.422554530199317</v>
      </c>
      <c r="I154" s="110" t="n">
        <f aca="false">I40</f>
        <v>1848.612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0.317573825194317</v>
      </c>
      <c r="I155" s="110" t="n">
        <f aca="false">I51+I63+I70+I74</f>
        <v>1389.33733325069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0.147371644606366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3882.67793325069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492.170442243045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492.170442243045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Servente</v>
      </c>
      <c r="B171" s="113"/>
      <c r="C171" s="113"/>
      <c r="D171" s="113"/>
      <c r="E171" s="113"/>
      <c r="F171" s="113"/>
      <c r="G171" s="114" t="n">
        <f aca="false">I157+I163+I167</f>
        <v>4374.84837549373</v>
      </c>
      <c r="H171" s="111" t="n">
        <f aca="false">IF(D6="12x36",2,1)</f>
        <v>1</v>
      </c>
      <c r="I171" s="114" t="n">
        <f aca="false">G171*H171</f>
        <v>4374.84837549373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4374.84837549373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3"/>
  <sheetViews>
    <sheetView showFormulas="false" showGridLines="true" showRowColHeaders="true" showZeros="true" rightToLeft="false" tabSelected="false" showOutlineSymbols="true" defaultGridColor="true" view="pageBreakPreview" topLeftCell="A142" colorId="64" zoomScale="130" zoomScaleNormal="130" zoomScalePageLayoutView="130" workbookViewId="0">
      <selection pane="topLeft" activeCell="I7" activeCellId="0" sqref="I7"/>
    </sheetView>
  </sheetViews>
  <sheetFormatPr defaultColWidth="9.109375" defaultRowHeight="9.75" zeroHeight="false" outlineLevelRow="0" outlineLevelCol="0"/>
  <cols>
    <col collapsed="false" customWidth="true" hidden="false" outlineLevel="0" max="1" min="1" style="1" width="2.88"/>
    <col collapsed="false" customWidth="true" hidden="false" outlineLevel="0" max="4" min="2" style="1" width="11.33"/>
    <col collapsed="false" customWidth="true" hidden="false" outlineLevel="0" max="5" min="5" style="1" width="12.11"/>
    <col collapsed="false" customWidth="true" hidden="false" outlineLevel="0" max="7" min="6" style="1" width="11.33"/>
    <col collapsed="false" customWidth="true" hidden="false" outlineLevel="0" max="8" min="8" style="1" width="9.33"/>
    <col collapsed="false" customWidth="true" hidden="false" outlineLevel="0" max="9" min="9" style="1" width="11.67"/>
    <col collapsed="false" customWidth="true" hidden="false" outlineLevel="0" max="10" min="10" style="2" width="11.11"/>
    <col collapsed="false" customWidth="true" hidden="false" outlineLevel="0" max="11" min="11" style="1" width="10"/>
    <col collapsed="false" customWidth="false" hidden="false" outlineLevel="0" max="12" min="12" style="1" width="9.11"/>
    <col collapsed="false" customWidth="true" hidden="false" outlineLevel="0" max="15" min="13" style="1" width="22.33"/>
    <col collapsed="false" customWidth="false" hidden="false" outlineLevel="0" max="16384" min="16" style="1" width="9.11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220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44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12</v>
      </c>
      <c r="B8" s="10"/>
      <c r="C8" s="10"/>
      <c r="D8" s="14" t="s">
        <v>13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14</v>
      </c>
      <c r="B9" s="10"/>
      <c r="C9" s="10"/>
      <c r="D9" s="11" t="s">
        <v>15</v>
      </c>
      <c r="E9" s="11"/>
      <c r="F9" s="11"/>
      <c r="G9" s="15" t="s">
        <v>16</v>
      </c>
      <c r="H9" s="15"/>
      <c r="I9" s="16" t="s">
        <v>11</v>
      </c>
    </row>
    <row r="10" customFormat="false" ht="32.25" hidden="false" customHeight="true" outlineLevel="0" collapsed="false">
      <c r="A10" s="17" t="s">
        <v>17</v>
      </c>
      <c r="B10" s="17"/>
      <c r="C10" s="17"/>
      <c r="D10" s="17"/>
      <c r="E10" s="17"/>
      <c r="F10" s="17"/>
      <c r="G10" s="15" t="s">
        <v>18</v>
      </c>
      <c r="H10" s="18" t="n">
        <v>220</v>
      </c>
      <c r="I10" s="19" t="n">
        <v>1540.51</v>
      </c>
    </row>
    <row r="11" customFormat="false" ht="11.25" hidden="false" customHeight="true" outlineLevel="0" collapsed="false">
      <c r="A11" s="20" t="s">
        <v>19</v>
      </c>
      <c r="B11" s="20"/>
      <c r="C11" s="20"/>
      <c r="D11" s="20"/>
      <c r="E11" s="20"/>
      <c r="F11" s="20"/>
      <c r="G11" s="18" t="str">
        <f aca="false">D9</f>
        <v>Passo Fundo</v>
      </c>
      <c r="H11" s="21" t="s">
        <v>20</v>
      </c>
      <c r="I11" s="22" t="n">
        <v>0.02</v>
      </c>
    </row>
    <row r="12" customFormat="false" ht="15" hidden="false" customHeight="true" outlineLevel="0" collapsed="false">
      <c r="A12" s="20" t="s">
        <v>21</v>
      </c>
      <c r="B12" s="20"/>
      <c r="C12" s="20"/>
      <c r="D12" s="20"/>
      <c r="E12" s="20"/>
      <c r="F12" s="20"/>
      <c r="G12" s="21" t="s">
        <v>22</v>
      </c>
      <c r="H12" s="21" t="s">
        <v>23</v>
      </c>
      <c r="I12" s="19" t="n">
        <v>4.95</v>
      </c>
    </row>
    <row r="13" customFormat="false" ht="9.75" hidden="false" customHeight="false" outlineLevel="0" collapsed="false">
      <c r="A13" s="20"/>
      <c r="B13" s="20"/>
      <c r="C13" s="20"/>
      <c r="D13" s="20"/>
      <c r="E13" s="20"/>
      <c r="F13" s="20"/>
      <c r="G13" s="21"/>
      <c r="H13" s="21" t="s">
        <v>24</v>
      </c>
      <c r="I13" s="23" t="n">
        <v>26</v>
      </c>
    </row>
    <row r="14" customFormat="false" ht="9.75" hidden="false" customHeight="false" outlineLevel="0" collapsed="false">
      <c r="A14" s="20"/>
      <c r="B14" s="20"/>
      <c r="C14" s="20"/>
      <c r="D14" s="20"/>
      <c r="E14" s="20"/>
      <c r="F14" s="20"/>
      <c r="G14" s="21"/>
      <c r="H14" s="21" t="s">
        <v>25</v>
      </c>
      <c r="I14" s="16" t="n">
        <v>0.06</v>
      </c>
    </row>
    <row r="15" customFormat="false" ht="11.25" hidden="false" customHeight="true" outlineLevel="0" collapsed="false">
      <c r="A15" s="20" t="s">
        <v>26</v>
      </c>
      <c r="B15" s="20"/>
      <c r="C15" s="20"/>
      <c r="D15" s="20"/>
      <c r="E15" s="20"/>
      <c r="F15" s="20"/>
      <c r="G15" s="21" t="s">
        <v>22</v>
      </c>
      <c r="H15" s="21" t="s">
        <v>23</v>
      </c>
      <c r="I15" s="19" t="n">
        <v>23.68</v>
      </c>
    </row>
    <row r="16" customFormat="false" ht="11.25" hidden="false" customHeight="true" outlineLevel="0" collapsed="false">
      <c r="A16" s="20"/>
      <c r="B16" s="20"/>
      <c r="C16" s="20"/>
      <c r="D16" s="20"/>
      <c r="E16" s="20"/>
      <c r="F16" s="20"/>
      <c r="G16" s="21"/>
      <c r="H16" s="21" t="s">
        <v>24</v>
      </c>
      <c r="I16" s="23" t="n">
        <v>22</v>
      </c>
    </row>
    <row r="17" customFormat="false" ht="9.75" hidden="false" customHeight="false" outlineLevel="0" collapsed="false">
      <c r="A17" s="20"/>
      <c r="B17" s="20"/>
      <c r="C17" s="20"/>
      <c r="D17" s="20"/>
      <c r="E17" s="20"/>
      <c r="F17" s="20"/>
      <c r="G17" s="21"/>
      <c r="H17" s="21" t="s">
        <v>25</v>
      </c>
      <c r="I17" s="16" t="n">
        <v>0.19</v>
      </c>
    </row>
    <row r="18" customFormat="false" ht="11.25" hidden="false" customHeight="true" outlineLevel="0" collapsed="false">
      <c r="A18" s="20" t="s">
        <v>27</v>
      </c>
      <c r="B18" s="20"/>
      <c r="C18" s="20"/>
      <c r="D18" s="20"/>
      <c r="E18" s="20"/>
      <c r="F18" s="20"/>
      <c r="G18" s="21" t="s">
        <v>22</v>
      </c>
      <c r="H18" s="21" t="s">
        <v>23</v>
      </c>
      <c r="I18" s="19" t="n">
        <v>11.84</v>
      </c>
    </row>
    <row r="19" customFormat="false" ht="9.75" hidden="false" customHeight="false" outlineLevel="0" collapsed="false">
      <c r="A19" s="20"/>
      <c r="B19" s="20"/>
      <c r="C19" s="20"/>
      <c r="D19" s="20"/>
      <c r="E19" s="20"/>
      <c r="F19" s="20"/>
      <c r="G19" s="21"/>
      <c r="H19" s="21" t="s">
        <v>24</v>
      </c>
      <c r="I19" s="23" t="n">
        <v>4</v>
      </c>
    </row>
    <row r="20" customFormat="false" ht="9.75" hidden="false" customHeight="false" outlineLevel="0" collapsed="false">
      <c r="A20" s="20"/>
      <c r="B20" s="20"/>
      <c r="C20" s="20"/>
      <c r="D20" s="20"/>
      <c r="E20" s="20"/>
      <c r="F20" s="20"/>
      <c r="G20" s="21"/>
      <c r="H20" s="21" t="s">
        <v>25</v>
      </c>
      <c r="I20" s="16" t="n">
        <v>0.19</v>
      </c>
    </row>
    <row r="21" customFormat="false" ht="36" hidden="false" customHeight="true" outlineLevel="0" collapsed="false">
      <c r="A21" s="24" t="s">
        <v>28</v>
      </c>
      <c r="B21" s="24"/>
      <c r="C21" s="24"/>
      <c r="D21" s="24"/>
      <c r="E21" s="24"/>
      <c r="F21" s="24"/>
      <c r="G21" s="25" t="s">
        <v>22</v>
      </c>
      <c r="H21" s="25" t="s">
        <v>29</v>
      </c>
      <c r="I21" s="26" t="n">
        <v>19.42</v>
      </c>
    </row>
    <row r="22" customFormat="false" ht="22.5" hidden="false" customHeight="true" outlineLevel="0" collapsed="false">
      <c r="A22" s="27" t="s">
        <v>30</v>
      </c>
      <c r="B22" s="27"/>
      <c r="C22" s="27"/>
      <c r="D22" s="27"/>
      <c r="E22" s="27"/>
      <c r="F22" s="27"/>
      <c r="G22" s="25"/>
      <c r="H22" s="25" t="s">
        <v>31</v>
      </c>
      <c r="I22" s="117" t="s">
        <v>11</v>
      </c>
    </row>
    <row r="23" customFormat="false" ht="34.5" hidden="false" customHeight="true" outlineLevel="0" collapsed="false">
      <c r="A23" s="27" t="s">
        <v>32</v>
      </c>
      <c r="B23" s="27"/>
      <c r="C23" s="27"/>
      <c r="D23" s="27"/>
      <c r="E23" s="27"/>
      <c r="F23" s="27"/>
      <c r="G23" s="18"/>
      <c r="H23" s="21" t="s">
        <v>33</v>
      </c>
      <c r="I23" s="19" t="n">
        <f aca="false">I31</f>
        <v>1540.51</v>
      </c>
    </row>
    <row r="24" customFormat="false" ht="15" hidden="false" customHeight="true" outlineLevel="0" collapsed="false">
      <c r="A24" s="27" t="s">
        <v>34</v>
      </c>
      <c r="B24" s="27"/>
      <c r="C24" s="27"/>
      <c r="D24" s="27"/>
      <c r="E24" s="27"/>
      <c r="F24" s="27"/>
      <c r="G24" s="25"/>
      <c r="H24" s="29" t="s">
        <v>35</v>
      </c>
      <c r="I24" s="30" t="s">
        <v>11</v>
      </c>
    </row>
    <row r="25" customFormat="false" ht="15" hidden="false" customHeight="true" outlineLevel="0" collapsed="false">
      <c r="A25" s="27"/>
      <c r="B25" s="27"/>
      <c r="C25" s="27"/>
      <c r="D25" s="27"/>
      <c r="E25" s="27"/>
      <c r="F25" s="27"/>
      <c r="G25" s="25"/>
      <c r="H25" s="31" t="s">
        <v>36</v>
      </c>
      <c r="I25" s="16" t="s">
        <v>11</v>
      </c>
    </row>
    <row r="26" customFormat="false" ht="26.25" hidden="false" customHeight="true" outlineLevel="0" collapsed="false">
      <c r="A26" s="27" t="s">
        <v>37</v>
      </c>
      <c r="B26" s="27"/>
      <c r="C26" s="27"/>
      <c r="D26" s="27"/>
      <c r="E26" s="27"/>
      <c r="F26" s="27"/>
      <c r="G26" s="25"/>
      <c r="H26" s="21" t="s">
        <v>35</v>
      </c>
      <c r="I26" s="30" t="s">
        <v>11</v>
      </c>
    </row>
    <row r="27" customFormat="false" ht="35.25" hidden="false" customHeight="true" outlineLevel="0" collapsed="false">
      <c r="A27" s="27" t="s">
        <v>38</v>
      </c>
      <c r="B27" s="27"/>
      <c r="C27" s="27"/>
      <c r="D27" s="27"/>
      <c r="E27" s="27"/>
      <c r="F27" s="27"/>
      <c r="G27" s="18"/>
      <c r="H27" s="15" t="s">
        <v>31</v>
      </c>
      <c r="I27" s="16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2" t="s">
        <v>39</v>
      </c>
      <c r="B29" s="32"/>
      <c r="C29" s="32"/>
      <c r="D29" s="32"/>
      <c r="E29" s="32"/>
      <c r="F29" s="32"/>
      <c r="G29" s="32"/>
      <c r="H29" s="32"/>
      <c r="I29" s="32"/>
    </row>
    <row r="30" customFormat="false" ht="33.75" hidden="false" customHeight="true" outlineLevel="0" collapsed="false">
      <c r="A30" s="33" t="s">
        <v>40</v>
      </c>
      <c r="B30" s="34" t="s">
        <v>41</v>
      </c>
      <c r="C30" s="34"/>
      <c r="D30" s="34"/>
      <c r="E30" s="34"/>
      <c r="F30" s="34"/>
      <c r="G30" s="34"/>
      <c r="H30" s="33" t="s">
        <v>42</v>
      </c>
      <c r="I30" s="33" t="s">
        <v>43</v>
      </c>
    </row>
    <row r="31" customFormat="false" ht="15" hidden="false" customHeight="true" outlineLevel="0" collapsed="false">
      <c r="A31" s="35" t="n">
        <v>1</v>
      </c>
      <c r="B31" s="14" t="s">
        <v>44</v>
      </c>
      <c r="C31" s="14"/>
      <c r="D31" s="14"/>
      <c r="E31" s="14"/>
      <c r="F31" s="14"/>
      <c r="G31" s="14"/>
      <c r="H31" s="36" t="n">
        <f aca="false">I31/$I$40</f>
        <v>0.714285714285714</v>
      </c>
      <c r="I31" s="37" t="n">
        <f aca="false">IF(D6="12x36",I10,I10/H10*I5)</f>
        <v>1540.51</v>
      </c>
    </row>
    <row r="32" customFormat="false" ht="15" hidden="false" customHeight="true" outlineLevel="0" collapsed="false">
      <c r="A32" s="35" t="n">
        <f aca="false">A31+1</f>
        <v>2</v>
      </c>
      <c r="B32" s="14" t="s">
        <v>45</v>
      </c>
      <c r="C32" s="14"/>
      <c r="D32" s="14"/>
      <c r="E32" s="14"/>
      <c r="F32" s="14"/>
      <c r="G32" s="14"/>
      <c r="H32" s="36" t="n">
        <f aca="false">I32/$I$40</f>
        <v>0</v>
      </c>
      <c r="I32" s="37" t="n">
        <f aca="false">IF(I9=30%,I31*I9,0)</f>
        <v>0</v>
      </c>
    </row>
    <row r="33" customFormat="false" ht="15" hidden="false" customHeight="true" outlineLevel="0" collapsed="false">
      <c r="A33" s="35" t="n">
        <f aca="false">A32+1</f>
        <v>3</v>
      </c>
      <c r="B33" s="14" t="s">
        <v>46</v>
      </c>
      <c r="C33" s="14"/>
      <c r="D33" s="14"/>
      <c r="E33" s="14"/>
      <c r="F33" s="14"/>
      <c r="G33" s="14"/>
      <c r="H33" s="36" t="n">
        <f aca="false">I33/$I$40</f>
        <v>0</v>
      </c>
      <c r="I33" s="37" t="n">
        <f aca="false">IF(I7=10%,I23*I7,0)</f>
        <v>0</v>
      </c>
    </row>
    <row r="34" customFormat="false" ht="15" hidden="false" customHeight="true" outlineLevel="0" collapsed="false">
      <c r="A34" s="35" t="n">
        <f aca="false">A33+1</f>
        <v>4</v>
      </c>
      <c r="B34" s="14" t="s">
        <v>47</v>
      </c>
      <c r="C34" s="14"/>
      <c r="D34" s="14"/>
      <c r="E34" s="14"/>
      <c r="F34" s="14"/>
      <c r="G34" s="14"/>
      <c r="H34" s="36" t="n">
        <f aca="false">I34/$I$40</f>
        <v>0</v>
      </c>
      <c r="I34" s="37" t="n">
        <f aca="false">IF(I7=20%,I23*I7,0)</f>
        <v>0</v>
      </c>
    </row>
    <row r="35" customFormat="false" ht="15" hidden="false" customHeight="true" outlineLevel="0" collapsed="false">
      <c r="A35" s="35" t="n">
        <f aca="false">A34+1</f>
        <v>5</v>
      </c>
      <c r="B35" s="14" t="s">
        <v>48</v>
      </c>
      <c r="C35" s="14"/>
      <c r="D35" s="14"/>
      <c r="E35" s="14"/>
      <c r="F35" s="14"/>
      <c r="G35" s="14"/>
      <c r="H35" s="36" t="n">
        <f aca="false">I35/$I$40</f>
        <v>0.285714285714286</v>
      </c>
      <c r="I35" s="37" t="n">
        <f aca="false">IF(I7=40%,I23*I7,0)</f>
        <v>616.204</v>
      </c>
    </row>
    <row r="36" customFormat="false" ht="15" hidden="false" customHeight="true" outlineLevel="0" collapsed="false">
      <c r="A36" s="35" t="n">
        <f aca="false">A35+1</f>
        <v>6</v>
      </c>
      <c r="B36" s="14" t="s">
        <v>49</v>
      </c>
      <c r="C36" s="14"/>
      <c r="D36" s="14"/>
      <c r="E36" s="14"/>
      <c r="F36" s="14"/>
      <c r="G36" s="14"/>
      <c r="H36" s="36" t="n">
        <f aca="false">I36/$I$40</f>
        <v>0</v>
      </c>
      <c r="I36" s="37" t="n">
        <f aca="false">IF(I22="Não aplicável",0,I31*I22)</f>
        <v>0</v>
      </c>
    </row>
    <row r="37" customFormat="false" ht="15" hidden="false" customHeight="true" outlineLevel="0" collapsed="false">
      <c r="A37" s="35" t="n">
        <f aca="false">A36+1</f>
        <v>7</v>
      </c>
      <c r="B37" s="14" t="s">
        <v>50</v>
      </c>
      <c r="C37" s="14"/>
      <c r="D37" s="14"/>
      <c r="E37" s="14"/>
      <c r="F37" s="14"/>
      <c r="G37" s="14"/>
      <c r="H37" s="36" t="n">
        <f aca="false">I37/$I$40</f>
        <v>0</v>
      </c>
      <c r="I37" s="37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5" t="n">
        <f aca="false">A37+1</f>
        <v>8</v>
      </c>
      <c r="B38" s="14" t="s">
        <v>51</v>
      </c>
      <c r="C38" s="14"/>
      <c r="D38" s="14"/>
      <c r="E38" s="14"/>
      <c r="F38" s="14"/>
      <c r="G38" s="14"/>
      <c r="H38" s="36" t="n">
        <f aca="false">I38/$I$40</f>
        <v>0</v>
      </c>
      <c r="I38" s="37" t="n">
        <f aca="false">IF(I24="Não aplicável",0,I24/I13*5*(I10/H10*(1+I25)))</f>
        <v>0</v>
      </c>
    </row>
    <row r="39" customFormat="false" ht="15" hidden="false" customHeight="true" outlineLevel="0" collapsed="false">
      <c r="A39" s="35" t="n">
        <f aca="false">A38+1</f>
        <v>9</v>
      </c>
      <c r="B39" s="38" t="str">
        <f aca="false">IF(D6="12x36","Para postos 12x36 os feriados são considerados compensados, conforme parágrafo único, Art. 59-A da CLT","Outros")</f>
        <v>Outros</v>
      </c>
      <c r="C39" s="38"/>
      <c r="D39" s="38"/>
      <c r="E39" s="38"/>
      <c r="F39" s="38"/>
      <c r="G39" s="38"/>
      <c r="H39" s="36" t="n">
        <f aca="false">I39/$I$40</f>
        <v>0</v>
      </c>
      <c r="I39" s="37" t="n">
        <v>0</v>
      </c>
    </row>
    <row r="40" s="43" customFormat="true" ht="15" hidden="false" customHeight="true" outlineLevel="0" collapsed="false">
      <c r="A40" s="39" t="s">
        <v>52</v>
      </c>
      <c r="B40" s="39"/>
      <c r="C40" s="39"/>
      <c r="D40" s="39"/>
      <c r="E40" s="39"/>
      <c r="F40" s="39"/>
      <c r="G40" s="39"/>
      <c r="H40" s="40" t="n">
        <f aca="false">SUM(H31:H39)</f>
        <v>1</v>
      </c>
      <c r="I40" s="41" t="n">
        <f aca="false">SUM(I31:I39)</f>
        <v>2156.714</v>
      </c>
      <c r="J40" s="42"/>
    </row>
    <row r="41" customFormat="false" ht="4.5" hidden="false" customHeight="true" outlineLevel="0" collapsed="false"/>
    <row r="42" customFormat="false" ht="33.75" hidden="false" customHeight="true" outlineLevel="0" collapsed="false">
      <c r="A42" s="33" t="s">
        <v>53</v>
      </c>
      <c r="B42" s="34" t="s">
        <v>54</v>
      </c>
      <c r="C42" s="34"/>
      <c r="D42" s="34"/>
      <c r="E42" s="34"/>
      <c r="F42" s="34"/>
      <c r="G42" s="34"/>
      <c r="H42" s="33" t="s">
        <v>42</v>
      </c>
      <c r="I42" s="33" t="s">
        <v>43</v>
      </c>
    </row>
    <row r="43" customFormat="false" ht="15" hidden="false" customHeight="true" outlineLevel="0" collapsed="false">
      <c r="A43" s="35" t="n">
        <v>1</v>
      </c>
      <c r="B43" s="14" t="s">
        <v>55</v>
      </c>
      <c r="C43" s="14"/>
      <c r="D43" s="14"/>
      <c r="E43" s="14"/>
      <c r="F43" s="14"/>
      <c r="G43" s="14"/>
      <c r="H43" s="36" t="n">
        <v>0.2</v>
      </c>
      <c r="I43" s="37" t="n">
        <f aca="false">$I$40*H43</f>
        <v>431.3428</v>
      </c>
    </row>
    <row r="44" customFormat="false" ht="15" hidden="false" customHeight="true" outlineLevel="0" collapsed="false">
      <c r="A44" s="35" t="n">
        <v>2</v>
      </c>
      <c r="B44" s="14" t="s">
        <v>56</v>
      </c>
      <c r="C44" s="14"/>
      <c r="D44" s="14"/>
      <c r="E44" s="14"/>
      <c r="F44" s="14"/>
      <c r="G44" s="14"/>
      <c r="H44" s="36" t="n">
        <v>0.015</v>
      </c>
      <c r="I44" s="37" t="n">
        <f aca="false">$I$40*H44</f>
        <v>32.35071</v>
      </c>
    </row>
    <row r="45" customFormat="false" ht="15" hidden="false" customHeight="true" outlineLevel="0" collapsed="false">
      <c r="A45" s="35" t="n">
        <v>3</v>
      </c>
      <c r="B45" s="14" t="s">
        <v>57</v>
      </c>
      <c r="C45" s="14"/>
      <c r="D45" s="14"/>
      <c r="E45" s="14"/>
      <c r="F45" s="14"/>
      <c r="G45" s="14"/>
      <c r="H45" s="36" t="n">
        <v>0.01</v>
      </c>
      <c r="I45" s="37" t="n">
        <f aca="false">$I$40*H45</f>
        <v>21.56714</v>
      </c>
    </row>
    <row r="46" customFormat="false" ht="15" hidden="false" customHeight="true" outlineLevel="0" collapsed="false">
      <c r="A46" s="35" t="n">
        <v>4</v>
      </c>
      <c r="B46" s="14" t="s">
        <v>58</v>
      </c>
      <c r="C46" s="14"/>
      <c r="D46" s="14"/>
      <c r="E46" s="14"/>
      <c r="F46" s="14"/>
      <c r="G46" s="14"/>
      <c r="H46" s="36" t="n">
        <v>0.002</v>
      </c>
      <c r="I46" s="37" t="n">
        <f aca="false">$I$40*H46</f>
        <v>4.313428</v>
      </c>
    </row>
    <row r="47" customFormat="false" ht="15" hidden="false" customHeight="true" outlineLevel="0" collapsed="false">
      <c r="A47" s="35" t="n">
        <v>5</v>
      </c>
      <c r="B47" s="14" t="s">
        <v>59</v>
      </c>
      <c r="C47" s="14"/>
      <c r="D47" s="14"/>
      <c r="E47" s="14"/>
      <c r="F47" s="14"/>
      <c r="G47" s="14"/>
      <c r="H47" s="36" t="n">
        <v>0.025</v>
      </c>
      <c r="I47" s="37" t="n">
        <f aca="false">$I$40*H47</f>
        <v>53.91785</v>
      </c>
    </row>
    <row r="48" customFormat="false" ht="15" hidden="false" customHeight="true" outlineLevel="0" collapsed="false">
      <c r="A48" s="35" t="n">
        <v>6</v>
      </c>
      <c r="B48" s="14" t="s">
        <v>60</v>
      </c>
      <c r="C48" s="14"/>
      <c r="D48" s="14"/>
      <c r="E48" s="14"/>
      <c r="F48" s="14"/>
      <c r="G48" s="14"/>
      <c r="H48" s="36" t="n">
        <v>0.08</v>
      </c>
      <c r="I48" s="37" t="n">
        <f aca="false">$I$40*H48</f>
        <v>172.53712</v>
      </c>
    </row>
    <row r="49" customFormat="false" ht="15" hidden="false" customHeight="true" outlineLevel="0" collapsed="false">
      <c r="A49" s="35" t="n">
        <v>7</v>
      </c>
      <c r="B49" s="14" t="s">
        <v>61</v>
      </c>
      <c r="C49" s="14"/>
      <c r="D49" s="14"/>
      <c r="E49" s="14"/>
      <c r="F49" s="14"/>
      <c r="G49" s="14"/>
      <c r="H49" s="36" t="n">
        <v>0.03</v>
      </c>
      <c r="I49" s="37" t="n">
        <f aca="false">$I$40*H49</f>
        <v>64.70142</v>
      </c>
    </row>
    <row r="50" customFormat="false" ht="15" hidden="false" customHeight="true" outlineLevel="0" collapsed="false">
      <c r="A50" s="35" t="n">
        <v>8</v>
      </c>
      <c r="B50" s="14" t="s">
        <v>62</v>
      </c>
      <c r="C50" s="14"/>
      <c r="D50" s="14"/>
      <c r="E50" s="14"/>
      <c r="F50" s="14"/>
      <c r="G50" s="14"/>
      <c r="H50" s="36" t="n">
        <v>0.006</v>
      </c>
      <c r="I50" s="37" t="n">
        <f aca="false">$I$40*H50</f>
        <v>12.940284</v>
      </c>
    </row>
    <row r="51" s="43" customFormat="true" ht="15" hidden="false" customHeight="true" outlineLevel="0" collapsed="false">
      <c r="A51" s="39" t="s">
        <v>63</v>
      </c>
      <c r="B51" s="39"/>
      <c r="C51" s="39"/>
      <c r="D51" s="39"/>
      <c r="E51" s="39"/>
      <c r="F51" s="39"/>
      <c r="G51" s="39"/>
      <c r="H51" s="40" t="n">
        <f aca="false">SUM(H43:H50)</f>
        <v>0.368</v>
      </c>
      <c r="I51" s="41" t="n">
        <f aca="false">SUM(I43:I50)</f>
        <v>793.670752</v>
      </c>
      <c r="J51" s="42"/>
    </row>
    <row r="52" customFormat="false" ht="15" hidden="false" customHeight="true" outlineLevel="0" collapsed="false">
      <c r="A52" s="44" t="s">
        <v>64</v>
      </c>
      <c r="B52" s="44"/>
      <c r="C52" s="44"/>
      <c r="D52" s="44"/>
      <c r="E52" s="44"/>
      <c r="F52" s="44"/>
      <c r="G52" s="44"/>
      <c r="H52" s="44"/>
      <c r="I52" s="44"/>
    </row>
    <row r="53" customFormat="false" ht="30.75" hidden="false" customHeight="true" outlineLevel="0" collapsed="false">
      <c r="A53" s="45" t="s">
        <v>65</v>
      </c>
      <c r="B53" s="45"/>
      <c r="C53" s="45"/>
      <c r="D53" s="45"/>
      <c r="E53" s="45"/>
      <c r="F53" s="45"/>
      <c r="G53" s="45"/>
      <c r="H53" s="45"/>
      <c r="I53" s="45"/>
    </row>
    <row r="54" customFormat="false" ht="33.75" hidden="false" customHeight="true" outlineLevel="0" collapsed="false">
      <c r="A54" s="33" t="s">
        <v>66</v>
      </c>
      <c r="B54" s="34" t="s">
        <v>67</v>
      </c>
      <c r="C54" s="34"/>
      <c r="D54" s="34"/>
      <c r="E54" s="34"/>
      <c r="F54" s="34"/>
      <c r="G54" s="34"/>
      <c r="H54" s="33" t="s">
        <v>42</v>
      </c>
      <c r="I54" s="33" t="s">
        <v>43</v>
      </c>
    </row>
    <row r="55" customFormat="false" ht="15" hidden="false" customHeight="true" outlineLevel="0" collapsed="false">
      <c r="A55" s="35" t="n">
        <v>1</v>
      </c>
      <c r="B55" s="14" t="s">
        <v>68</v>
      </c>
      <c r="C55" s="14"/>
      <c r="D55" s="14"/>
      <c r="E55" s="14"/>
      <c r="F55" s="14"/>
      <c r="G55" s="14"/>
      <c r="H55" s="36" t="n">
        <v>0.119314</v>
      </c>
      <c r="I55" s="37" t="n">
        <f aca="false">$I$40*H55</f>
        <v>257.326174196</v>
      </c>
    </row>
    <row r="56" customFormat="false" ht="15" hidden="false" customHeight="true" outlineLevel="0" collapsed="false">
      <c r="A56" s="35" t="n">
        <v>2</v>
      </c>
      <c r="B56" s="14" t="s">
        <v>69</v>
      </c>
      <c r="C56" s="14"/>
      <c r="D56" s="14"/>
      <c r="E56" s="14"/>
      <c r="F56" s="14"/>
      <c r="G56" s="14"/>
      <c r="H56" s="36" t="n">
        <v>0.020479</v>
      </c>
      <c r="I56" s="37" t="n">
        <f aca="false">$I$40*H56</f>
        <v>44.167346006</v>
      </c>
    </row>
    <row r="57" customFormat="false" ht="15" hidden="false" customHeight="true" outlineLevel="0" collapsed="false">
      <c r="A57" s="35" t="n">
        <v>3</v>
      </c>
      <c r="B57" s="14" t="s">
        <v>70</v>
      </c>
      <c r="C57" s="14"/>
      <c r="D57" s="14"/>
      <c r="E57" s="14"/>
      <c r="F57" s="14"/>
      <c r="G57" s="14"/>
      <c r="H57" s="36" t="n">
        <v>0.012123</v>
      </c>
      <c r="I57" s="37" t="n">
        <f aca="false">$I$40*H57</f>
        <v>26.145843822</v>
      </c>
    </row>
    <row r="58" customFormat="false" ht="15" hidden="false" customHeight="true" outlineLevel="0" collapsed="false">
      <c r="A58" s="35" t="n">
        <v>4</v>
      </c>
      <c r="B58" s="14" t="s">
        <v>71</v>
      </c>
      <c r="C58" s="14"/>
      <c r="D58" s="14"/>
      <c r="E58" s="14"/>
      <c r="F58" s="14"/>
      <c r="G58" s="14"/>
      <c r="H58" s="36" t="n">
        <v>0.011436</v>
      </c>
      <c r="I58" s="37" t="n">
        <f aca="false">$I$40*H58</f>
        <v>24.664181304</v>
      </c>
    </row>
    <row r="59" customFormat="false" ht="15" hidden="false" customHeight="true" outlineLevel="0" collapsed="false">
      <c r="A59" s="35" t="n">
        <v>5</v>
      </c>
      <c r="B59" s="14" t="s">
        <v>72</v>
      </c>
      <c r="C59" s="14"/>
      <c r="D59" s="14"/>
      <c r="E59" s="14"/>
      <c r="F59" s="14"/>
      <c r="G59" s="14"/>
      <c r="H59" s="36" t="n">
        <v>0.000174</v>
      </c>
      <c r="I59" s="37" t="n">
        <f aca="false">$I$40*H59</f>
        <v>0.375268236</v>
      </c>
    </row>
    <row r="60" customFormat="false" ht="15" hidden="false" customHeight="true" outlineLevel="0" collapsed="false">
      <c r="A60" s="35" t="n">
        <v>6</v>
      </c>
      <c r="B60" s="14" t="s">
        <v>73</v>
      </c>
      <c r="C60" s="14"/>
      <c r="D60" s="14"/>
      <c r="E60" s="14"/>
      <c r="F60" s="14"/>
      <c r="G60" s="14"/>
      <c r="H60" s="36" t="n">
        <v>0.000442</v>
      </c>
      <c r="I60" s="37" t="n">
        <f aca="false">$I$40*H60</f>
        <v>0.953267588</v>
      </c>
    </row>
    <row r="61" customFormat="false" ht="15" hidden="false" customHeight="true" outlineLevel="0" collapsed="false">
      <c r="A61" s="35" t="n">
        <v>7</v>
      </c>
      <c r="B61" s="14" t="s">
        <v>74</v>
      </c>
      <c r="C61" s="14"/>
      <c r="D61" s="14"/>
      <c r="E61" s="14"/>
      <c r="F61" s="14"/>
      <c r="G61" s="14"/>
      <c r="H61" s="36" t="n">
        <v>0.000185</v>
      </c>
      <c r="I61" s="37" t="n">
        <f aca="false">$I$40*H61</f>
        <v>0.39899209</v>
      </c>
    </row>
    <row r="62" customFormat="false" ht="15" hidden="false" customHeight="true" outlineLevel="0" collapsed="false">
      <c r="A62" s="35" t="n">
        <v>8</v>
      </c>
      <c r="B62" s="14" t="s">
        <v>75</v>
      </c>
      <c r="C62" s="14"/>
      <c r="D62" s="14"/>
      <c r="E62" s="14"/>
      <c r="F62" s="14"/>
      <c r="G62" s="14"/>
      <c r="H62" s="36" t="n">
        <v>0.09079</v>
      </c>
      <c r="I62" s="37" t="n">
        <f aca="false">$I$40*H62</f>
        <v>195.80806406</v>
      </c>
    </row>
    <row r="63" s="43" customFormat="true" ht="15" hidden="false" customHeight="true" outlineLevel="0" collapsed="false">
      <c r="A63" s="39" t="s">
        <v>76</v>
      </c>
      <c r="B63" s="39"/>
      <c r="C63" s="39"/>
      <c r="D63" s="39"/>
      <c r="E63" s="39"/>
      <c r="F63" s="39"/>
      <c r="G63" s="39"/>
      <c r="H63" s="40" t="n">
        <f aca="false">SUM(H55:H62)</f>
        <v>0.254943</v>
      </c>
      <c r="I63" s="41" t="n">
        <f aca="false">SUM(I55:I62)</f>
        <v>549.839137302</v>
      </c>
      <c r="J63" s="42"/>
    </row>
    <row r="64" customFormat="false" ht="11.25" hidden="false" customHeight="true" outlineLevel="0" collapsed="false">
      <c r="A64" s="46" t="s">
        <v>77</v>
      </c>
      <c r="B64" s="47" t="s">
        <v>78</v>
      </c>
      <c r="C64" s="47"/>
      <c r="D64" s="47"/>
      <c r="E64" s="47"/>
      <c r="F64" s="47"/>
      <c r="G64" s="47"/>
      <c r="H64" s="47"/>
      <c r="I64" s="47"/>
    </row>
    <row r="65" customFormat="false" ht="15" hidden="false" customHeight="true" outlineLevel="0" collapsed="false">
      <c r="A65" s="46" t="s">
        <v>79</v>
      </c>
      <c r="B65" s="48" t="s">
        <v>80</v>
      </c>
      <c r="C65" s="48"/>
      <c r="D65" s="48"/>
      <c r="E65" s="48"/>
      <c r="F65" s="48"/>
      <c r="G65" s="48"/>
      <c r="H65" s="48"/>
      <c r="I65" s="48"/>
    </row>
    <row r="66" customFormat="false" ht="33.75" hidden="false" customHeight="true" outlineLevel="0" collapsed="false">
      <c r="A66" s="33" t="s">
        <v>81</v>
      </c>
      <c r="B66" s="34" t="s">
        <v>82</v>
      </c>
      <c r="C66" s="34"/>
      <c r="D66" s="34"/>
      <c r="E66" s="34"/>
      <c r="F66" s="34"/>
      <c r="G66" s="34"/>
      <c r="H66" s="33" t="s">
        <v>42</v>
      </c>
      <c r="I66" s="33" t="s">
        <v>43</v>
      </c>
    </row>
    <row r="67" customFormat="false" ht="15" hidden="false" customHeight="true" outlineLevel="0" collapsed="false">
      <c r="A67" s="35" t="n">
        <v>1</v>
      </c>
      <c r="B67" s="14" t="s">
        <v>83</v>
      </c>
      <c r="C67" s="14"/>
      <c r="D67" s="14"/>
      <c r="E67" s="14"/>
      <c r="F67" s="14"/>
      <c r="G67" s="14"/>
      <c r="H67" s="36" t="n">
        <v>0.023627</v>
      </c>
      <c r="I67" s="37" t="n">
        <f aca="false">$I$40*H67</f>
        <v>50.956681678</v>
      </c>
    </row>
    <row r="68" customFormat="false" ht="15" hidden="false" customHeight="true" outlineLevel="0" collapsed="false">
      <c r="A68" s="35" t="n">
        <v>2</v>
      </c>
      <c r="B68" s="14" t="s">
        <v>84</v>
      </c>
      <c r="C68" s="14"/>
      <c r="D68" s="14"/>
      <c r="E68" s="14"/>
      <c r="F68" s="14"/>
      <c r="G68" s="14"/>
      <c r="H68" s="36" t="n">
        <v>0.001717</v>
      </c>
      <c r="I68" s="37" t="n">
        <f aca="false">$I$40*H68</f>
        <v>3.703077938</v>
      </c>
    </row>
    <row r="69" customFormat="false" ht="15" hidden="false" customHeight="true" outlineLevel="0" collapsed="false">
      <c r="A69" s="35" t="n">
        <v>3</v>
      </c>
      <c r="B69" s="14" t="s">
        <v>85</v>
      </c>
      <c r="C69" s="14"/>
      <c r="D69" s="14"/>
      <c r="E69" s="14"/>
      <c r="F69" s="14"/>
      <c r="G69" s="14"/>
      <c r="H69" s="36" t="n">
        <v>0.009451</v>
      </c>
      <c r="I69" s="37" t="n">
        <f aca="false">$I$40*H69</f>
        <v>20.383104014</v>
      </c>
    </row>
    <row r="70" s="43" customFormat="true" ht="15" hidden="false" customHeight="true" outlineLevel="0" collapsed="false">
      <c r="A70" s="39" t="s">
        <v>86</v>
      </c>
      <c r="B70" s="39"/>
      <c r="C70" s="39"/>
      <c r="D70" s="39"/>
      <c r="E70" s="39"/>
      <c r="F70" s="39"/>
      <c r="G70" s="39"/>
      <c r="H70" s="40" t="n">
        <f aca="false">SUM(H67:H69)</f>
        <v>0.034795</v>
      </c>
      <c r="I70" s="41" t="n">
        <f aca="false">SUM(I67:I69)</f>
        <v>75.04286363</v>
      </c>
      <c r="J70" s="42"/>
    </row>
    <row r="71" customFormat="false" ht="4.5" hidden="false" customHeight="true" outlineLevel="0" collapsed="false"/>
    <row r="72" customFormat="false" ht="33.75" hidden="false" customHeight="true" outlineLevel="0" collapsed="false">
      <c r="A72" s="33" t="s">
        <v>87</v>
      </c>
      <c r="B72" s="34" t="s">
        <v>88</v>
      </c>
      <c r="C72" s="34"/>
      <c r="D72" s="34"/>
      <c r="E72" s="34"/>
      <c r="F72" s="34"/>
      <c r="G72" s="34"/>
      <c r="H72" s="33" t="s">
        <v>42</v>
      </c>
      <c r="I72" s="33" t="s">
        <v>43</v>
      </c>
    </row>
    <row r="73" customFormat="false" ht="15" hidden="false" customHeight="true" outlineLevel="0" collapsed="false">
      <c r="A73" s="35" t="n">
        <v>1</v>
      </c>
      <c r="B73" s="14" t="s">
        <v>89</v>
      </c>
      <c r="C73" s="14"/>
      <c r="D73" s="14"/>
      <c r="E73" s="14"/>
      <c r="F73" s="14"/>
      <c r="G73" s="14"/>
      <c r="H73" s="36" t="n">
        <f aca="false">(H51*H63)</f>
        <v>0.093819024</v>
      </c>
      <c r="I73" s="37" t="n">
        <f aca="false">$I$40*H73</f>
        <v>202.340802527136</v>
      </c>
    </row>
    <row r="74" s="43" customFormat="true" ht="15" hidden="false" customHeight="true" outlineLevel="0" collapsed="false">
      <c r="A74" s="39" t="s">
        <v>90</v>
      </c>
      <c r="B74" s="39"/>
      <c r="C74" s="39"/>
      <c r="D74" s="39"/>
      <c r="E74" s="39"/>
      <c r="F74" s="39"/>
      <c r="G74" s="39"/>
      <c r="H74" s="40" t="n">
        <f aca="false">SUM(H73:H73)</f>
        <v>0.093819024</v>
      </c>
      <c r="I74" s="41" t="n">
        <f aca="false">I73</f>
        <v>202.340802527136</v>
      </c>
      <c r="J74" s="42"/>
      <c r="K74" s="49"/>
    </row>
    <row r="75" customFormat="false" ht="4.5" hidden="false" customHeight="true" outlineLevel="0" collapsed="false">
      <c r="J75" s="50"/>
    </row>
    <row r="76" s="43" customFormat="true" ht="12" hidden="false" customHeight="true" outlineLevel="0" collapsed="false">
      <c r="A76" s="51" t="s">
        <v>91</v>
      </c>
      <c r="B76" s="51"/>
      <c r="C76" s="51"/>
      <c r="D76" s="51"/>
      <c r="E76" s="51"/>
      <c r="F76" s="51"/>
      <c r="G76" s="51"/>
      <c r="H76" s="52" t="n">
        <f aca="false">H51+H63+H70+H74</f>
        <v>0.751557024</v>
      </c>
      <c r="I76" s="53" t="n">
        <f aca="false">I51+I63+I70+I74</f>
        <v>1620.89355545914</v>
      </c>
      <c r="J76" s="42"/>
    </row>
    <row r="77" customFormat="false" ht="4.5" hidden="false" customHeight="true" outlineLevel="0" collapsed="false"/>
    <row r="78" customFormat="false" ht="33.75" hidden="false" customHeight="true" outlineLevel="0" collapsed="false">
      <c r="A78" s="33" t="s">
        <v>92</v>
      </c>
      <c r="B78" s="34" t="s">
        <v>93</v>
      </c>
      <c r="C78" s="34"/>
      <c r="D78" s="34"/>
      <c r="E78" s="34"/>
      <c r="F78" s="34"/>
      <c r="G78" s="34"/>
      <c r="H78" s="33" t="s">
        <v>42</v>
      </c>
      <c r="I78" s="33" t="s">
        <v>43</v>
      </c>
    </row>
    <row r="79" customFormat="false" ht="15" hidden="false" customHeight="true" outlineLevel="0" collapsed="false">
      <c r="A79" s="35" t="n">
        <v>1</v>
      </c>
      <c r="B79" s="14" t="s">
        <v>26</v>
      </c>
      <c r="C79" s="14"/>
      <c r="D79" s="14"/>
      <c r="E79" s="14"/>
      <c r="F79" s="14"/>
      <c r="G79" s="14"/>
      <c r="H79" s="36" t="n">
        <f aca="false">I79/$I$40</f>
        <v>0.195657653263251</v>
      </c>
      <c r="I79" s="37" t="n">
        <f aca="false">I96</f>
        <v>421.9776</v>
      </c>
    </row>
    <row r="80" customFormat="false" ht="15" hidden="false" customHeight="true" outlineLevel="0" collapsed="false">
      <c r="A80" s="35" t="n">
        <v>2</v>
      </c>
      <c r="B80" s="14" t="s">
        <v>27</v>
      </c>
      <c r="C80" s="14"/>
      <c r="D80" s="14"/>
      <c r="E80" s="14"/>
      <c r="F80" s="14"/>
      <c r="G80" s="14"/>
      <c r="H80" s="36" t="n">
        <f aca="false">I80/$I$40</f>
        <v>0.0177870593875683</v>
      </c>
      <c r="I80" s="37" t="n">
        <f aca="false">I92</f>
        <v>38.3616</v>
      </c>
    </row>
    <row r="81" customFormat="false" ht="15" hidden="false" customHeight="true" outlineLevel="0" collapsed="false">
      <c r="A81" s="35" t="n">
        <v>3</v>
      </c>
      <c r="B81" s="14" t="s">
        <v>94</v>
      </c>
      <c r="C81" s="14"/>
      <c r="D81" s="14"/>
      <c r="E81" s="14"/>
      <c r="F81" s="14"/>
      <c r="G81" s="14"/>
      <c r="H81" s="36" t="n">
        <f aca="false">I81/$I$40</f>
        <v>0.076491087830839</v>
      </c>
      <c r="I81" s="37" t="n">
        <f aca="false">I88</f>
        <v>164.9694</v>
      </c>
    </row>
    <row r="82" customFormat="false" ht="15" hidden="false" customHeight="true" outlineLevel="0" collapsed="false">
      <c r="A82" s="35" t="n">
        <v>4</v>
      </c>
      <c r="B82" s="14" t="s">
        <v>95</v>
      </c>
      <c r="C82" s="14"/>
      <c r="D82" s="14"/>
      <c r="E82" s="14"/>
      <c r="F82" s="14"/>
      <c r="G82" s="14"/>
      <c r="H82" s="36" t="n">
        <f aca="false">I82/$I$40</f>
        <v>0</v>
      </c>
      <c r="I82" s="37" t="n">
        <f aca="false">IF(I26="Não aplicável",0,((I10/H10)*1.5*I26))</f>
        <v>0</v>
      </c>
    </row>
    <row r="83" customFormat="false" ht="15" hidden="false" customHeight="true" outlineLevel="0" collapsed="false">
      <c r="A83" s="35" t="n">
        <v>5</v>
      </c>
      <c r="B83" s="14" t="s">
        <v>96</v>
      </c>
      <c r="C83" s="14"/>
      <c r="D83" s="14"/>
      <c r="E83" s="14"/>
      <c r="F83" s="14"/>
      <c r="G83" s="14"/>
      <c r="H83" s="36" t="n">
        <f aca="false">I83/$I$40</f>
        <v>0.00900443916068612</v>
      </c>
      <c r="I83" s="37" t="n">
        <f aca="false">IF(I21="Não aplicável",0,I21)</f>
        <v>19.42</v>
      </c>
    </row>
    <row r="84" customFormat="false" ht="15" hidden="false" customHeight="true" outlineLevel="0" collapsed="false">
      <c r="A84" s="39" t="s">
        <v>97</v>
      </c>
      <c r="B84" s="39"/>
      <c r="C84" s="39"/>
      <c r="D84" s="39"/>
      <c r="E84" s="39"/>
      <c r="F84" s="39"/>
      <c r="G84" s="39"/>
      <c r="H84" s="40" t="n">
        <f aca="false">SUM(H79:H83)</f>
        <v>0.298940239642345</v>
      </c>
      <c r="I84" s="41" t="n">
        <f aca="false">SUM(I79:I83)</f>
        <v>644.7286</v>
      </c>
      <c r="J84" s="54"/>
    </row>
    <row r="85" customFormat="false" ht="18" hidden="false" customHeight="true" outlineLevel="0" collapsed="false">
      <c r="A85" s="46" t="s">
        <v>98</v>
      </c>
      <c r="B85" s="44" t="s">
        <v>99</v>
      </c>
      <c r="C85" s="44"/>
      <c r="D85" s="44"/>
      <c r="E85" s="44"/>
      <c r="F85" s="44"/>
      <c r="G85" s="44"/>
      <c r="H85" s="55"/>
      <c r="I85" s="56"/>
    </row>
    <row r="86" customFormat="false" ht="15" hidden="false" customHeight="true" outlineLevel="0" collapsed="false">
      <c r="A86" s="57" t="s">
        <v>100</v>
      </c>
      <c r="B86" s="57"/>
      <c r="C86" s="57"/>
      <c r="D86" s="57"/>
      <c r="E86" s="57"/>
      <c r="F86" s="57"/>
      <c r="G86" s="57"/>
      <c r="H86" s="57"/>
      <c r="I86" s="57"/>
    </row>
    <row r="87" customFormat="false" ht="24" hidden="false" customHeight="true" outlineLevel="0" collapsed="false">
      <c r="A87" s="27" t="s">
        <v>101</v>
      </c>
      <c r="B87" s="27"/>
      <c r="C87" s="27" t="s">
        <v>102</v>
      </c>
      <c r="D87" s="27" t="s">
        <v>103</v>
      </c>
      <c r="E87" s="27" t="s">
        <v>104</v>
      </c>
      <c r="F87" s="27" t="s">
        <v>105</v>
      </c>
      <c r="G87" s="27" t="s">
        <v>106</v>
      </c>
      <c r="H87" s="58" t="s">
        <v>107</v>
      </c>
      <c r="I87" s="59" t="s">
        <v>108</v>
      </c>
    </row>
    <row r="88" customFormat="false" ht="15" hidden="false" customHeight="true" outlineLevel="0" collapsed="false">
      <c r="A88" s="60" t="n">
        <f aca="false">I12</f>
        <v>4.95</v>
      </c>
      <c r="B88" s="60"/>
      <c r="C88" s="35" t="n">
        <f aca="false">I13</f>
        <v>26</v>
      </c>
      <c r="D88" s="35" t="n">
        <v>2</v>
      </c>
      <c r="E88" s="61" t="n">
        <f aca="false">A88*C88*D88</f>
        <v>257.4</v>
      </c>
      <c r="F88" s="61" t="n">
        <f aca="false">I31</f>
        <v>1540.51</v>
      </c>
      <c r="G88" s="62" t="n">
        <f aca="false">I14</f>
        <v>0.06</v>
      </c>
      <c r="H88" s="61" t="n">
        <f aca="false">F88*G88</f>
        <v>92.4306</v>
      </c>
      <c r="I88" s="37" t="n">
        <f aca="false">IF((E88-H88)&gt;0,E88-H88,0)</f>
        <v>164.9694</v>
      </c>
    </row>
    <row r="89" customFormat="false" ht="3.75" hidden="false" customHeight="true" outlineLevel="0" collapsed="false">
      <c r="A89" s="63"/>
      <c r="E89" s="54"/>
      <c r="F89" s="54"/>
      <c r="G89" s="64"/>
      <c r="H89" s="54"/>
      <c r="I89" s="65"/>
    </row>
    <row r="90" customFormat="false" ht="15" hidden="false" customHeight="true" outlineLevel="0" collapsed="false">
      <c r="A90" s="57" t="s">
        <v>109</v>
      </c>
      <c r="B90" s="57"/>
      <c r="C90" s="57"/>
      <c r="D90" s="57"/>
      <c r="E90" s="57"/>
      <c r="F90" s="57"/>
      <c r="G90" s="57"/>
      <c r="H90" s="57"/>
      <c r="I90" s="57"/>
    </row>
    <row r="91" customFormat="false" ht="23.25" hidden="false" customHeight="true" outlineLevel="0" collapsed="false">
      <c r="A91" s="27" t="s">
        <v>101</v>
      </c>
      <c r="B91" s="27"/>
      <c r="C91" s="27" t="s">
        <v>110</v>
      </c>
      <c r="D91" s="27" t="s">
        <v>103</v>
      </c>
      <c r="E91" s="27" t="s">
        <v>104</v>
      </c>
      <c r="F91" s="27" t="s">
        <v>105</v>
      </c>
      <c r="G91" s="27" t="s">
        <v>106</v>
      </c>
      <c r="H91" s="58" t="s">
        <v>107</v>
      </c>
      <c r="I91" s="59" t="s">
        <v>108</v>
      </c>
    </row>
    <row r="92" customFormat="false" ht="15" hidden="false" customHeight="true" outlineLevel="0" collapsed="false">
      <c r="A92" s="61" t="n">
        <f aca="false">I18</f>
        <v>11.84</v>
      </c>
      <c r="B92" s="61"/>
      <c r="C92" s="66" t="n">
        <f aca="false">I19</f>
        <v>4</v>
      </c>
      <c r="D92" s="35" t="n">
        <v>1</v>
      </c>
      <c r="E92" s="61" t="n">
        <f aca="false">A92*C92*D92</f>
        <v>47.36</v>
      </c>
      <c r="F92" s="61" t="n">
        <f aca="false">E92</f>
        <v>47.36</v>
      </c>
      <c r="G92" s="67" t="n">
        <f aca="false">I20</f>
        <v>0.19</v>
      </c>
      <c r="H92" s="61" t="n">
        <f aca="false">F92*G92</f>
        <v>8.9984</v>
      </c>
      <c r="I92" s="37" t="n">
        <f aca="false">E92-H92</f>
        <v>38.3616</v>
      </c>
    </row>
    <row r="93" customFormat="false" ht="4.5" hidden="false" customHeight="true" outlineLevel="0" collapsed="false">
      <c r="A93" s="68"/>
      <c r="B93" s="68"/>
      <c r="C93" s="68"/>
      <c r="D93" s="68"/>
      <c r="E93" s="42"/>
      <c r="F93" s="42"/>
      <c r="G93" s="69"/>
      <c r="H93" s="42"/>
      <c r="I93" s="70"/>
    </row>
    <row r="94" customFormat="false" ht="15" hidden="false" customHeight="true" outlineLevel="0" collapsed="false">
      <c r="A94" s="57" t="s">
        <v>111</v>
      </c>
      <c r="B94" s="57"/>
      <c r="C94" s="57"/>
      <c r="D94" s="57"/>
      <c r="E94" s="57"/>
      <c r="F94" s="57"/>
      <c r="G94" s="57"/>
      <c r="H94" s="57"/>
      <c r="I94" s="57"/>
    </row>
    <row r="95" customFormat="false" ht="23.25" hidden="false" customHeight="true" outlineLevel="0" collapsed="false">
      <c r="A95" s="27" t="s">
        <v>101</v>
      </c>
      <c r="B95" s="27"/>
      <c r="C95" s="27" t="s">
        <v>110</v>
      </c>
      <c r="D95" s="27" t="s">
        <v>103</v>
      </c>
      <c r="E95" s="27" t="s">
        <v>104</v>
      </c>
      <c r="F95" s="27" t="s">
        <v>105</v>
      </c>
      <c r="G95" s="27" t="s">
        <v>106</v>
      </c>
      <c r="H95" s="36" t="str">
        <f aca="false">H87</f>
        <v>Valor desconto</v>
      </c>
      <c r="I95" s="59" t="s">
        <v>108</v>
      </c>
    </row>
    <row r="96" customFormat="false" ht="15" hidden="false" customHeight="true" outlineLevel="0" collapsed="false">
      <c r="A96" s="61" t="n">
        <f aca="false">I15</f>
        <v>23.68</v>
      </c>
      <c r="B96" s="61"/>
      <c r="C96" s="66" t="n">
        <f aca="false">I16</f>
        <v>22</v>
      </c>
      <c r="D96" s="35" t="n">
        <v>1</v>
      </c>
      <c r="E96" s="61" t="n">
        <f aca="false">A96*C96*D96</f>
        <v>520.96</v>
      </c>
      <c r="F96" s="61" t="n">
        <f aca="false">E96</f>
        <v>520.96</v>
      </c>
      <c r="G96" s="67" t="n">
        <f aca="false">I17</f>
        <v>0.19</v>
      </c>
      <c r="H96" s="61" t="n">
        <f aca="false">F96*G96</f>
        <v>98.9824</v>
      </c>
      <c r="I96" s="37" t="n">
        <f aca="false">E96-H96</f>
        <v>421.9776</v>
      </c>
    </row>
    <row r="97" customFormat="false" ht="4.5" hidden="false" customHeight="true" outlineLevel="0" collapsed="false"/>
    <row r="98" customFormat="false" ht="12" hidden="false" customHeight="true" outlineLevel="0" collapsed="false">
      <c r="A98" s="71" t="s">
        <v>112</v>
      </c>
      <c r="B98" s="71"/>
      <c r="C98" s="71"/>
      <c r="D98" s="71"/>
      <c r="E98" s="71"/>
      <c r="F98" s="71"/>
      <c r="G98" s="71"/>
      <c r="H98" s="72" t="n">
        <f aca="false">H40+H76+H84</f>
        <v>2.05049726364235</v>
      </c>
      <c r="I98" s="73" t="n">
        <f aca="false">I40+I76+I84</f>
        <v>4422.33615545914</v>
      </c>
      <c r="J98" s="54"/>
      <c r="L98" s="54"/>
    </row>
    <row r="99" s="78" customFormat="true" ht="4.5" hidden="false" customHeight="true" outlineLevel="0" collapsed="false">
      <c r="A99" s="74"/>
      <c r="B99" s="74"/>
      <c r="C99" s="74"/>
      <c r="D99" s="74"/>
      <c r="E99" s="74"/>
      <c r="F99" s="74"/>
      <c r="G99" s="74"/>
      <c r="H99" s="75"/>
      <c r="I99" s="76"/>
      <c r="J99" s="77"/>
      <c r="L99" s="77"/>
    </row>
    <row r="100" customFormat="false" ht="11.25" hidden="false" customHeight="true" outlineLevel="0" collapsed="false">
      <c r="A100" s="32" t="s">
        <v>113</v>
      </c>
      <c r="B100" s="32"/>
      <c r="C100" s="32"/>
      <c r="D100" s="32"/>
      <c r="E100" s="32"/>
      <c r="F100" s="32"/>
      <c r="G100" s="32"/>
      <c r="H100" s="32"/>
      <c r="I100" s="32"/>
    </row>
    <row r="101" customFormat="false" ht="33.75" hidden="false" customHeight="true" outlineLevel="0" collapsed="false">
      <c r="A101" s="33" t="s">
        <v>40</v>
      </c>
      <c r="B101" s="34" t="s">
        <v>114</v>
      </c>
      <c r="C101" s="34"/>
      <c r="D101" s="34"/>
      <c r="E101" s="34"/>
      <c r="F101" s="34"/>
      <c r="G101" s="34"/>
      <c r="H101" s="33" t="s">
        <v>42</v>
      </c>
      <c r="I101" s="33" t="s">
        <v>43</v>
      </c>
    </row>
    <row r="102" customFormat="false" ht="15" hidden="false" customHeight="true" outlineLevel="0" collapsed="false">
      <c r="A102" s="35" t="n">
        <v>1</v>
      </c>
      <c r="B102" s="14" t="s">
        <v>115</v>
      </c>
      <c r="C102" s="14"/>
      <c r="D102" s="14"/>
      <c r="E102" s="14"/>
      <c r="F102" s="14"/>
      <c r="G102" s="14"/>
      <c r="H102" s="36" t="n">
        <f aca="false">I102/$I$113</f>
        <v>0</v>
      </c>
      <c r="I102" s="37" t="n">
        <v>0</v>
      </c>
    </row>
    <row r="103" customFormat="false" ht="15" hidden="false" customHeight="true" outlineLevel="0" collapsed="false">
      <c r="A103" s="35" t="n">
        <v>2</v>
      </c>
      <c r="B103" s="10" t="s">
        <v>116</v>
      </c>
      <c r="C103" s="10"/>
      <c r="D103" s="10"/>
      <c r="E103" s="10"/>
      <c r="F103" s="10"/>
      <c r="G103" s="10"/>
      <c r="H103" s="36" t="n">
        <f aca="false">I103/$I$113</f>
        <v>0</v>
      </c>
      <c r="I103" s="37" t="n">
        <v>0</v>
      </c>
    </row>
    <row r="104" customFormat="false" ht="15" hidden="false" customHeight="true" outlineLevel="0" collapsed="false">
      <c r="A104" s="35" t="n">
        <v>3</v>
      </c>
      <c r="B104" s="14" t="s">
        <v>117</v>
      </c>
      <c r="C104" s="14"/>
      <c r="D104" s="14"/>
      <c r="E104" s="14"/>
      <c r="F104" s="14"/>
      <c r="G104" s="14"/>
      <c r="H104" s="36" t="n">
        <f aca="false">I104/$I$113</f>
        <v>0</v>
      </c>
      <c r="I104" s="37" t="n">
        <v>0</v>
      </c>
    </row>
    <row r="105" customFormat="false" ht="15" hidden="false" customHeight="true" outlineLevel="0" collapsed="false">
      <c r="A105" s="35" t="n">
        <v>4</v>
      </c>
      <c r="B105" s="10" t="s">
        <v>118</v>
      </c>
      <c r="C105" s="10"/>
      <c r="D105" s="10"/>
      <c r="E105" s="10"/>
      <c r="F105" s="10"/>
      <c r="G105" s="10"/>
      <c r="H105" s="36" t="n">
        <f aca="false">I105/$I$113</f>
        <v>0</v>
      </c>
      <c r="I105" s="37" t="n">
        <v>0</v>
      </c>
    </row>
    <row r="106" customFormat="false" ht="15" hidden="false" customHeight="true" outlineLevel="0" collapsed="false">
      <c r="A106" s="35" t="n">
        <v>5</v>
      </c>
      <c r="B106" s="14" t="s">
        <v>119</v>
      </c>
      <c r="C106" s="14"/>
      <c r="D106" s="14"/>
      <c r="E106" s="14"/>
      <c r="F106" s="14"/>
      <c r="G106" s="14"/>
      <c r="H106" s="36" t="n">
        <f aca="false">I106/$I$113</f>
        <v>0</v>
      </c>
      <c r="I106" s="37" t="n">
        <v>0</v>
      </c>
    </row>
    <row r="107" customFormat="false" ht="15" hidden="false" customHeight="true" outlineLevel="0" collapsed="false">
      <c r="A107" s="35" t="n">
        <v>6</v>
      </c>
      <c r="B107" s="14" t="s">
        <v>120</v>
      </c>
      <c r="C107" s="14"/>
      <c r="D107" s="14"/>
      <c r="E107" s="14"/>
      <c r="F107" s="14"/>
      <c r="G107" s="14"/>
      <c r="H107" s="36" t="n">
        <f aca="false">I107/$I$113</f>
        <v>0</v>
      </c>
      <c r="I107" s="37" t="n">
        <v>0</v>
      </c>
    </row>
    <row r="108" customFormat="false" ht="15" hidden="false" customHeight="true" outlineLevel="0" collapsed="false">
      <c r="A108" s="39" t="s">
        <v>121</v>
      </c>
      <c r="B108" s="39"/>
      <c r="C108" s="39"/>
      <c r="D108" s="39"/>
      <c r="E108" s="39"/>
      <c r="F108" s="39"/>
      <c r="G108" s="39"/>
      <c r="H108" s="40" t="n">
        <f aca="false">H102+H103+H104+H105+H106+H107</f>
        <v>0</v>
      </c>
      <c r="I108" s="79" t="n">
        <f aca="false">SUM(I102:I107)</f>
        <v>0</v>
      </c>
      <c r="J108" s="54"/>
    </row>
    <row r="109" customFormat="false" ht="30" hidden="false" customHeight="true" outlineLevel="0" collapsed="false">
      <c r="B109" s="47" t="s">
        <v>122</v>
      </c>
      <c r="C109" s="47"/>
      <c r="D109" s="47"/>
      <c r="E109" s="47"/>
      <c r="F109" s="47"/>
      <c r="G109" s="47"/>
      <c r="H109" s="47"/>
      <c r="I109" s="47"/>
    </row>
    <row r="110" customFormat="false" ht="5.25" hidden="false" customHeight="true" outlineLevel="0" collapsed="false"/>
    <row r="111" customFormat="false" ht="48.75" hidden="false" customHeight="true" outlineLevel="0" collapsed="false">
      <c r="A111" s="80" t="s">
        <v>123</v>
      </c>
      <c r="B111" s="80"/>
      <c r="C111" s="80"/>
      <c r="D111" s="80"/>
      <c r="E111" s="80"/>
      <c r="F111" s="81" t="n">
        <f aca="false">I27</f>
        <v>0.2</v>
      </c>
      <c r="G111" s="82" t="n">
        <f aca="false">I113*F111</f>
        <v>851.473351091827</v>
      </c>
      <c r="H111" s="83" t="s">
        <v>124</v>
      </c>
      <c r="I111" s="84" t="n">
        <f aca="false">I81</f>
        <v>164.9694</v>
      </c>
    </row>
    <row r="112" s="87" customFormat="true" ht="16.5" hidden="false" customHeight="true" outlineLevel="0" collapsed="false">
      <c r="A112" s="83" t="s">
        <v>125</v>
      </c>
      <c r="B112" s="83"/>
      <c r="C112" s="83" t="s">
        <v>126</v>
      </c>
      <c r="D112" s="83" t="s">
        <v>127</v>
      </c>
      <c r="E112" s="83" t="s">
        <v>128</v>
      </c>
      <c r="F112" s="83" t="s">
        <v>129</v>
      </c>
      <c r="G112" s="83" t="s">
        <v>130</v>
      </c>
      <c r="H112" s="83" t="s">
        <v>131</v>
      </c>
      <c r="I112" s="85" t="s">
        <v>132</v>
      </c>
      <c r="J112" s="86"/>
    </row>
    <row r="113" customFormat="false" ht="16.5" hidden="false" customHeight="true" outlineLevel="0" collapsed="false">
      <c r="A113" s="88" t="n">
        <f aca="false">I40</f>
        <v>2156.714</v>
      </c>
      <c r="B113" s="88"/>
      <c r="C113" s="88" t="n">
        <f aca="false">I51</f>
        <v>793.670752</v>
      </c>
      <c r="D113" s="88" t="n">
        <f aca="false">I63</f>
        <v>549.839137302</v>
      </c>
      <c r="E113" s="88" t="n">
        <f aca="false">I70</f>
        <v>75.04286363</v>
      </c>
      <c r="F113" s="88" t="n">
        <f aca="false">I74</f>
        <v>202.340802527136</v>
      </c>
      <c r="G113" s="88" t="n">
        <f aca="false">I84</f>
        <v>644.7286</v>
      </c>
      <c r="H113" s="88" t="n">
        <f aca="false">A113+C113+D113+E113+F113+G113</f>
        <v>4422.33615545914</v>
      </c>
      <c r="I113" s="88" t="n">
        <f aca="false">H113-I111</f>
        <v>4257.36675545914</v>
      </c>
      <c r="J113" s="54"/>
    </row>
    <row r="114" customFormat="false" ht="4.5" hidden="false" customHeight="true" outlineLevel="0" collapsed="false">
      <c r="A114" s="46"/>
      <c r="B114" s="89"/>
      <c r="C114" s="89"/>
      <c r="D114" s="89"/>
      <c r="E114" s="89"/>
      <c r="F114" s="89"/>
      <c r="G114" s="89"/>
      <c r="H114" s="89"/>
      <c r="I114" s="89"/>
    </row>
    <row r="115" customFormat="false" ht="33.75" hidden="false" customHeight="true" outlineLevel="0" collapsed="false">
      <c r="A115" s="33" t="s">
        <v>53</v>
      </c>
      <c r="B115" s="34" t="s">
        <v>133</v>
      </c>
      <c r="C115" s="34"/>
      <c r="D115" s="34"/>
      <c r="E115" s="34"/>
      <c r="F115" s="34"/>
      <c r="G115" s="34"/>
      <c r="H115" s="33" t="s">
        <v>42</v>
      </c>
      <c r="I115" s="33" t="s">
        <v>43</v>
      </c>
    </row>
    <row r="116" customFormat="false" ht="15" hidden="false" customHeight="true" outlineLevel="0" collapsed="false">
      <c r="A116" s="35" t="n">
        <v>1</v>
      </c>
      <c r="B116" s="14" t="s">
        <v>134</v>
      </c>
      <c r="C116" s="14"/>
      <c r="D116" s="14"/>
      <c r="E116" s="14"/>
      <c r="F116" s="14"/>
      <c r="G116" s="14"/>
      <c r="H116" s="36" t="n">
        <f aca="false">I116/$I$126</f>
        <v>0</v>
      </c>
      <c r="I116" s="37" t="n">
        <v>0</v>
      </c>
    </row>
    <row r="117" customFormat="false" ht="15" hidden="false" customHeight="true" outlineLevel="0" collapsed="false">
      <c r="A117" s="35" t="n">
        <v>2</v>
      </c>
      <c r="B117" s="14" t="s">
        <v>135</v>
      </c>
      <c r="C117" s="14"/>
      <c r="D117" s="14"/>
      <c r="E117" s="14"/>
      <c r="F117" s="14"/>
      <c r="G117" s="14"/>
      <c r="H117" s="36" t="n">
        <f aca="false">I117/$I$126</f>
        <v>0</v>
      </c>
      <c r="I117" s="37" t="n">
        <v>0</v>
      </c>
    </row>
    <row r="118" customFormat="false" ht="15" hidden="false" customHeight="true" outlineLevel="0" collapsed="false">
      <c r="A118" s="39" t="s">
        <v>136</v>
      </c>
      <c r="B118" s="39"/>
      <c r="C118" s="39"/>
      <c r="D118" s="39"/>
      <c r="E118" s="39"/>
      <c r="F118" s="39"/>
      <c r="G118" s="39"/>
      <c r="H118" s="40" t="n">
        <f aca="false">H116+H117</f>
        <v>0</v>
      </c>
      <c r="I118" s="41" t="n">
        <f aca="false">SUM(I116:I117)</f>
        <v>0</v>
      </c>
    </row>
    <row r="119" customFormat="false" ht="4.5" hidden="false" customHeight="true" outlineLevel="0" collapsed="false"/>
    <row r="120" customFormat="false" ht="33.75" hidden="false" customHeight="true" outlineLevel="0" collapsed="false">
      <c r="A120" s="33" t="s">
        <v>66</v>
      </c>
      <c r="B120" s="34" t="s">
        <v>137</v>
      </c>
      <c r="C120" s="34"/>
      <c r="D120" s="34"/>
      <c r="E120" s="34"/>
      <c r="F120" s="34"/>
      <c r="G120" s="34"/>
      <c r="H120" s="33" t="s">
        <v>42</v>
      </c>
      <c r="I120" s="33" t="s">
        <v>43</v>
      </c>
    </row>
    <row r="121" customFormat="false" ht="15" hidden="false" customHeight="true" outlineLevel="0" collapsed="false">
      <c r="A121" s="35" t="n">
        <v>1</v>
      </c>
      <c r="B121" s="14" t="s">
        <v>137</v>
      </c>
      <c r="C121" s="14"/>
      <c r="D121" s="14"/>
      <c r="E121" s="14"/>
      <c r="F121" s="14"/>
      <c r="G121" s="14"/>
      <c r="H121" s="36" t="n">
        <f aca="false">I121/I126</f>
        <v>0</v>
      </c>
      <c r="I121" s="37" t="n">
        <v>0</v>
      </c>
    </row>
    <row r="122" customFormat="false" ht="15" hidden="false" customHeight="true" outlineLevel="0" collapsed="false">
      <c r="A122" s="39" t="s">
        <v>138</v>
      </c>
      <c r="B122" s="39"/>
      <c r="C122" s="39"/>
      <c r="D122" s="39"/>
      <c r="E122" s="39"/>
      <c r="F122" s="39"/>
      <c r="G122" s="39"/>
      <c r="H122" s="40" t="n">
        <f aca="false">H121</f>
        <v>0</v>
      </c>
      <c r="I122" s="41" t="n">
        <f aca="false">I121</f>
        <v>0</v>
      </c>
      <c r="J122" s="54"/>
      <c r="K122" s="54"/>
      <c r="L122" s="2"/>
    </row>
    <row r="123" customFormat="false" ht="4.5" hidden="false" customHeight="true" outlineLevel="0" collapsed="false">
      <c r="A123" s="43"/>
      <c r="B123" s="43"/>
      <c r="C123" s="43"/>
      <c r="D123" s="43"/>
      <c r="E123" s="43"/>
      <c r="F123" s="43"/>
      <c r="G123" s="43"/>
      <c r="H123" s="55"/>
      <c r="I123" s="56"/>
    </row>
    <row r="124" customFormat="false" ht="39" hidden="false" customHeight="true" outlineLevel="0" collapsed="false">
      <c r="A124" s="90" t="s">
        <v>139</v>
      </c>
      <c r="B124" s="90"/>
      <c r="C124" s="90"/>
      <c r="D124" s="90"/>
      <c r="E124" s="90"/>
      <c r="F124" s="81" t="n">
        <v>0.18</v>
      </c>
      <c r="G124" s="82" t="n">
        <f aca="false">I126*F124</f>
        <v>766.326015982644</v>
      </c>
      <c r="H124" s="83" t="s">
        <v>124</v>
      </c>
      <c r="I124" s="84" t="n">
        <f aca="false">I81</f>
        <v>164.9694</v>
      </c>
      <c r="L124" s="2"/>
    </row>
    <row r="125" s="87" customFormat="true" ht="16.5" hidden="false" customHeight="true" outlineLevel="0" collapsed="false">
      <c r="A125" s="83" t="s">
        <v>125</v>
      </c>
      <c r="B125" s="83"/>
      <c r="C125" s="83" t="s">
        <v>126</v>
      </c>
      <c r="D125" s="83" t="s">
        <v>127</v>
      </c>
      <c r="E125" s="83" t="s">
        <v>128</v>
      </c>
      <c r="F125" s="83" t="s">
        <v>129</v>
      </c>
      <c r="G125" s="83" t="s">
        <v>130</v>
      </c>
      <c r="H125" s="83" t="s">
        <v>131</v>
      </c>
      <c r="I125" s="85" t="s">
        <v>132</v>
      </c>
      <c r="J125" s="86"/>
      <c r="L125" s="86"/>
    </row>
    <row r="126" customFormat="false" ht="16.5" hidden="false" customHeight="true" outlineLevel="0" collapsed="false">
      <c r="A126" s="88" t="n">
        <f aca="false">I40</f>
        <v>2156.714</v>
      </c>
      <c r="B126" s="88"/>
      <c r="C126" s="88" t="n">
        <f aca="false">I51</f>
        <v>793.670752</v>
      </c>
      <c r="D126" s="88" t="n">
        <f aca="false">I63</f>
        <v>549.839137302</v>
      </c>
      <c r="E126" s="88" t="n">
        <f aca="false">I70</f>
        <v>75.04286363</v>
      </c>
      <c r="F126" s="88" t="n">
        <f aca="false">I74</f>
        <v>202.340802527136</v>
      </c>
      <c r="G126" s="88" t="n">
        <f aca="false">I84</f>
        <v>644.7286</v>
      </c>
      <c r="H126" s="88" t="n">
        <f aca="false">A126+C126+D126+E126+F126+G126</f>
        <v>4422.33615545914</v>
      </c>
      <c r="I126" s="88" t="n">
        <f aca="false">H126-I124</f>
        <v>4257.36675545914</v>
      </c>
      <c r="J126" s="54"/>
      <c r="L126" s="2"/>
    </row>
    <row r="127" customFormat="false" ht="4.5" hidden="false" customHeight="true" outlineLevel="0" collapsed="false"/>
    <row r="128" customFormat="false" ht="12" hidden="false" customHeight="true" outlineLevel="0" collapsed="false">
      <c r="A128" s="71" t="s">
        <v>140</v>
      </c>
      <c r="B128" s="71"/>
      <c r="C128" s="71"/>
      <c r="D128" s="71"/>
      <c r="E128" s="71"/>
      <c r="F128" s="71"/>
      <c r="G128" s="71"/>
      <c r="H128" s="72" t="n">
        <f aca="false">H108+H118+H122</f>
        <v>0</v>
      </c>
      <c r="I128" s="73" t="n">
        <f aca="false">I108+I118+I122</f>
        <v>0</v>
      </c>
    </row>
    <row r="129" customFormat="false" ht="4.5" hidden="false" customHeight="true" outlineLevel="0" collapsed="false"/>
    <row r="130" customFormat="false" ht="11.25" hidden="false" customHeight="true" outlineLevel="0" collapsed="false">
      <c r="A130" s="32" t="s">
        <v>141</v>
      </c>
      <c r="B130" s="32"/>
      <c r="C130" s="32"/>
      <c r="D130" s="32"/>
      <c r="E130" s="32"/>
      <c r="F130" s="32"/>
      <c r="G130" s="32"/>
      <c r="H130" s="32"/>
      <c r="I130" s="32"/>
    </row>
    <row r="131" customFormat="false" ht="33.75" hidden="false" customHeight="true" outlineLevel="0" collapsed="false">
      <c r="A131" s="33" t="s">
        <v>40</v>
      </c>
      <c r="B131" s="34" t="s">
        <v>142</v>
      </c>
      <c r="C131" s="34"/>
      <c r="D131" s="34"/>
      <c r="E131" s="34"/>
      <c r="F131" s="34"/>
      <c r="G131" s="34"/>
      <c r="H131" s="33" t="s">
        <v>42</v>
      </c>
      <c r="I131" s="33" t="s">
        <v>43</v>
      </c>
    </row>
    <row r="132" customFormat="false" ht="15" hidden="false" customHeight="true" outlineLevel="0" collapsed="false">
      <c r="A132" s="35" t="n">
        <v>1</v>
      </c>
      <c r="B132" s="14" t="s">
        <v>143</v>
      </c>
      <c r="C132" s="14"/>
      <c r="D132" s="14"/>
      <c r="E132" s="14"/>
      <c r="F132" s="14"/>
      <c r="G132" s="14"/>
      <c r="H132" s="36" t="n">
        <f aca="false">I132/$I$98</f>
        <v>0.0185915492957747</v>
      </c>
      <c r="I132" s="37" t="n">
        <f aca="false">($D$142/$E$143)*G142</f>
        <v>82.2180806367051</v>
      </c>
    </row>
    <row r="133" customFormat="false" ht="15" hidden="false" customHeight="true" outlineLevel="0" collapsed="false">
      <c r="A133" s="35" t="n">
        <v>2</v>
      </c>
      <c r="B133" s="14" t="s">
        <v>144</v>
      </c>
      <c r="C133" s="14"/>
      <c r="D133" s="14"/>
      <c r="E133" s="14"/>
      <c r="F133" s="14"/>
      <c r="G133" s="14"/>
      <c r="H133" s="36" t="n">
        <f aca="false">I133/$I$98</f>
        <v>0.0856338028169014</v>
      </c>
      <c r="I133" s="37" t="n">
        <f aca="false">($D$142/$E$143)*G143</f>
        <v>378.701462326642</v>
      </c>
    </row>
    <row r="134" customFormat="false" ht="15" hidden="false" customHeight="true" outlineLevel="0" collapsed="false">
      <c r="A134" s="35" t="n">
        <v>3</v>
      </c>
      <c r="B134" s="14" t="s">
        <v>19</v>
      </c>
      <c r="C134" s="14"/>
      <c r="D134" s="14"/>
      <c r="E134" s="14"/>
      <c r="F134" s="14"/>
      <c r="G134" s="14"/>
      <c r="H134" s="36" t="n">
        <f aca="false">I134/$I$98</f>
        <v>0.0225352112676056</v>
      </c>
      <c r="I134" s="37" t="n">
        <f aca="false">($D$142/$E$143)*G144</f>
        <v>99.6582795596425</v>
      </c>
    </row>
    <row r="135" customFormat="false" ht="15" hidden="false" customHeight="true" outlineLevel="0" collapsed="false">
      <c r="A135" s="35" t="n">
        <v>4</v>
      </c>
      <c r="B135" s="14" t="s">
        <v>145</v>
      </c>
      <c r="C135" s="14"/>
      <c r="D135" s="14"/>
      <c r="E135" s="14"/>
      <c r="F135" s="14"/>
      <c r="G135" s="14"/>
      <c r="H135" s="36" t="n">
        <f aca="false">I135/$I$98</f>
        <v>0</v>
      </c>
      <c r="I135" s="37" t="n">
        <f aca="false">($D$142/$E$143)*G145</f>
        <v>0</v>
      </c>
    </row>
    <row r="136" customFormat="false" ht="15" hidden="false" customHeight="true" outlineLevel="0" collapsed="false">
      <c r="A136" s="35" t="n">
        <v>5</v>
      </c>
      <c r="B136" s="14" t="s">
        <v>146</v>
      </c>
      <c r="C136" s="14"/>
      <c r="D136" s="14"/>
      <c r="E136" s="14"/>
      <c r="F136" s="14"/>
      <c r="G136" s="14"/>
      <c r="H136" s="36" t="n">
        <f aca="false">I136/$I$98</f>
        <v>0</v>
      </c>
      <c r="I136" s="37" t="n">
        <f aca="false">($D$142/$E$143)*G146</f>
        <v>0</v>
      </c>
    </row>
    <row r="137" customFormat="false" ht="15" hidden="false" customHeight="true" outlineLevel="0" collapsed="false">
      <c r="A137" s="39" t="s">
        <v>147</v>
      </c>
      <c r="B137" s="39"/>
      <c r="C137" s="39"/>
      <c r="D137" s="39"/>
      <c r="E137" s="39"/>
      <c r="F137" s="39"/>
      <c r="G137" s="39"/>
      <c r="H137" s="40" t="n">
        <f aca="false">H132+H133+H134+H135+H136</f>
        <v>0.126760563380282</v>
      </c>
      <c r="I137" s="41" t="n">
        <f aca="false">SUM(I132:I136)</f>
        <v>560.577822522989</v>
      </c>
    </row>
    <row r="138" customFormat="false" ht="11.25" hidden="false" customHeight="true" outlineLevel="0" collapsed="false">
      <c r="A138" s="46" t="s">
        <v>148</v>
      </c>
      <c r="B138" s="47" t="s">
        <v>149</v>
      </c>
      <c r="C138" s="47"/>
      <c r="D138" s="47"/>
      <c r="E138" s="47"/>
      <c r="F138" s="47"/>
      <c r="G138" s="47"/>
      <c r="H138" s="47"/>
      <c r="I138" s="47"/>
    </row>
    <row r="139" customFormat="false" ht="18.75" hidden="false" customHeight="true" outlineLevel="0" collapsed="false">
      <c r="A139" s="46" t="s">
        <v>150</v>
      </c>
      <c r="B139" s="91" t="s">
        <v>151</v>
      </c>
      <c r="C139" s="91"/>
      <c r="D139" s="91"/>
      <c r="E139" s="91"/>
      <c r="F139" s="91"/>
      <c r="G139" s="91"/>
      <c r="H139" s="91"/>
      <c r="I139" s="91"/>
    </row>
    <row r="140" customFormat="false" ht="13.5" hidden="false" customHeight="true" outlineLevel="0" collapsed="false">
      <c r="A140" s="57" t="s">
        <v>152</v>
      </c>
      <c r="B140" s="57"/>
      <c r="C140" s="57"/>
      <c r="D140" s="57"/>
      <c r="E140" s="57"/>
      <c r="F140" s="57"/>
      <c r="G140" s="57"/>
      <c r="H140" s="57"/>
      <c r="I140" s="57"/>
    </row>
    <row r="141" customFormat="false" ht="13.5" hidden="false" customHeight="true" outlineLevel="0" collapsed="false">
      <c r="A141" s="27" t="s">
        <v>153</v>
      </c>
      <c r="B141" s="27"/>
      <c r="C141" s="27" t="s">
        <v>154</v>
      </c>
      <c r="D141" s="20" t="s">
        <v>155</v>
      </c>
      <c r="E141" s="20"/>
      <c r="F141" s="27" t="s">
        <v>156</v>
      </c>
      <c r="G141" s="92" t="s">
        <v>157</v>
      </c>
      <c r="H141" s="27" t="s">
        <v>158</v>
      </c>
      <c r="I141" s="27"/>
    </row>
    <row r="142" customFormat="false" ht="13.5" hidden="false" customHeight="true" outlineLevel="0" collapsed="false">
      <c r="A142" s="37" t="n">
        <f aca="false">I98</f>
        <v>4422.33615545914</v>
      </c>
      <c r="B142" s="37"/>
      <c r="C142" s="37" t="n">
        <f aca="false">I128</f>
        <v>0</v>
      </c>
      <c r="D142" s="93" t="n">
        <f aca="false">A142+C142</f>
        <v>4422.33615545914</v>
      </c>
      <c r="E142" s="93"/>
      <c r="F142" s="35" t="str">
        <f aca="false">B132</f>
        <v>PIS</v>
      </c>
      <c r="G142" s="94" t="n">
        <v>0.0165</v>
      </c>
      <c r="H142" s="67" t="n">
        <v>0.0065</v>
      </c>
      <c r="I142" s="67"/>
      <c r="J142" s="54"/>
    </row>
    <row r="143" customFormat="false" ht="13.5" hidden="false" customHeight="true" outlineLevel="0" collapsed="false">
      <c r="A143" s="95" t="s">
        <v>159</v>
      </c>
      <c r="B143" s="95"/>
      <c r="C143" s="92" t="n">
        <v>1</v>
      </c>
      <c r="D143" s="96" t="n">
        <f aca="false">G147/1</f>
        <v>0.1125</v>
      </c>
      <c r="E143" s="97" t="n">
        <f aca="false">C143-D143</f>
        <v>0.8875</v>
      </c>
      <c r="F143" s="35" t="str">
        <f aca="false">B133</f>
        <v>COFINS</v>
      </c>
      <c r="G143" s="94" t="n">
        <v>0.076</v>
      </c>
      <c r="H143" s="67" t="n">
        <v>0.03</v>
      </c>
      <c r="I143" s="67"/>
    </row>
    <row r="144" customFormat="false" ht="13.5" hidden="false" customHeight="true" outlineLevel="0" collapsed="false">
      <c r="A144" s="98" t="s">
        <v>160</v>
      </c>
      <c r="B144" s="98"/>
      <c r="C144" s="35" t="n">
        <v>1</v>
      </c>
      <c r="D144" s="99" t="n">
        <f aca="false">H147</f>
        <v>0.0565</v>
      </c>
      <c r="E144" s="100" t="n">
        <f aca="false">C144-D144</f>
        <v>0.9435</v>
      </c>
      <c r="F144" s="35" t="str">
        <f aca="false">B134</f>
        <v>ISS</v>
      </c>
      <c r="G144" s="94" t="n">
        <f aca="false">I11</f>
        <v>0.02</v>
      </c>
      <c r="H144" s="67" t="n">
        <f aca="false">I11</f>
        <v>0.02</v>
      </c>
      <c r="I144" s="67"/>
    </row>
    <row r="145" customFormat="false" ht="13.5" hidden="false" customHeight="true" outlineLevel="0" collapsed="false">
      <c r="A145" s="101" t="s">
        <v>161</v>
      </c>
      <c r="B145" s="101"/>
      <c r="C145" s="35" t="n">
        <v>1</v>
      </c>
      <c r="D145" s="102" t="n">
        <v>0.09</v>
      </c>
      <c r="E145" s="103" t="n">
        <f aca="false">C145-D145</f>
        <v>0.91</v>
      </c>
      <c r="F145" s="27" t="s">
        <v>162</v>
      </c>
      <c r="G145" s="94" t="n">
        <v>0</v>
      </c>
      <c r="H145" s="67" t="n">
        <v>0</v>
      </c>
      <c r="I145" s="67"/>
    </row>
    <row r="146" customFormat="false" ht="13.5" hidden="false" customHeight="true" outlineLevel="0" collapsed="false">
      <c r="A146" s="104" t="s">
        <v>163</v>
      </c>
      <c r="B146" s="104" t="s">
        <v>164</v>
      </c>
      <c r="C146" s="104"/>
      <c r="D146" s="104"/>
      <c r="E146" s="104"/>
      <c r="F146" s="20" t="s">
        <v>165</v>
      </c>
      <c r="G146" s="94" t="n">
        <v>0</v>
      </c>
      <c r="H146" s="67" t="n">
        <v>0</v>
      </c>
      <c r="I146" s="67"/>
    </row>
    <row r="147" customFormat="false" ht="18" hidden="false" customHeight="true" outlineLevel="0" collapsed="false">
      <c r="A147" s="104"/>
      <c r="B147" s="104"/>
      <c r="C147" s="104"/>
      <c r="D147" s="104"/>
      <c r="E147" s="104"/>
      <c r="F147" s="3" t="s">
        <v>166</v>
      </c>
      <c r="G147" s="105" t="n">
        <f aca="false">SUM(G142:G146)</f>
        <v>0.1125</v>
      </c>
      <c r="H147" s="106" t="n">
        <f aca="false">SUM(H142:I146)</f>
        <v>0.0565</v>
      </c>
      <c r="I147" s="106"/>
    </row>
    <row r="148" customFormat="false" ht="18" hidden="false" customHeight="true" outlineLevel="0" collapsed="false">
      <c r="A148" s="46" t="s">
        <v>167</v>
      </c>
      <c r="B148" s="91" t="s">
        <v>168</v>
      </c>
      <c r="C148" s="91"/>
      <c r="D148" s="91"/>
      <c r="E148" s="91"/>
      <c r="F148" s="91"/>
      <c r="G148" s="91"/>
      <c r="H148" s="91"/>
      <c r="I148" s="91"/>
    </row>
    <row r="149" customFormat="false" ht="4.5" hidden="false" customHeight="true" outlineLevel="0" collapsed="false">
      <c r="A149" s="107"/>
      <c r="B149" s="108"/>
      <c r="C149" s="108"/>
      <c r="D149" s="108"/>
      <c r="E149" s="108"/>
      <c r="F149" s="108"/>
      <c r="G149" s="108"/>
      <c r="H149" s="108"/>
      <c r="I149" s="108"/>
    </row>
    <row r="150" customFormat="false" ht="12" hidden="false" customHeight="true" outlineLevel="0" collapsed="false">
      <c r="A150" s="71" t="s">
        <v>169</v>
      </c>
      <c r="B150" s="71"/>
      <c r="C150" s="71"/>
      <c r="D150" s="71"/>
      <c r="E150" s="71"/>
      <c r="F150" s="71"/>
      <c r="G150" s="71"/>
      <c r="H150" s="72" t="n">
        <f aca="false">H137</f>
        <v>0.126760563380282</v>
      </c>
      <c r="I150" s="73" t="n">
        <f aca="false">I137</f>
        <v>560.577822522989</v>
      </c>
    </row>
    <row r="151" customFormat="false" ht="4.5" hidden="false" customHeight="true" outlineLevel="0" collapsed="false"/>
    <row r="152" customFormat="false" ht="11.25" hidden="false" customHeight="true" outlineLevel="0" collapsed="false">
      <c r="A152" s="109" t="s">
        <v>170</v>
      </c>
      <c r="B152" s="109"/>
      <c r="C152" s="109"/>
      <c r="D152" s="109"/>
      <c r="E152" s="109"/>
      <c r="F152" s="109"/>
      <c r="G152" s="109"/>
      <c r="H152" s="109"/>
      <c r="I152" s="109"/>
    </row>
    <row r="153" customFormat="false" ht="11.25" hidden="false" customHeight="true" outlineLevel="0" collapsed="false">
      <c r="A153" s="32" t="s">
        <v>39</v>
      </c>
      <c r="B153" s="32"/>
      <c r="C153" s="32"/>
      <c r="D153" s="32"/>
      <c r="E153" s="32"/>
      <c r="F153" s="32"/>
      <c r="G153" s="32"/>
      <c r="H153" s="32"/>
      <c r="I153" s="32"/>
    </row>
    <row r="154" customFormat="false" ht="15" hidden="false" customHeight="true" outlineLevel="0" collapsed="false">
      <c r="A154" s="35" t="n">
        <v>1</v>
      </c>
      <c r="B154" s="14" t="s">
        <v>171</v>
      </c>
      <c r="C154" s="14"/>
      <c r="D154" s="14"/>
      <c r="E154" s="14"/>
      <c r="F154" s="14"/>
      <c r="G154" s="14"/>
      <c r="H154" s="36" t="n">
        <f aca="false">I154/$G$171</f>
        <v>0.432821840700003</v>
      </c>
      <c r="I154" s="110" t="n">
        <f aca="false">I40</f>
        <v>2156.714</v>
      </c>
    </row>
    <row r="155" customFormat="false" ht="15" hidden="false" customHeight="true" outlineLevel="0" collapsed="false">
      <c r="A155" s="35" t="n">
        <v>2</v>
      </c>
      <c r="B155" s="14" t="s">
        <v>172</v>
      </c>
      <c r="C155" s="14"/>
      <c r="D155" s="14"/>
      <c r="E155" s="14"/>
      <c r="F155" s="14"/>
      <c r="G155" s="14"/>
      <c r="H155" s="36" t="n">
        <f aca="false">I155/$G$171</f>
        <v>0.325290294518697</v>
      </c>
      <c r="I155" s="110" t="n">
        <f aca="false">I51+I63+I70+I74</f>
        <v>1620.89355545914</v>
      </c>
    </row>
    <row r="156" customFormat="false" ht="15" hidden="false" customHeight="true" outlineLevel="0" collapsed="false">
      <c r="A156" s="35" t="n">
        <v>3</v>
      </c>
      <c r="B156" s="14" t="s">
        <v>173</v>
      </c>
      <c r="C156" s="14"/>
      <c r="D156" s="14"/>
      <c r="E156" s="14"/>
      <c r="F156" s="14"/>
      <c r="G156" s="14"/>
      <c r="H156" s="36" t="n">
        <f aca="false">I156/$G$171</f>
        <v>0.1293878647813</v>
      </c>
      <c r="I156" s="110" t="n">
        <f aca="false">I84</f>
        <v>644.7286</v>
      </c>
    </row>
    <row r="157" s="43" customFormat="true" ht="15" hidden="false" customHeight="true" outlineLevel="0" collapsed="false">
      <c r="A157" s="71" t="s">
        <v>174</v>
      </c>
      <c r="B157" s="71"/>
      <c r="C157" s="71"/>
      <c r="D157" s="71"/>
      <c r="E157" s="71"/>
      <c r="F157" s="71"/>
      <c r="G157" s="71"/>
      <c r="H157" s="72" t="n">
        <f aca="false">H154+H155+H156</f>
        <v>0.8875</v>
      </c>
      <c r="I157" s="73" t="n">
        <f aca="false">SUM(I154:I156)</f>
        <v>4422.33615545914</v>
      </c>
      <c r="J157" s="55"/>
    </row>
    <row r="158" customFormat="false" ht="4.5" hidden="false" customHeight="true" outlineLevel="0" collapsed="false"/>
    <row r="159" customFormat="false" ht="11.25" hidden="false" customHeight="true" outlineLevel="0" collapsed="false">
      <c r="A159" s="32" t="s">
        <v>113</v>
      </c>
      <c r="B159" s="32"/>
      <c r="C159" s="32"/>
      <c r="D159" s="32"/>
      <c r="E159" s="32"/>
      <c r="F159" s="32"/>
      <c r="G159" s="32"/>
      <c r="H159" s="32"/>
      <c r="I159" s="32"/>
    </row>
    <row r="160" customFormat="false" ht="15" hidden="false" customHeight="true" outlineLevel="0" collapsed="false">
      <c r="A160" s="35" t="n">
        <v>1</v>
      </c>
      <c r="B160" s="14" t="s">
        <v>175</v>
      </c>
      <c r="C160" s="14"/>
      <c r="D160" s="14"/>
      <c r="E160" s="14"/>
      <c r="F160" s="14"/>
      <c r="G160" s="14"/>
      <c r="H160" s="36" t="n">
        <f aca="false">I160/$G$171</f>
        <v>0</v>
      </c>
      <c r="I160" s="37" t="n">
        <f aca="false">I108</f>
        <v>0</v>
      </c>
    </row>
    <row r="161" customFormat="false" ht="15" hidden="false" customHeight="true" outlineLevel="0" collapsed="false">
      <c r="A161" s="35" t="n">
        <v>2</v>
      </c>
      <c r="B161" s="14" t="s">
        <v>176</v>
      </c>
      <c r="C161" s="14"/>
      <c r="D161" s="14"/>
      <c r="E161" s="14"/>
      <c r="F161" s="14"/>
      <c r="G161" s="14"/>
      <c r="H161" s="36" t="n">
        <f aca="false">I161/$G$171</f>
        <v>0</v>
      </c>
      <c r="I161" s="37" t="n">
        <f aca="false">I118</f>
        <v>0</v>
      </c>
    </row>
    <row r="162" customFormat="false" ht="15" hidden="false" customHeight="true" outlineLevel="0" collapsed="false">
      <c r="A162" s="35" t="n">
        <v>3</v>
      </c>
      <c r="B162" s="14" t="s">
        <v>177</v>
      </c>
      <c r="C162" s="14"/>
      <c r="D162" s="14"/>
      <c r="E162" s="14"/>
      <c r="F162" s="14"/>
      <c r="G162" s="14"/>
      <c r="H162" s="36" t="n">
        <f aca="false">I162/$G$171</f>
        <v>0</v>
      </c>
      <c r="I162" s="37" t="n">
        <f aca="false">I122</f>
        <v>0</v>
      </c>
    </row>
    <row r="163" customFormat="false" ht="15" hidden="false" customHeight="true" outlineLevel="0" collapsed="false">
      <c r="A163" s="71" t="s">
        <v>178</v>
      </c>
      <c r="B163" s="71"/>
      <c r="C163" s="71"/>
      <c r="D163" s="71"/>
      <c r="E163" s="71"/>
      <c r="F163" s="71"/>
      <c r="G163" s="71"/>
      <c r="H163" s="72" t="n">
        <f aca="false">H160+H161+H162</f>
        <v>0</v>
      </c>
      <c r="I163" s="73" t="n">
        <f aca="false">I160+I161+I162</f>
        <v>0</v>
      </c>
    </row>
    <row r="164" customFormat="false" ht="4.5" hidden="false" customHeight="true" outlineLevel="0" collapsed="false"/>
    <row r="165" customFormat="false" ht="11.25" hidden="false" customHeight="true" outlineLevel="0" collapsed="false">
      <c r="A165" s="32" t="s">
        <v>141</v>
      </c>
      <c r="B165" s="32"/>
      <c r="C165" s="32"/>
      <c r="D165" s="32"/>
      <c r="E165" s="32"/>
      <c r="F165" s="32"/>
      <c r="G165" s="32"/>
      <c r="H165" s="32"/>
      <c r="I165" s="32"/>
    </row>
    <row r="166" customFormat="false" ht="15" hidden="false" customHeight="true" outlineLevel="0" collapsed="false">
      <c r="A166" s="35" t="n">
        <v>1</v>
      </c>
      <c r="B166" s="14" t="s">
        <v>179</v>
      </c>
      <c r="C166" s="14"/>
      <c r="D166" s="14"/>
      <c r="E166" s="14"/>
      <c r="F166" s="14"/>
      <c r="G166" s="14"/>
      <c r="H166" s="36" t="n">
        <f aca="false">I166/$G$171</f>
        <v>0.1125</v>
      </c>
      <c r="I166" s="37" t="n">
        <f aca="false">I137</f>
        <v>560.577822522989</v>
      </c>
    </row>
    <row r="167" customFormat="false" ht="15" hidden="false" customHeight="true" outlineLevel="0" collapsed="false">
      <c r="A167" s="71" t="s">
        <v>180</v>
      </c>
      <c r="B167" s="71"/>
      <c r="C167" s="71"/>
      <c r="D167" s="71"/>
      <c r="E167" s="71"/>
      <c r="F167" s="71"/>
      <c r="G167" s="71"/>
      <c r="H167" s="72" t="n">
        <f aca="false">H166</f>
        <v>0.1125</v>
      </c>
      <c r="I167" s="73" t="n">
        <f aca="false">I137</f>
        <v>560.577822522989</v>
      </c>
      <c r="K167" s="65"/>
    </row>
    <row r="168" customFormat="false" ht="4.5" hidden="false" customHeight="true" outlineLevel="0" collapsed="false"/>
    <row r="169" customFormat="false" ht="11.25" hidden="false" customHeight="true" outlineLevel="0" collapsed="false">
      <c r="A169" s="111" t="s">
        <v>170</v>
      </c>
      <c r="B169" s="111"/>
      <c r="C169" s="111"/>
      <c r="D169" s="111"/>
      <c r="E169" s="111"/>
      <c r="F169" s="111"/>
      <c r="G169" s="111"/>
      <c r="H169" s="111"/>
      <c r="I169" s="111"/>
    </row>
    <row r="170" customFormat="false" ht="45" hidden="false" customHeight="true" outlineLevel="0" collapsed="false">
      <c r="A170" s="112" t="s">
        <v>181</v>
      </c>
      <c r="B170" s="112"/>
      <c r="C170" s="112"/>
      <c r="D170" s="112"/>
      <c r="E170" s="112"/>
      <c r="F170" s="112"/>
      <c r="G170" s="111" t="s">
        <v>182</v>
      </c>
      <c r="H170" s="111" t="s">
        <v>183</v>
      </c>
      <c r="I170" s="111" t="s">
        <v>184</v>
      </c>
    </row>
    <row r="171" customFormat="false" ht="11.25" hidden="false" customHeight="true" outlineLevel="0" collapsed="false">
      <c r="A171" s="113" t="str">
        <f aca="false">D5</f>
        <v>Auxiliar de Limpeza</v>
      </c>
      <c r="B171" s="113"/>
      <c r="C171" s="113"/>
      <c r="D171" s="113"/>
      <c r="E171" s="113"/>
      <c r="F171" s="113"/>
      <c r="G171" s="114" t="n">
        <f aca="false">I157+I163+I167</f>
        <v>4982.91397798213</v>
      </c>
      <c r="H171" s="111" t="n">
        <f aca="false">IF(D6="12x36",2,1)</f>
        <v>1</v>
      </c>
      <c r="I171" s="114" t="n">
        <f aca="false">G171*H171</f>
        <v>4982.91397798213</v>
      </c>
    </row>
    <row r="172" customFormat="false" ht="9.75" hidden="false" customHeight="false" outlineLevel="0" collapsed="false">
      <c r="A172" s="113"/>
      <c r="B172" s="113"/>
      <c r="C172" s="113"/>
      <c r="D172" s="113"/>
      <c r="E172" s="113"/>
      <c r="F172" s="113"/>
      <c r="G172" s="111"/>
      <c r="H172" s="111"/>
      <c r="I172" s="114"/>
    </row>
    <row r="173" s="43" customFormat="true" ht="12" hidden="false" customHeight="true" outlineLevel="0" collapsed="false">
      <c r="A173" s="115" t="s">
        <v>185</v>
      </c>
      <c r="B173" s="115"/>
      <c r="C173" s="115"/>
      <c r="D173" s="115"/>
      <c r="E173" s="115"/>
      <c r="F173" s="115"/>
      <c r="G173" s="115"/>
      <c r="H173" s="115"/>
      <c r="I173" s="116" t="n">
        <f aca="false">I171</f>
        <v>4982.91397798213</v>
      </c>
      <c r="J173" s="55"/>
    </row>
  </sheetData>
  <mergeCells count="171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A84:G84"/>
    <mergeCell ref="B85:G85"/>
    <mergeCell ref="A86:I86"/>
    <mergeCell ref="A87:B87"/>
    <mergeCell ref="A88:B88"/>
    <mergeCell ref="A90:I90"/>
    <mergeCell ref="A91:B91"/>
    <mergeCell ref="A92:B92"/>
    <mergeCell ref="A94:I94"/>
    <mergeCell ref="A95:B95"/>
    <mergeCell ref="A96:B96"/>
    <mergeCell ref="A98:G98"/>
    <mergeCell ref="A100:I100"/>
    <mergeCell ref="B101:G101"/>
    <mergeCell ref="B102:G102"/>
    <mergeCell ref="B103:G103"/>
    <mergeCell ref="B104:G104"/>
    <mergeCell ref="B105:G105"/>
    <mergeCell ref="B106:G106"/>
    <mergeCell ref="B107:G107"/>
    <mergeCell ref="A108:G108"/>
    <mergeCell ref="B109:I109"/>
    <mergeCell ref="A111:E111"/>
    <mergeCell ref="A112:B112"/>
    <mergeCell ref="A113:B113"/>
    <mergeCell ref="B114:I114"/>
    <mergeCell ref="B115:G115"/>
    <mergeCell ref="B116:G116"/>
    <mergeCell ref="B117:G117"/>
    <mergeCell ref="A118:G118"/>
    <mergeCell ref="B120:G120"/>
    <mergeCell ref="B121:G121"/>
    <mergeCell ref="A122:G122"/>
    <mergeCell ref="A124:E124"/>
    <mergeCell ref="A125:B125"/>
    <mergeCell ref="A126:B126"/>
    <mergeCell ref="A128:G128"/>
    <mergeCell ref="A130:I130"/>
    <mergeCell ref="B131:G131"/>
    <mergeCell ref="B132:G132"/>
    <mergeCell ref="B133:G133"/>
    <mergeCell ref="B134:G134"/>
    <mergeCell ref="B135:G135"/>
    <mergeCell ref="B136:G136"/>
    <mergeCell ref="A137:G137"/>
    <mergeCell ref="B138:I138"/>
    <mergeCell ref="B139:I139"/>
    <mergeCell ref="A140:I140"/>
    <mergeCell ref="A141:B141"/>
    <mergeCell ref="D141:E141"/>
    <mergeCell ref="H141:I141"/>
    <mergeCell ref="A142:B142"/>
    <mergeCell ref="D142:E142"/>
    <mergeCell ref="H142:I142"/>
    <mergeCell ref="A143:B143"/>
    <mergeCell ref="H143:I143"/>
    <mergeCell ref="A144:B144"/>
    <mergeCell ref="H144:I144"/>
    <mergeCell ref="A145:B145"/>
    <mergeCell ref="H145:I145"/>
    <mergeCell ref="A146:A147"/>
    <mergeCell ref="B146:E147"/>
    <mergeCell ref="H146:I146"/>
    <mergeCell ref="H147:I147"/>
    <mergeCell ref="B148:I148"/>
    <mergeCell ref="B149:I149"/>
    <mergeCell ref="A150:G150"/>
    <mergeCell ref="A152:I152"/>
    <mergeCell ref="A153:I153"/>
    <mergeCell ref="B154:G154"/>
    <mergeCell ref="B155:G155"/>
    <mergeCell ref="B156:G156"/>
    <mergeCell ref="A157:G157"/>
    <mergeCell ref="A159:I159"/>
    <mergeCell ref="B160:G160"/>
    <mergeCell ref="B161:G161"/>
    <mergeCell ref="B162:G162"/>
    <mergeCell ref="A163:G163"/>
    <mergeCell ref="A165:I165"/>
    <mergeCell ref="B166:G166"/>
    <mergeCell ref="A167:G167"/>
    <mergeCell ref="A169:I169"/>
    <mergeCell ref="A170:F170"/>
    <mergeCell ref="A171:F171"/>
    <mergeCell ref="A172:F172"/>
    <mergeCell ref="A173:H173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2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C3" activeCellId="0" sqref="C3"/>
    </sheetView>
  </sheetViews>
  <sheetFormatPr defaultColWidth="8.4453125" defaultRowHeight="14.25" zeroHeight="false" outlineLevelRow="0" outlineLevelCol="0"/>
  <cols>
    <col collapsed="false" customWidth="true" hidden="false" outlineLevel="0" max="1" min="1" style="118" width="23.33"/>
    <col collapsed="false" customWidth="true" hidden="false" outlineLevel="0" max="2" min="2" style="118" width="20.11"/>
    <col collapsed="false" customWidth="true" hidden="false" outlineLevel="0" max="4" min="3" style="118" width="13.34"/>
    <col collapsed="false" customWidth="true" hidden="false" outlineLevel="0" max="5" min="5" style="118" width="12.56"/>
    <col collapsed="false" customWidth="true" hidden="false" outlineLevel="0" max="6" min="6" style="118" width="7.11"/>
    <col collapsed="false" customWidth="true" hidden="false" outlineLevel="0" max="7" min="7" style="118" width="14"/>
    <col collapsed="false" customWidth="false" hidden="false" outlineLevel="0" max="16384" min="8" style="118" width="8.44"/>
  </cols>
  <sheetData>
    <row r="1" customFormat="false" ht="14.25" hidden="false" customHeight="false" outlineLevel="0" collapsed="false">
      <c r="A1" s="119" t="s">
        <v>188</v>
      </c>
      <c r="B1" s="119"/>
      <c r="C1" s="119"/>
      <c r="D1" s="119"/>
      <c r="E1" s="119"/>
      <c r="F1" s="119"/>
      <c r="G1" s="119"/>
    </row>
    <row r="2" customFormat="false" ht="29.25" hidden="false" customHeight="true" outlineLevel="0" collapsed="false">
      <c r="A2" s="120" t="s">
        <v>189</v>
      </c>
      <c r="B2" s="120" t="s">
        <v>190</v>
      </c>
      <c r="C2" s="120" t="s">
        <v>191</v>
      </c>
      <c r="D2" s="120" t="s">
        <v>192</v>
      </c>
      <c r="E2" s="121" t="s">
        <v>101</v>
      </c>
      <c r="F2" s="121" t="s">
        <v>193</v>
      </c>
      <c r="G2" s="121" t="s">
        <v>194</v>
      </c>
    </row>
    <row r="3" customFormat="false" ht="14.25" hidden="false" customHeight="false" outlineLevel="0" collapsed="false">
      <c r="A3" s="122" t="s">
        <v>187</v>
      </c>
      <c r="B3" s="122" t="s">
        <v>15</v>
      </c>
      <c r="C3" s="123" t="s">
        <v>195</v>
      </c>
      <c r="D3" s="124" t="s">
        <v>196</v>
      </c>
      <c r="E3" s="125" t="n">
        <f aca="false">'Auxiliar de Limpeza 44h'!I173</f>
        <v>4982.91397798213</v>
      </c>
      <c r="F3" s="124" t="n">
        <v>3</v>
      </c>
      <c r="G3" s="125" t="n">
        <f aca="false">F3*E3</f>
        <v>14948.7419339464</v>
      </c>
    </row>
    <row r="4" customFormat="false" ht="14.25" hidden="false" customHeight="false" outlineLevel="0" collapsed="false">
      <c r="A4" s="122" t="s">
        <v>186</v>
      </c>
      <c r="B4" s="122" t="s">
        <v>15</v>
      </c>
      <c r="C4" s="123" t="s">
        <v>195</v>
      </c>
      <c r="D4" s="124" t="s">
        <v>196</v>
      </c>
      <c r="E4" s="125" t="n">
        <f aca="false">'Servente 44h'!I173</f>
        <v>4374.84837549373</v>
      </c>
      <c r="F4" s="124" t="n">
        <v>100</v>
      </c>
      <c r="G4" s="125" t="n">
        <f aca="false">F4*E4</f>
        <v>437484.837549373</v>
      </c>
    </row>
    <row r="5" customFormat="false" ht="14.25" hidden="false" customHeight="false" outlineLevel="0" collapsed="false">
      <c r="A5" s="122" t="s">
        <v>7</v>
      </c>
      <c r="B5" s="122" t="s">
        <v>15</v>
      </c>
      <c r="C5" s="123" t="s">
        <v>195</v>
      </c>
      <c r="D5" s="124" t="s">
        <v>196</v>
      </c>
      <c r="E5" s="125" t="n">
        <f aca="false">'Supervisor 44h'!I173</f>
        <v>4891.70413760887</v>
      </c>
      <c r="F5" s="124" t="n">
        <v>4</v>
      </c>
      <c r="G5" s="125" t="n">
        <f aca="false">F5*E5</f>
        <v>19566.8165504355</v>
      </c>
    </row>
    <row r="6" customFormat="false" ht="14.25" hidden="false" customHeight="false" outlineLevel="0" collapsed="false">
      <c r="A6" s="126" t="s">
        <v>166</v>
      </c>
      <c r="B6" s="126"/>
      <c r="C6" s="126"/>
      <c r="D6" s="126"/>
      <c r="E6" s="126"/>
      <c r="F6" s="123" t="n">
        <f aca="false">SUM(F3:F5)</f>
        <v>107</v>
      </c>
      <c r="G6" s="127" t="n">
        <f aca="false">SUM(G3:G5)</f>
        <v>472000.396033755</v>
      </c>
    </row>
    <row r="9" customFormat="false" ht="14.25" hidden="false" customHeight="false" outlineLevel="0" collapsed="false">
      <c r="G9" s="128"/>
    </row>
    <row r="12" customFormat="false" ht="14.25" hidden="false" customHeight="false" outlineLevel="0" collapsed="false">
      <c r="A12" s="129"/>
      <c r="B12" s="129"/>
      <c r="C12" s="129"/>
      <c r="D12" s="129"/>
    </row>
  </sheetData>
  <mergeCells count="2">
    <mergeCell ref="A1:G1"/>
    <mergeCell ref="A6:E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2024-06-28T14:15:06Z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