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7"/>
  </bookViews>
  <sheets>
    <sheet name="Técnico Segurança do Trabalho" sheetId="1" state="visible" r:id="rId3"/>
    <sheet name="Técnico Eletromecânico" sheetId="2" state="visible" r:id="rId4"/>
    <sheet name="Técnico Eletricista " sheetId="3" state="visible" r:id="rId5"/>
    <sheet name="Técnico em Edificações" sheetId="4" state="visible" r:id="rId6"/>
    <sheet name="Engenheiro Civil" sheetId="5" state="visible" r:id="rId7"/>
    <sheet name="Engenheiro Mecânico" sheetId="6" state="visible" r:id="rId8"/>
    <sheet name="Engenheiro Eletricista" sheetId="7" state="visible" r:id="rId9"/>
    <sheet name="Resumo" sheetId="8" state="visible" r:id="rId10"/>
  </sheets>
  <externalReferences>
    <externalReference r:id="rId11"/>
    <externalReference r:id="rId12"/>
  </externalReferences>
  <definedNames>
    <definedName function="false" hidden="false" localSheetId="4" name="_xlnm.Print_Area" vbProcedure="false">'Engenheiro Civil'!$A$1:$I$168</definedName>
    <definedName function="false" hidden="false" localSheetId="6" name="_xlnm.Print_Area" vbProcedure="false">'Engenheiro Eletricista'!$A$1:$I$168</definedName>
    <definedName function="false" hidden="false" localSheetId="5" name="_xlnm.Print_Area" vbProcedure="false">'Engenheiro Mecânico'!$A$1:$I$168</definedName>
    <definedName function="false" hidden="false" localSheetId="2" name="_xlnm.Print_Area" vbProcedure="false">'Técnico Eletricista '!$A$1:$I$168</definedName>
    <definedName function="false" hidden="false" localSheetId="1" name="_xlnm.Print_Area" vbProcedure="false">'Técnico Eletromecânico'!$A$1:$I$168</definedName>
    <definedName function="false" hidden="false" localSheetId="3" name="_xlnm.Print_Area" vbProcedure="false">'Técnico em Edificações'!$A$1:$I$168</definedName>
    <definedName function="false" hidden="false" localSheetId="0" name="_xlnm.Print_Area" vbProcedure="false">'Técnico Segurança do Trabalho'!$A$1:$I$168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<sst xmlns="http://schemas.openxmlformats.org/spreadsheetml/2006/main" count="1792" uniqueCount="201">
  <si>
    <r>
      <rPr>
        <b val="true"/>
        <sz val="8"/>
        <color theme="1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theme="1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</si>
  <si>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</si>
  <si>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23/1300-0006172-0</t>
  </si>
  <si>
    <r>
      <rPr>
        <b val="true"/>
        <sz val="14"/>
        <color theme="1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</si>
  <si>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</si>
  <si>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</si>
  <si>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</si>
  <si>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Técnico em Segurança do Trabalho</t>
  </si>
  <si>
    <t xml:space="preserve">Convenção Coletiva de Trabalho:</t>
  </si>
  <si>
    <t xml:space="preserve">RS003603/2023</t>
  </si>
  <si>
    <t xml:space="preserve">INSALUBRIDADE (10%, 20%, 40%)</t>
  </si>
  <si>
    <t xml:space="preserve">Não aplicável</t>
  </si>
  <si>
    <t xml:space="preserve">Origem do salário:</t>
  </si>
  <si>
    <t xml:space="preserve">Cidade:</t>
  </si>
  <si>
    <t xml:space="preserve">Porto Alegre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</si>
  <si>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</si>
  <si>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</si>
  <si>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</si>
  <si>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</si>
  <si>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</si>
  <si>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</si>
  <si>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</si>
  <si>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</si>
  <si>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</si>
  <si>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</si>
  <si>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Vale Alimentação, conforme CLÁUSULA NONA da CCT</t>
  </si>
  <si>
    <t xml:space="preserve">Mês</t>
  </si>
  <si>
    <t xml:space="preserve">Auxílio Lanche</t>
  </si>
  <si>
    <t xml:space="preserve">Outros benefícios que refletem na planilha de custos, caso constem na CCT.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</si>
  <si>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</si>
  <si>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</si>
  <si>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</si>
  <si>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</si>
  <si>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</si>
  <si>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Hora Intervalar</t>
  </si>
  <si>
    <t xml:space="preserve">Horas por mês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</si>
  <si>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</si>
  <si>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</si>
  <si>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</si>
  <si>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</si>
  <si>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</si>
  <si>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</si>
  <si>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</si>
  <si>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theme="1"/>
        <rFont val="Calibri"/>
        <family val="2"/>
        <charset val="1"/>
      </rPr>
      <t xml:space="preserve">Adicional Periculosidade 30% </t>
    </r>
    <r>
      <rPr>
        <b val="true"/>
        <sz val="5"/>
        <color theme="1"/>
        <rFont val="Calibri"/>
        <family val="2"/>
        <charset val="1"/>
      </rPr>
      <t xml:space="preserve">(Ver súmulas 364, 132 e 191 do TST)</t>
    </r>
  </si>
  <si>
    <r>
      <rPr>
        <sz val="8"/>
        <color theme="1"/>
        <rFont val="Calibri"/>
        <family val="2"/>
        <charset val="1"/>
      </rPr>
      <t xml:space="preserve">Adicional Insalubridade 10% </t>
    </r>
    <r>
      <rPr>
        <b val="true"/>
        <sz val="5"/>
        <color theme="1"/>
        <rFont val="Calibri"/>
        <family val="2"/>
        <charset val="1"/>
      </rPr>
      <t xml:space="preserve">(Ver súmula 228 e 139 TST)</t>
    </r>
  </si>
  <si>
    <r>
      <rPr>
        <sz val="8"/>
        <color theme="1"/>
        <rFont val="Calibri"/>
        <family val="2"/>
        <charset val="1"/>
      </rPr>
      <t xml:space="preserve">Adicional Insalubridade 20% </t>
    </r>
    <r>
      <rPr>
        <b val="true"/>
        <sz val="5"/>
        <color theme="1"/>
        <rFont val="Calibri"/>
        <family val="2"/>
        <charset val="1"/>
      </rPr>
      <t xml:space="preserve">(Ver súmula 228 e 139 TST)</t>
    </r>
  </si>
  <si>
    <r>
      <rPr>
        <sz val="8"/>
        <color theme="1"/>
        <rFont val="Calibri"/>
        <family val="2"/>
        <charset val="1"/>
      </rPr>
      <t xml:space="preserve">Adicional Insalubridade 40% </t>
    </r>
    <r>
      <rPr>
        <b val="true"/>
        <sz val="5"/>
        <color theme="1"/>
        <rFont val="Calibri"/>
        <family val="2"/>
        <charset val="1"/>
      </rPr>
      <t xml:space="preserve">(Ver súmula 228 e 139 TST)</t>
    </r>
  </si>
  <si>
    <r>
      <rPr>
        <sz val="8"/>
        <color theme="1"/>
        <rFont val="Calibri"/>
        <family val="2"/>
        <charset val="1"/>
      </rPr>
      <t xml:space="preserve">Adicional de Supervisor </t>
    </r>
    <r>
      <rPr>
        <b val="true"/>
        <sz val="5"/>
        <color theme="1"/>
        <rFont val="Calibri"/>
        <family val="2"/>
        <charset val="1"/>
      </rPr>
      <t xml:space="preserve">(IN 02/2008 MPOG SLTI)</t>
    </r>
  </si>
  <si>
    <t xml:space="preserve">DSR - Descanso Semanal Remunerado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</si>
  <si>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</si>
  <si>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</si>
  <si>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</si>
  <si>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theme="1"/>
        <rFont val="Calibri"/>
        <family val="2"/>
        <charset val="1"/>
      </rPr>
      <t xml:space="preserve">INSS </t>
    </r>
    <r>
      <rPr>
        <b val="true"/>
        <sz val="5"/>
        <color theme="1"/>
        <rFont val="Calibri"/>
        <family val="2"/>
        <charset val="1"/>
      </rPr>
      <t xml:space="preserve">(art. 22, inc. I, Lei nº 8.212/91)</t>
    </r>
  </si>
  <si>
    <r>
      <rPr>
        <sz val="8"/>
        <color theme="1"/>
        <rFont val="Calibri"/>
        <family val="2"/>
        <charset val="1"/>
      </rPr>
      <t xml:space="preserve">SESI ou SESC </t>
    </r>
    <r>
      <rPr>
        <b val="true"/>
        <sz val="5"/>
        <color theme="1"/>
        <rFont val="Calibri"/>
        <family val="2"/>
        <charset val="1"/>
      </rPr>
      <t xml:space="preserve">(art. 30, Lei nº 8.036/90)</t>
    </r>
  </si>
  <si>
    <r>
      <rPr>
        <sz val="8"/>
        <color theme="1"/>
        <rFont val="Calibri"/>
        <family val="2"/>
        <charset val="1"/>
      </rPr>
      <t xml:space="preserve">SENAI ou SENAC </t>
    </r>
    <r>
      <rPr>
        <b val="true"/>
        <sz val="5"/>
        <color theme="1"/>
        <rFont val="Calibri"/>
        <family val="2"/>
        <charset val="1"/>
      </rPr>
      <t xml:space="preserve">(Decreto-Lei nº 2.318/86)</t>
    </r>
  </si>
  <si>
    <r>
      <rPr>
        <sz val="8"/>
        <color theme="1"/>
        <rFont val="Calibri"/>
        <family val="2"/>
        <charset val="1"/>
      </rPr>
      <t xml:space="preserve">INCRA </t>
    </r>
    <r>
      <rPr>
        <b val="true"/>
        <sz val="5"/>
        <color theme="1"/>
        <rFont val="Calibri"/>
        <family val="2"/>
        <charset val="1"/>
      </rPr>
      <t xml:space="preserve">(art. 15I, Lei Complementar nº 011/71)</t>
    </r>
  </si>
  <si>
    <r>
      <rPr>
        <sz val="8"/>
        <color theme="1"/>
        <rFont val="Calibri"/>
        <family val="2"/>
        <charset val="1"/>
      </rPr>
      <t xml:space="preserve">SALÁRIO EDUCAÇÃO </t>
    </r>
    <r>
      <rPr>
        <b val="true"/>
        <sz val="5"/>
        <color theme="1"/>
        <rFont val="Calibri"/>
        <family val="2"/>
        <charset val="1"/>
      </rPr>
      <t xml:space="preserve">(art. , inc. I, Decreto nº 87.043/82)</t>
    </r>
  </si>
  <si>
    <r>
      <rPr>
        <sz val="8"/>
        <color theme="1"/>
        <rFont val="Calibri"/>
        <family val="2"/>
        <charset val="1"/>
      </rPr>
      <t xml:space="preserve">FGTS</t>
    </r>
    <r>
      <rPr>
        <b val="true"/>
        <sz val="5"/>
        <color theme="1"/>
        <rFont val="Calibri"/>
        <family val="2"/>
        <charset val="1"/>
      </rPr>
      <t xml:space="preserve"> (art. 15, Lei nº 8.036/90)</t>
    </r>
  </si>
  <si>
    <r>
      <rPr>
        <sz val="8"/>
        <color theme="1"/>
        <rFont val="Calibri"/>
        <family val="2"/>
        <charset val="1"/>
      </rPr>
      <t xml:space="preserve">SEG. ACIDENTE DO TRABALHO 1%, 2% e 3% </t>
    </r>
    <r>
      <rPr>
        <b val="true"/>
        <sz val="5"/>
        <color theme="1"/>
        <rFont val="Calibri"/>
        <family val="2"/>
        <charset val="1"/>
      </rPr>
      <t xml:space="preserve">(art. 22, inc. II, alíneas "b" e "c", da Lei nº 8.212/91)</t>
    </r>
  </si>
  <si>
    <r>
      <rPr>
        <sz val="8"/>
        <color theme="1"/>
        <rFont val="Calibri"/>
        <family val="2"/>
        <charset val="1"/>
      </rPr>
      <t xml:space="preserve">SEBRAE </t>
    </r>
    <r>
      <rPr>
        <b val="true"/>
        <sz val="5"/>
        <color theme="1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</si>
  <si>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</si>
  <si>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</si>
  <si>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</si>
  <si>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</si>
  <si>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</si>
  <si>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</si>
  <si>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theme="1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theme="1"/>
        <rFont val="Calibri"/>
        <family val="2"/>
        <charset val="1"/>
      </rPr>
      <t xml:space="preserve"> (3)</t>
    </r>
  </si>
  <si>
    <r>
      <rPr>
        <sz val="8"/>
        <color theme="1"/>
        <rFont val="Calibri"/>
        <family val="2"/>
        <charset val="1"/>
      </rPr>
      <t xml:space="preserve">FALTAS LEGAIS </t>
    </r>
    <r>
      <rPr>
        <vertAlign val="superscript"/>
        <sz val="8"/>
        <color theme="1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</si>
  <si>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</si>
  <si>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</si>
  <si>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</si>
  <si>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</si>
  <si>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</si>
  <si>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</si>
  <si>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</si>
  <si>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</si>
  <si>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</si>
  <si>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</si>
  <si>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</si>
  <si>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</si>
  <si>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</si>
  <si>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</si>
  <si>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</si>
  <si>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</si>
  <si>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</si>
  <si>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</si>
  <si>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</si>
  <si>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</si>
  <si>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</si>
  <si>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</si>
  <si>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</si>
  <si>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Auxílio Alimentação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</si>
  <si>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</si>
  <si>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</si>
  <si>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</si>
  <si>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</si>
  <si>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</si>
  <si>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</si>
  <si>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</si>
  <si>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</si>
  <si>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</si>
  <si>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</si>
  <si>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</si>
  <si>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</si>
  <si>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</si>
  <si>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</si>
  <si>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</si>
  <si>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</si>
  <si>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</si>
  <si>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</si>
  <si>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</si>
  <si>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</si>
  <si>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</si>
  <si>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theme="1"/>
        <rFont val="Calibri"/>
        <family val="2"/>
        <charset val="1"/>
      </rPr>
      <t xml:space="preserve">Transporte </t>
    </r>
    <r>
      <rPr>
        <vertAlign val="superscript"/>
        <sz val="8"/>
        <color theme="1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</si>
  <si>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</si>
  <si>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</si>
  <si>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</si>
  <si>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theme="1"/>
        <rFont val="Calibri"/>
        <family val="2"/>
        <charset val="1"/>
      </rPr>
      <t xml:space="preserve">Mobilização</t>
    </r>
    <r>
      <rPr>
        <vertAlign val="superscript"/>
        <sz val="8"/>
        <color theme="1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</si>
  <si>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</si>
  <si>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</si>
  <si>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</si>
  <si>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</si>
  <si>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</si>
  <si>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</si>
  <si>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</si>
  <si>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</si>
  <si>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</si>
  <si>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</si>
  <si>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</si>
  <si>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</si>
  <si>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</si>
  <si>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</si>
  <si>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</si>
  <si>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</si>
  <si>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</si>
  <si>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</si>
  <si>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</si>
  <si>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</si>
  <si>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</si>
  <si>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</si>
  <si>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theme="1"/>
        <rFont val="Calibri"/>
        <family val="2"/>
        <charset val="1"/>
      </rPr>
      <t xml:space="preserve">Tributos </t>
    </r>
    <r>
      <rPr>
        <b val="true"/>
        <vertAlign val="superscript"/>
        <sz val="10"/>
        <color theme="1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</si>
  <si>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</si>
  <si>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</si>
  <si>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theme="1"/>
        <rFont val="Calibri"/>
        <family val="2"/>
        <charset val="1"/>
      </rPr>
      <t xml:space="preserve">SIMPLES </t>
    </r>
    <r>
      <rPr>
        <vertAlign val="superscript"/>
        <sz val="8"/>
        <color theme="1"/>
        <rFont val="Calibri"/>
        <family val="2"/>
        <charset val="1"/>
      </rPr>
      <t xml:space="preserve">(9)</t>
    </r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</si>
  <si>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</si>
  <si>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</si>
  <si>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</si>
  <si>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</si>
  <si>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</si>
  <si>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</si>
  <si>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</si>
  <si>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</si>
  <si>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</si>
  <si>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</si>
  <si>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</si>
  <si>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</si>
  <si>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</si>
  <si>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</si>
  <si>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theme="1"/>
        <rFont val="Calibri"/>
        <family val="2"/>
        <charset val="1"/>
      </rPr>
      <t xml:space="preserve">Coef SIMPLES</t>
    </r>
    <r>
      <rPr>
        <i val="true"/>
        <vertAlign val="superscript"/>
        <sz val="6"/>
        <color theme="1"/>
        <rFont val="Calibri"/>
        <family val="2"/>
        <charset val="1"/>
      </rPr>
      <t xml:space="preserve"> (*)</t>
    </r>
  </si>
  <si>
    <t xml:space="preserve">OUTRO</t>
  </si>
  <si>
    <t xml:space="preserve">(*)</t>
  </si>
  <si>
    <t xml:space="preserve">Segunda faixa: Receita Bruta em 12 meses De 180.000,01 a 360.000,00- Alíquota de 9,00%</t>
  </si>
  <si>
    <t xml:space="preserve">TOTAL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</si>
  <si>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</si>
  <si>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</si>
  <si>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</si>
  <si>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</si>
  <si>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</si>
  <si>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</si>
  <si>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</si>
  <si>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</si>
  <si>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</si>
  <si>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</si>
  <si>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</si>
  <si>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</si>
  <si>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</si>
  <si>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</si>
  <si>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</si>
  <si>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</si>
  <si>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</si>
  <si>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Técnico Eletromecânico</t>
  </si>
  <si>
    <t xml:space="preserve">RS002555/2024</t>
  </si>
  <si>
    <t xml:space="preserve">Técnico Eletricista/Eletrotécnico</t>
  </si>
  <si>
    <t xml:space="preserve">Técnico em Edificações</t>
  </si>
  <si>
    <t xml:space="preserve">Engenheiro Civil</t>
  </si>
  <si>
    <t xml:space="preserve">SENGE/RS </t>
  </si>
  <si>
    <t xml:space="preserve">Parecer nº 17.417/2018 da PGE e Informação CONTRATOS nº 0174/2024 às fls. 1560-1583.</t>
  </si>
  <si>
    <t xml:space="preserve">Engenheiro Mecânico</t>
  </si>
  <si>
    <t xml:space="preserve">Engenheiro Eletricista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</si>
  <si>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</si>
  <si>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</si>
  <si>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</si>
  <si>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</si>
  <si>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</si>
  <si>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</si>
  <si>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</si>
  <si>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40 horas semanais</t>
  </si>
  <si>
    <t xml:space="preserve">segunta a sexta</t>
  </si>
  <si>
    <t xml:space="preserve">Técnico em Segurança do Trabalho </t>
  </si>
  <si>
    <t xml:space="preserve">TOTAL MENSAL</t>
  </si>
  <si>
    <t xml:space="preserve">TOTAL ANUAL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</si>
</sst>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00\/0000\-0000000\-0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3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theme="1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theme="1"/>
      <name val="Calibri"/>
      <family val="2"/>
      <charset val="1"/>
    </font>
    <font>
      <b val="true"/>
      <sz val="8"/>
      <color theme="1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theme="1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theme="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5"/>
      <color theme="1"/>
      <name val="Calibri"/>
      <family val="2"/>
      <charset val="1"/>
    </font>
    <font>
      <b val="true"/>
      <sz val="9"/>
      <color theme="1"/>
      <name val="Calibri"/>
      <family val="2"/>
      <charset val="1"/>
    </font>
    <font>
      <sz val="9"/>
      <color theme="1"/>
      <name val="Calibri"/>
      <family val="2"/>
      <charset val="1"/>
    </font>
    <font>
      <i val="true"/>
      <sz val="7"/>
      <color theme="1"/>
      <name val="Calibri"/>
      <family val="2"/>
      <charset val="1"/>
    </font>
    <font>
      <b val="true"/>
      <vertAlign val="superscript"/>
      <sz val="8"/>
      <color theme="1"/>
      <name val="Calibri"/>
      <family val="2"/>
      <charset val="1"/>
    </font>
    <font>
      <vertAlign val="superscript"/>
      <sz val="8"/>
      <color theme="1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sz val="6"/>
      <color theme="1"/>
      <name val="Calibri"/>
      <family val="2"/>
      <charset val="1"/>
    </font>
    <font>
      <i val="true"/>
      <sz val="6"/>
      <color theme="1"/>
      <name val="Calibri"/>
      <family val="2"/>
      <charset val="1"/>
    </font>
    <font>
      <b val="true"/>
      <vertAlign val="superscript"/>
      <sz val="10"/>
      <color theme="1"/>
      <name val="Calibri"/>
      <family val="2"/>
      <charset val="1"/>
    </font>
    <font>
      <i val="true"/>
      <vertAlign val="superscript"/>
      <sz val="6"/>
      <color theme="1"/>
      <name val="Calibri"/>
      <family val="2"/>
      <charset val="1"/>
    </font>
    <font>
      <b val="true"/>
      <i val="true"/>
      <sz val="6"/>
      <color theme="1"/>
      <name val="Calibri"/>
      <family val="2"/>
      <charset val="1"/>
    </font>
    <font>
      <sz val="5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DBDBDB"/>
      </patternFill>
    </fill>
    <fill>
      <patternFill patternType="solid">
        <fgColor theme="3" tint="0.7999"/>
        <bgColor rgb="FFDBDBDB"/>
      </patternFill>
    </fill>
    <fill>
      <patternFill patternType="solid">
        <fgColor theme="7" tint="0.7999"/>
        <bgColor rgb="FFFFE699"/>
      </patternFill>
    </fill>
    <fill>
      <patternFill patternType="solid">
        <fgColor theme="9" tint="0.5999"/>
        <bgColor rgb="FFD9D9D9"/>
      </patternFill>
    </fill>
    <fill>
      <patternFill patternType="solid">
        <fgColor theme="6"/>
        <bgColor rgb="FF95B3D7"/>
      </patternFill>
    </fill>
    <fill>
      <patternFill patternType="solid">
        <fgColor theme="7" tint="0.5999"/>
        <bgColor rgb="FFFFF2CC"/>
      </patternFill>
    </fill>
    <fill>
      <patternFill patternType="solid">
        <fgColor theme="6" tint="0.5999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3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7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2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2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7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7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11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3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23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8" fillId="0" borderId="1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28" fillId="0" borderId="1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9" fontId="5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externalLink" Target="externalLinks/externalLink1.xml"/><Relationship Id="rId12" Type="http://schemas.openxmlformats.org/officeDocument/2006/relationships/externalLink" Target="externalLinks/externalLink2.xml"/><Relationship Id="rId13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44" colorId="64" zoomScale="130" zoomScaleNormal="130" zoomScalePageLayoutView="130" workbookViewId="0">
      <selection pane="topLeft" activeCell="I119" activeCellId="0" sqref="I119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3390.2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319.97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1</v>
      </c>
      <c r="I29" s="37" t="n">
        <f aca="false">IF(D6="12x36",I10,I10/H10*I5)</f>
        <v>3082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</v>
      </c>
      <c r="I30" s="37" t="n">
        <f aca="false">IF(I9=30%,I29*I9,0)</f>
        <v>0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3082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616.4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46.23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30.82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6.164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77.05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246.56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92.46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18.492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1134.176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367.725748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63.116278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37.363086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35.245752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0.536268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1.362244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0.57017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279.81478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785.734326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72.818414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5.291794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29.127982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107.23819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289.150231968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289.150231968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2316.298747968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0.0830551589876704</v>
      </c>
      <c r="I76" s="37" t="n">
        <f aca="false">I93</f>
        <v>255.976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0.0385269305645685</v>
      </c>
      <c r="I78" s="37" t="n">
        <f aca="false">I85</f>
        <v>118.74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0.121582089552239</v>
      </c>
      <c r="I81" s="42" t="n">
        <f aca="false">SUM(I76:I80)</f>
        <v>374.716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3082</v>
      </c>
      <c r="G85" s="64" t="n">
        <f aca="false">I14</f>
        <v>0.03</v>
      </c>
      <c r="H85" s="63" t="n">
        <f aca="false">F85*G85</f>
        <v>92.46</v>
      </c>
      <c r="I85" s="39" t="n">
        <f aca="false">IF((E85-H85)&gt;0,E85-H85,0)</f>
        <v>118.74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319.97</v>
      </c>
      <c r="B93" s="63"/>
      <c r="C93" s="68" t="n">
        <f aca="false">I16</f>
        <v>1</v>
      </c>
      <c r="D93" s="35" t="n">
        <v>1</v>
      </c>
      <c r="E93" s="63" t="n">
        <f aca="false">A93*C93*D93</f>
        <v>319.97</v>
      </c>
      <c r="F93" s="63" t="n">
        <f aca="false">E93</f>
        <v>319.97</v>
      </c>
      <c r="G93" s="69" t="n">
        <f aca="false">I17</f>
        <v>0.2</v>
      </c>
      <c r="H93" s="63" t="n">
        <f aca="false">F93*G93</f>
        <v>63.994</v>
      </c>
      <c r="I93" s="37" t="n">
        <f aca="false">E93-H93</f>
        <v>255.976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1.87313911355224</v>
      </c>
      <c r="I95" s="75" t="n">
        <f aca="false">I37+I73+I81</f>
        <v>5773.014747968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1130.8549495936</v>
      </c>
      <c r="H108" s="86" t="s">
        <v>122</v>
      </c>
      <c r="I108" s="87" t="n">
        <f aca="false">I78</f>
        <v>118.74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3082</v>
      </c>
      <c r="B110" s="91"/>
      <c r="C110" s="91" t="n">
        <f aca="false">I48</f>
        <v>1134.176</v>
      </c>
      <c r="D110" s="91" t="n">
        <f aca="false">I60</f>
        <v>785.734326</v>
      </c>
      <c r="E110" s="91" t="n">
        <f aca="false">I67</f>
        <v>107.23819</v>
      </c>
      <c r="F110" s="91" t="n">
        <f aca="false">I71</f>
        <v>289.150231968</v>
      </c>
      <c r="G110" s="91" t="n">
        <f aca="false">I81</f>
        <v>374.716</v>
      </c>
      <c r="H110" s="91" t="n">
        <f aca="false">A110+C110+D110+E110+F110+G110</f>
        <v>5773.014747968</v>
      </c>
      <c r="I110" s="91" t="n">
        <f aca="false">H110-I108</f>
        <v>5654.274747968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1017.76945463424</v>
      </c>
      <c r="H121" s="86" t="s">
        <v>122</v>
      </c>
      <c r="I121" s="87" t="n">
        <f aca="false">I78</f>
        <v>118.74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3082</v>
      </c>
      <c r="B123" s="91"/>
      <c r="C123" s="91" t="n">
        <f aca="false">I48</f>
        <v>1134.176</v>
      </c>
      <c r="D123" s="91" t="n">
        <f aca="false">I60</f>
        <v>785.734326</v>
      </c>
      <c r="E123" s="91" t="n">
        <f aca="false">I67</f>
        <v>107.23819</v>
      </c>
      <c r="F123" s="91" t="n">
        <f aca="false">I71</f>
        <v>289.150231968</v>
      </c>
      <c r="G123" s="91" t="n">
        <f aca="false">I81</f>
        <v>374.716</v>
      </c>
      <c r="H123" s="91" t="n">
        <f aca="false">A123+C123+D123+E123+F123+G123</f>
        <v>5773.014747968</v>
      </c>
      <c r="I123" s="91" t="n">
        <f aca="false">H123-I121</f>
        <v>5654.274747968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0.0185915492957747</v>
      </c>
      <c r="I129" s="37" t="n">
        <f aca="false">($D$139/$E$140)*G139</f>
        <v>107.329288272081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494.365206586556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130.096106996462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731.790601855099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5773.014747968</v>
      </c>
      <c r="B139" s="37"/>
      <c r="C139" s="37" t="n">
        <f aca="false">I125</f>
        <v>0</v>
      </c>
      <c r="D139" s="96" t="n">
        <f aca="false">A139+C139</f>
        <v>5773.014747968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731.790601855099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0.473803570476373</v>
      </c>
      <c r="I149" s="113" t="n">
        <f aca="false">I37</f>
        <v>3082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0.356090401387798</v>
      </c>
      <c r="I150" s="113" t="n">
        <f aca="false">I48+I60+I67+I71</f>
        <v>2316.298747968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0.0576060281358289</v>
      </c>
      <c r="I151" s="113" t="n">
        <f aca="false">I81</f>
        <v>374.716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5773.014747968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731.790601855099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731.790601855099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Técnico em Segurança do Trabalho</v>
      </c>
      <c r="B166" s="117"/>
      <c r="C166" s="117"/>
      <c r="D166" s="117"/>
      <c r="E166" s="117"/>
      <c r="F166" s="117"/>
      <c r="G166" s="118" t="n">
        <f aca="false">I152+I158+I162</f>
        <v>6504.8053498231</v>
      </c>
      <c r="H166" s="115" t="n">
        <f aca="false">IF(D6="12x36",2,1)</f>
        <v>1</v>
      </c>
      <c r="I166" s="118" t="n">
        <f aca="false">G166*H166</f>
        <v>6504.8053498231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6504.8053498231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30" workbookViewId="0">
      <selection pane="topLeft" activeCell="I11" activeCellId="0" sqref="I1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181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181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n">
        <v>0.3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91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0.769230769230769</v>
      </c>
      <c r="I29" s="37" t="n">
        <f aca="false">IF(D6="12x36",I10,I10/H10*I5)</f>
        <v>3012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0.230769230769231</v>
      </c>
      <c r="I30" s="37" t="n">
        <f aca="false">IF(I9=30%,I29*I9,0)</f>
        <v>903.6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3915.6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783.12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58.734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39.156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7.8312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97.89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313.248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117.468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23.4936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1440.9408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467.1858984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80.1875724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47.4688188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44.7788016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0.6813144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1.7306952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0.724386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355.497324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998.2548108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92.5138812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6.7230852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37.0063356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136.243302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367.3577703744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367.3577703744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2942.7966831744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</v>
      </c>
      <c r="I76" s="37" t="n">
        <f aca="false">I93</f>
        <v>0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0.00778424762488508</v>
      </c>
      <c r="I78" s="37" t="n">
        <f aca="false">I85</f>
        <v>30.48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0.00778424762488508</v>
      </c>
      <c r="I81" s="42" t="n">
        <f aca="false">SUM(I76:I80)</f>
        <v>30.48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3012</v>
      </c>
      <c r="G85" s="64" t="n">
        <f aca="false">I14</f>
        <v>0.06</v>
      </c>
      <c r="H85" s="63" t="n">
        <f aca="false">F85*G85</f>
        <v>180.72</v>
      </c>
      <c r="I85" s="39" t="n">
        <f aca="false">IF((E85-H85)&gt;0,E85-H85,0)</f>
        <v>30.48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0</v>
      </c>
      <c r="B93" s="63"/>
      <c r="C93" s="68" t="n">
        <f aca="false">I16</f>
        <v>0</v>
      </c>
      <c r="D93" s="35" t="n">
        <v>1</v>
      </c>
      <c r="E93" s="63" t="n">
        <f aca="false">A93*C93*D93</f>
        <v>0</v>
      </c>
      <c r="F93" s="63" t="n">
        <f aca="false">E93</f>
        <v>0</v>
      </c>
      <c r="G93" s="69" t="n">
        <f aca="false">I17</f>
        <v>0</v>
      </c>
      <c r="H93" s="63" t="n">
        <f aca="false">F93*G93</f>
        <v>0</v>
      </c>
      <c r="I93" s="37" t="n">
        <f aca="false">E93-H93</f>
        <v>0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1.75934127162489</v>
      </c>
      <c r="I95" s="75" t="n">
        <f aca="false">I37+I73+I81</f>
        <v>6888.8766831744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1371.67933663488</v>
      </c>
      <c r="H108" s="86" t="s">
        <v>122</v>
      </c>
      <c r="I108" s="87" t="n">
        <f aca="false">I78</f>
        <v>30.48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3915.6</v>
      </c>
      <c r="B110" s="91"/>
      <c r="C110" s="91" t="n">
        <f aca="false">I48</f>
        <v>1440.9408</v>
      </c>
      <c r="D110" s="91" t="n">
        <f aca="false">I60</f>
        <v>998.2548108</v>
      </c>
      <c r="E110" s="91" t="n">
        <f aca="false">I67</f>
        <v>136.243302</v>
      </c>
      <c r="F110" s="91" t="n">
        <f aca="false">I71</f>
        <v>367.3577703744</v>
      </c>
      <c r="G110" s="91" t="n">
        <f aca="false">I81</f>
        <v>30.48</v>
      </c>
      <c r="H110" s="91" t="n">
        <f aca="false">A110+C110+D110+E110+F110+G110</f>
        <v>6888.8766831744</v>
      </c>
      <c r="I110" s="91" t="n">
        <f aca="false">H110-I108</f>
        <v>6858.3966831744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1234.51140297139</v>
      </c>
      <c r="H121" s="86" t="s">
        <v>122</v>
      </c>
      <c r="I121" s="87" t="n">
        <f aca="false">I78</f>
        <v>30.48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3915.6</v>
      </c>
      <c r="B123" s="91"/>
      <c r="C123" s="91" t="n">
        <f aca="false">I48</f>
        <v>1440.9408</v>
      </c>
      <c r="D123" s="91" t="n">
        <f aca="false">I60</f>
        <v>998.2548108</v>
      </c>
      <c r="E123" s="91" t="n">
        <f aca="false">I67</f>
        <v>136.243302</v>
      </c>
      <c r="F123" s="91" t="n">
        <f aca="false">I71</f>
        <v>367.3577703744</v>
      </c>
      <c r="G123" s="91" t="n">
        <f aca="false">I81</f>
        <v>30.48</v>
      </c>
      <c r="H123" s="91" t="n">
        <f aca="false">A123+C123+D123+E123+F123+G123</f>
        <v>6888.8766831744</v>
      </c>
      <c r="I123" s="91" t="n">
        <f aca="false">H123-I121</f>
        <v>6858.3966831744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0.0185915492957746</v>
      </c>
      <c r="I129" s="37" t="n">
        <f aca="false">($D$139/$E$140)*G139</f>
        <v>128.074890447749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589.920707516906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155.242291451817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873.237889416473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6888.8766831744</v>
      </c>
      <c r="B139" s="37"/>
      <c r="C139" s="37" t="n">
        <f aca="false">I125</f>
        <v>0</v>
      </c>
      <c r="D139" s="96" t="n">
        <f aca="false">A139+C139</f>
        <v>6888.8766831744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873.237889416473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0.504450167976976</v>
      </c>
      <c r="I149" s="113" t="n">
        <f aca="false">I37</f>
        <v>3915.6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0.379123067001076</v>
      </c>
      <c r="I150" s="113" t="n">
        <f aca="false">I48+I60+I67+I71</f>
        <v>2942.7966831744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0.00392676502194766</v>
      </c>
      <c r="I151" s="113" t="n">
        <f aca="false">I81</f>
        <v>30.48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6888.8766831744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873.237889416473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873.237889416473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Técnico Eletromecânico</v>
      </c>
      <c r="B166" s="117"/>
      <c r="C166" s="117"/>
      <c r="D166" s="117"/>
      <c r="E166" s="117"/>
      <c r="F166" s="117"/>
      <c r="G166" s="118" t="n">
        <f aca="false">I152+I158+I162</f>
        <v>7762.11457259087</v>
      </c>
      <c r="H166" s="115" t="n">
        <f aca="false">IF(D6="12x36",2,1)</f>
        <v>1</v>
      </c>
      <c r="I166" s="118" t="n">
        <f aca="false">G166*H166</f>
        <v>7762.11457259087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7762.11457259087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30" workbookViewId="0">
      <selection pane="topLeft" activeCell="I11" activeCellId="0" sqref="I1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181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181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n">
        <v>0.3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91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0.769230769230769</v>
      </c>
      <c r="I29" s="37" t="n">
        <f aca="false">IF(D6="12x36",I10,I10/H10*I5)</f>
        <v>3012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0.230769230769231</v>
      </c>
      <c r="I30" s="37" t="n">
        <f aca="false">IF(I9=30%,I29*I9,0)</f>
        <v>903.6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3915.6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783.12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58.734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39.156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7.8312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97.89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313.248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117.468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23.4936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1440.9408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467.1858984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80.1875724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47.4688188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44.7788016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0.6813144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1.7306952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0.724386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355.497324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998.2548108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92.5138812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6.7230852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37.0063356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136.243302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367.3577703744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367.3577703744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2942.7966831744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</v>
      </c>
      <c r="I76" s="37" t="n">
        <f aca="false">I93</f>
        <v>0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0.00778424762488508</v>
      </c>
      <c r="I78" s="37" t="n">
        <f aca="false">I85</f>
        <v>30.48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0.00778424762488508</v>
      </c>
      <c r="I81" s="42" t="n">
        <f aca="false">SUM(I76:I80)</f>
        <v>30.48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3012</v>
      </c>
      <c r="G85" s="64" t="n">
        <f aca="false">I14</f>
        <v>0.06</v>
      </c>
      <c r="H85" s="63" t="n">
        <f aca="false">F85*G85</f>
        <v>180.72</v>
      </c>
      <c r="I85" s="39" t="n">
        <f aca="false">IF((E85-H85)&gt;0,E85-H85,0)</f>
        <v>30.48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0</v>
      </c>
      <c r="B93" s="63"/>
      <c r="C93" s="68" t="n">
        <f aca="false">I16</f>
        <v>0</v>
      </c>
      <c r="D93" s="35" t="n">
        <v>1</v>
      </c>
      <c r="E93" s="63" t="n">
        <f aca="false">A93*C93*D93</f>
        <v>0</v>
      </c>
      <c r="F93" s="63" t="n">
        <f aca="false">E93</f>
        <v>0</v>
      </c>
      <c r="G93" s="69" t="n">
        <f aca="false">I17</f>
        <v>0</v>
      </c>
      <c r="H93" s="63" t="n">
        <f aca="false">F93*G93</f>
        <v>0</v>
      </c>
      <c r="I93" s="37" t="n">
        <f aca="false">E93-H93</f>
        <v>0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1.75934127162489</v>
      </c>
      <c r="I95" s="75" t="n">
        <f aca="false">I37+I73+I81</f>
        <v>6888.8766831744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1371.67933663488</v>
      </c>
      <c r="H108" s="86" t="s">
        <v>122</v>
      </c>
      <c r="I108" s="87" t="n">
        <f aca="false">I78</f>
        <v>30.48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3915.6</v>
      </c>
      <c r="B110" s="91"/>
      <c r="C110" s="91" t="n">
        <f aca="false">I48</f>
        <v>1440.9408</v>
      </c>
      <c r="D110" s="91" t="n">
        <f aca="false">I60</f>
        <v>998.2548108</v>
      </c>
      <c r="E110" s="91" t="n">
        <f aca="false">I67</f>
        <v>136.243302</v>
      </c>
      <c r="F110" s="91" t="n">
        <f aca="false">I71</f>
        <v>367.3577703744</v>
      </c>
      <c r="G110" s="91" t="n">
        <f aca="false">I81</f>
        <v>30.48</v>
      </c>
      <c r="H110" s="91" t="n">
        <f aca="false">A110+C110+D110+E110+F110+G110</f>
        <v>6888.8766831744</v>
      </c>
      <c r="I110" s="91" t="n">
        <f aca="false">H110-I108</f>
        <v>6858.3966831744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1234.51140297139</v>
      </c>
      <c r="H121" s="86" t="s">
        <v>122</v>
      </c>
      <c r="I121" s="87" t="n">
        <f aca="false">I78</f>
        <v>30.48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3915.6</v>
      </c>
      <c r="B123" s="91"/>
      <c r="C123" s="91" t="n">
        <f aca="false">I48</f>
        <v>1440.9408</v>
      </c>
      <c r="D123" s="91" t="n">
        <f aca="false">I60</f>
        <v>998.2548108</v>
      </c>
      <c r="E123" s="91" t="n">
        <f aca="false">I67</f>
        <v>136.243302</v>
      </c>
      <c r="F123" s="91" t="n">
        <f aca="false">I71</f>
        <v>367.3577703744</v>
      </c>
      <c r="G123" s="91" t="n">
        <f aca="false">I81</f>
        <v>30.48</v>
      </c>
      <c r="H123" s="91" t="n">
        <f aca="false">A123+C123+D123+E123+F123+G123</f>
        <v>6888.8766831744</v>
      </c>
      <c r="I123" s="91" t="n">
        <f aca="false">H123-I121</f>
        <v>6858.3966831744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0.0185915492957746</v>
      </c>
      <c r="I129" s="37" t="n">
        <f aca="false">($D$139/$E$140)*G139</f>
        <v>128.074890447749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589.920707516906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155.242291451817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873.237889416473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6888.8766831744</v>
      </c>
      <c r="B139" s="37"/>
      <c r="C139" s="37" t="n">
        <f aca="false">I125</f>
        <v>0</v>
      </c>
      <c r="D139" s="96" t="n">
        <f aca="false">A139+C139</f>
        <v>6888.8766831744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873.237889416473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0.504450167976976</v>
      </c>
      <c r="I149" s="113" t="n">
        <f aca="false">I37</f>
        <v>3915.6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0.379123067001076</v>
      </c>
      <c r="I150" s="113" t="n">
        <f aca="false">I48+I60+I67+I71</f>
        <v>2942.7966831744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0.00392676502194766</v>
      </c>
      <c r="I151" s="113" t="n">
        <f aca="false">I81</f>
        <v>30.48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6888.8766831744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873.237889416473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873.237889416473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Técnico Eletricista/Eletrotécnico</v>
      </c>
      <c r="B166" s="117"/>
      <c r="C166" s="117"/>
      <c r="D166" s="117"/>
      <c r="E166" s="117"/>
      <c r="F166" s="117"/>
      <c r="G166" s="118" t="n">
        <f aca="false">I152+I158+I162</f>
        <v>7762.11457259087</v>
      </c>
      <c r="H166" s="115" t="n">
        <f aca="false">IF(D6="12x36",2,1)</f>
        <v>1</v>
      </c>
      <c r="I166" s="118" t="n">
        <f aca="false">G166*H166</f>
        <v>7762.11457259087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7762.11457259087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33" colorId="64" zoomScale="130" zoomScaleNormal="130" zoomScalePageLayoutView="130" workbookViewId="0">
      <selection pane="topLeft" activeCell="I11" activeCellId="0" sqref="I1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183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181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181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91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1</v>
      </c>
      <c r="I29" s="37" t="n">
        <f aca="false">IF(D6="12x36",I10,I10/H10*I5)</f>
        <v>3012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</v>
      </c>
      <c r="I30" s="37" t="n">
        <f aca="false">IF(I9=30%,I29*I9,0)</f>
        <v>0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3012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602.4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45.18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30.12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6.024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75.3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240.96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90.36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18.072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1108.416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359.373768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61.682748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36.514476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34.445232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0.524088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1.331304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0.55722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273.45948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767.888316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71.164524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5.171604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28.466412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104.80254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282.582900288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282.582900288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2263.689756288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</v>
      </c>
      <c r="I76" s="37" t="n">
        <f aca="false">I93</f>
        <v>0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0.0101195219123506</v>
      </c>
      <c r="I78" s="37" t="n">
        <f aca="false">I85</f>
        <v>30.48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0.0101195219123506</v>
      </c>
      <c r="I81" s="42" t="n">
        <f aca="false">SUM(I76:I80)</f>
        <v>30.48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3012</v>
      </c>
      <c r="G85" s="64" t="n">
        <f aca="false">I14</f>
        <v>0.06</v>
      </c>
      <c r="H85" s="63" t="n">
        <f aca="false">F85*G85</f>
        <v>180.72</v>
      </c>
      <c r="I85" s="39" t="n">
        <f aca="false">IF((E85-H85)&gt;0,E85-H85,0)</f>
        <v>30.48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0</v>
      </c>
      <c r="B93" s="63"/>
      <c r="C93" s="68" t="n">
        <f aca="false">I16</f>
        <v>0</v>
      </c>
      <c r="D93" s="35" t="n">
        <v>1</v>
      </c>
      <c r="E93" s="63" t="n">
        <f aca="false">A93*C93*D93</f>
        <v>0</v>
      </c>
      <c r="F93" s="63" t="n">
        <f aca="false">E93</f>
        <v>0</v>
      </c>
      <c r="G93" s="69" t="n">
        <f aca="false">I17</f>
        <v>0</v>
      </c>
      <c r="H93" s="63" t="n">
        <f aca="false">F93*G93</f>
        <v>0</v>
      </c>
      <c r="I93" s="37" t="n">
        <f aca="false">E93-H93</f>
        <v>0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1.76167654591235</v>
      </c>
      <c r="I95" s="75" t="n">
        <f aca="false">I37+I73+I81</f>
        <v>5306.169756288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1055.1379512576</v>
      </c>
      <c r="H108" s="86" t="s">
        <v>122</v>
      </c>
      <c r="I108" s="87" t="n">
        <f aca="false">I78</f>
        <v>30.48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3012</v>
      </c>
      <c r="B110" s="91"/>
      <c r="C110" s="91" t="n">
        <f aca="false">I48</f>
        <v>1108.416</v>
      </c>
      <c r="D110" s="91" t="n">
        <f aca="false">I60</f>
        <v>767.888316</v>
      </c>
      <c r="E110" s="91" t="n">
        <f aca="false">I67</f>
        <v>104.80254</v>
      </c>
      <c r="F110" s="91" t="n">
        <f aca="false">I71</f>
        <v>282.582900288</v>
      </c>
      <c r="G110" s="91" t="n">
        <f aca="false">I81</f>
        <v>30.48</v>
      </c>
      <c r="H110" s="91" t="n">
        <f aca="false">A110+C110+D110+E110+F110+G110</f>
        <v>5306.169756288</v>
      </c>
      <c r="I110" s="91" t="n">
        <f aca="false">H110-I108</f>
        <v>5275.689756288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949.62415613184</v>
      </c>
      <c r="H121" s="86" t="s">
        <v>122</v>
      </c>
      <c r="I121" s="87" t="n">
        <f aca="false">I78</f>
        <v>30.48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3012</v>
      </c>
      <c r="B123" s="91"/>
      <c r="C123" s="91" t="n">
        <f aca="false">I48</f>
        <v>1108.416</v>
      </c>
      <c r="D123" s="91" t="n">
        <f aca="false">I60</f>
        <v>767.888316</v>
      </c>
      <c r="E123" s="91" t="n">
        <f aca="false">I67</f>
        <v>104.80254</v>
      </c>
      <c r="F123" s="91" t="n">
        <f aca="false">I71</f>
        <v>282.582900288</v>
      </c>
      <c r="G123" s="91" t="n">
        <f aca="false">I81</f>
        <v>30.48</v>
      </c>
      <c r="H123" s="91" t="n">
        <f aca="false">A123+C123+D123+E123+F123+G123</f>
        <v>5306.169756288</v>
      </c>
      <c r="I123" s="91" t="n">
        <f aca="false">H123-I121</f>
        <v>5275.689756288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0.0185915492957747</v>
      </c>
      <c r="I129" s="37" t="n">
        <f aca="false">($D$139/$E$140)*G139</f>
        <v>98.6499165957769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454.387494622972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119.57565647973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672.613067698479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5306.169756288</v>
      </c>
      <c r="B139" s="37"/>
      <c r="C139" s="37" t="n">
        <f aca="false">I125</f>
        <v>0</v>
      </c>
      <c r="D139" s="96" t="n">
        <f aca="false">A139+C139</f>
        <v>5306.169756288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672.613067698479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0.503781470020295</v>
      </c>
      <c r="I149" s="113" t="n">
        <f aca="false">I37</f>
        <v>3012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0.378620502354798</v>
      </c>
      <c r="I150" s="113" t="n">
        <f aca="false">I48+I60+I67+I71</f>
        <v>2263.689756288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0.00509802762490658</v>
      </c>
      <c r="I151" s="113" t="n">
        <f aca="false">I81</f>
        <v>30.48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5306.169756288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672.613067698479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672.613067698479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Técnico em Edificações</v>
      </c>
      <c r="B166" s="117"/>
      <c r="C166" s="117"/>
      <c r="D166" s="117"/>
      <c r="E166" s="117"/>
      <c r="F166" s="117"/>
      <c r="G166" s="118" t="n">
        <f aca="false">I152+I158+I162</f>
        <v>5978.78282398648</v>
      </c>
      <c r="H166" s="115" t="n">
        <f aca="false">IF(D6="12x36",2,1)</f>
        <v>1</v>
      </c>
      <c r="I166" s="118" t="n">
        <f aca="false">G166*H166</f>
        <v>5978.78282398648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5978.78282398648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30" workbookViewId="0">
      <selection pane="topLeft" activeCell="A10" activeCellId="0" sqref="A10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186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91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1</v>
      </c>
      <c r="I29" s="37" t="n">
        <f aca="false">IF(D6="12x36",I10,I10/H10*I5)</f>
        <v>10830.77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</v>
      </c>
      <c r="I30" s="37" t="n">
        <f aca="false">IF(I9=30%,I29*I9,0)</f>
        <v>0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10830.77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2166.154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162.46155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108.3077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21.66154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270.76925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866.4616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324.9231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64.98462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3985.72336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1292.26249178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221.80333883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131.30142471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123.86068572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1.88455398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4.78720034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2.00369245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983.3256083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2761.22899611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255.89860279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18.59643209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102.36160727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376.85664215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1016.13227056848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1016.13227056848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8139.94126882848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</v>
      </c>
      <c r="I76" s="37" t="n">
        <f aca="false">I93</f>
        <v>0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</v>
      </c>
      <c r="I78" s="37" t="n">
        <f aca="false">I85</f>
        <v>0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</v>
      </c>
      <c r="I81" s="42" t="n">
        <f aca="false">SUM(I76:I80)</f>
        <v>0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10830.77</v>
      </c>
      <c r="G85" s="64" t="n">
        <f aca="false">I14</f>
        <v>0.06</v>
      </c>
      <c r="H85" s="63" t="n">
        <f aca="false">F85*G85</f>
        <v>649.8462</v>
      </c>
      <c r="I85" s="39" t="n">
        <f aca="false">IF((E85-H85)&gt;0,E85-H85,0)</f>
        <v>0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0</v>
      </c>
      <c r="B93" s="63"/>
      <c r="C93" s="68" t="n">
        <f aca="false">I16</f>
        <v>0</v>
      </c>
      <c r="D93" s="35" t="n">
        <v>1</v>
      </c>
      <c r="E93" s="63" t="n">
        <f aca="false">A93*C93*D93</f>
        <v>0</v>
      </c>
      <c r="F93" s="63" t="n">
        <f aca="false">E93</f>
        <v>0</v>
      </c>
      <c r="G93" s="69" t="n">
        <f aca="false">I17</f>
        <v>0</v>
      </c>
      <c r="H93" s="63" t="n">
        <f aca="false">F93*G93</f>
        <v>0</v>
      </c>
      <c r="I93" s="37" t="n">
        <f aca="false">E93-H93</f>
        <v>0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1.751557024</v>
      </c>
      <c r="I95" s="75" t="n">
        <f aca="false">I37+I73+I81</f>
        <v>18970.7112688285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3794.1422537657</v>
      </c>
      <c r="H108" s="86" t="s">
        <v>122</v>
      </c>
      <c r="I108" s="87" t="n">
        <f aca="false">I78</f>
        <v>0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10830.77</v>
      </c>
      <c r="B110" s="91"/>
      <c r="C110" s="91" t="n">
        <f aca="false">I48</f>
        <v>3985.72336</v>
      </c>
      <c r="D110" s="91" t="n">
        <f aca="false">I60</f>
        <v>2761.22899611</v>
      </c>
      <c r="E110" s="91" t="n">
        <f aca="false">I67</f>
        <v>376.85664215</v>
      </c>
      <c r="F110" s="91" t="n">
        <f aca="false">I71</f>
        <v>1016.13227056848</v>
      </c>
      <c r="G110" s="91" t="n">
        <f aca="false">I81</f>
        <v>0</v>
      </c>
      <c r="H110" s="91" t="n">
        <f aca="false">A110+C110+D110+E110+F110+G110</f>
        <v>18970.7112688285</v>
      </c>
      <c r="I110" s="91" t="n">
        <f aca="false">H110-I108</f>
        <v>18970.7112688285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3414.72802838913</v>
      </c>
      <c r="H121" s="86" t="s">
        <v>122</v>
      </c>
      <c r="I121" s="87" t="n">
        <f aca="false">I78</f>
        <v>0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10830.77</v>
      </c>
      <c r="B123" s="91"/>
      <c r="C123" s="91" t="n">
        <f aca="false">I48</f>
        <v>3985.72336</v>
      </c>
      <c r="D123" s="91" t="n">
        <f aca="false">I60</f>
        <v>2761.22899611</v>
      </c>
      <c r="E123" s="91" t="n">
        <f aca="false">I67</f>
        <v>376.85664215</v>
      </c>
      <c r="F123" s="91" t="n">
        <f aca="false">I71</f>
        <v>1016.13227056848</v>
      </c>
      <c r="G123" s="91" t="n">
        <f aca="false">I81</f>
        <v>0</v>
      </c>
      <c r="H123" s="91" t="n">
        <f aca="false">A123+C123+D123+E123+F123+G123</f>
        <v>18970.7112688285</v>
      </c>
      <c r="I123" s="91" t="n">
        <f aca="false">H123-I121</f>
        <v>18970.7112688285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0.0185915492957747</v>
      </c>
      <c r="I129" s="37" t="n">
        <f aca="false">($D$139/$E$140)*G139</f>
        <v>352.694913730332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1624.53414809123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427.508986339797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2404.73804816136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18970.7112688285</v>
      </c>
      <c r="B139" s="37"/>
      <c r="C139" s="37" t="n">
        <f aca="false">I125</f>
        <v>0</v>
      </c>
      <c r="D139" s="96" t="n">
        <f aca="false">A139+C139</f>
        <v>18970.7112688285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2404.73804816136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0.506692039048339</v>
      </c>
      <c r="I149" s="113" t="n">
        <f aca="false">I37</f>
        <v>10830.77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0.380807960951661</v>
      </c>
      <c r="I150" s="113" t="n">
        <f aca="false">I48+I60+I67+I71</f>
        <v>8139.94126882848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</v>
      </c>
      <c r="I151" s="113" t="n">
        <f aca="false">I81</f>
        <v>0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18970.7112688285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2404.73804816136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2404.73804816136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Engenheiro Civil</v>
      </c>
      <c r="B166" s="117"/>
      <c r="C166" s="117"/>
      <c r="D166" s="117"/>
      <c r="E166" s="117"/>
      <c r="F166" s="117"/>
      <c r="G166" s="118" t="n">
        <f aca="false">I152+I158+I162</f>
        <v>21375.4493169898</v>
      </c>
      <c r="H166" s="115" t="n">
        <f aca="false">IF(D6="12x36",2,1)</f>
        <v>1</v>
      </c>
      <c r="I166" s="118" t="n">
        <f aca="false">G166*H166</f>
        <v>21375.4493169898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21375.4493169898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30" workbookViewId="0">
      <selection pane="topLeft" activeCell="D8" activeCellId="0" sqref="D8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186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91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1</v>
      </c>
      <c r="I29" s="37" t="n">
        <f aca="false">IF(D6="12x36",I10,I10/H10*I5)</f>
        <v>10830.77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</v>
      </c>
      <c r="I30" s="37" t="n">
        <f aca="false">IF(I9=30%,I29*I9,0)</f>
        <v>0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10830.77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2166.154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162.46155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108.3077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21.66154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270.76925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866.4616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324.9231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64.98462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3985.72336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1292.26249178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221.80333883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131.30142471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123.86068572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1.88455398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4.78720034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2.00369245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983.3256083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2761.22899611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255.89860279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18.59643209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102.36160727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376.85664215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1016.13227056848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1016.13227056848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8139.94126882848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</v>
      </c>
      <c r="I76" s="37" t="n">
        <f aca="false">I93</f>
        <v>0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</v>
      </c>
      <c r="I78" s="37" t="n">
        <f aca="false">I85</f>
        <v>0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</v>
      </c>
      <c r="I81" s="42" t="n">
        <f aca="false">SUM(I76:I80)</f>
        <v>0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10830.77</v>
      </c>
      <c r="G85" s="64" t="n">
        <f aca="false">I14</f>
        <v>0.06</v>
      </c>
      <c r="H85" s="63" t="n">
        <f aca="false">F85*G85</f>
        <v>649.8462</v>
      </c>
      <c r="I85" s="39" t="n">
        <f aca="false">IF((E85-H85)&gt;0,E85-H85,0)</f>
        <v>0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0</v>
      </c>
      <c r="B93" s="63"/>
      <c r="C93" s="68" t="n">
        <f aca="false">I16</f>
        <v>0</v>
      </c>
      <c r="D93" s="35" t="n">
        <v>1</v>
      </c>
      <c r="E93" s="63" t="n">
        <f aca="false">A93*C93*D93</f>
        <v>0</v>
      </c>
      <c r="F93" s="63" t="n">
        <f aca="false">E93</f>
        <v>0</v>
      </c>
      <c r="G93" s="69" t="n">
        <f aca="false">I17</f>
        <v>0</v>
      </c>
      <c r="H93" s="63" t="n">
        <f aca="false">F93*G93</f>
        <v>0</v>
      </c>
      <c r="I93" s="37" t="n">
        <f aca="false">E93-H93</f>
        <v>0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1.751557024</v>
      </c>
      <c r="I95" s="75" t="n">
        <f aca="false">I37+I73+I81</f>
        <v>18970.7112688285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3794.1422537657</v>
      </c>
      <c r="H108" s="86" t="s">
        <v>122</v>
      </c>
      <c r="I108" s="87" t="n">
        <f aca="false">I78</f>
        <v>0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10830.77</v>
      </c>
      <c r="B110" s="91"/>
      <c r="C110" s="91" t="n">
        <f aca="false">I48</f>
        <v>3985.72336</v>
      </c>
      <c r="D110" s="91" t="n">
        <f aca="false">I60</f>
        <v>2761.22899611</v>
      </c>
      <c r="E110" s="91" t="n">
        <f aca="false">I67</f>
        <v>376.85664215</v>
      </c>
      <c r="F110" s="91" t="n">
        <f aca="false">I71</f>
        <v>1016.13227056848</v>
      </c>
      <c r="G110" s="91" t="n">
        <f aca="false">I81</f>
        <v>0</v>
      </c>
      <c r="H110" s="91" t="n">
        <f aca="false">A110+C110+D110+E110+F110+G110</f>
        <v>18970.7112688285</v>
      </c>
      <c r="I110" s="91" t="n">
        <f aca="false">H110-I108</f>
        <v>18970.7112688285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3414.72802838913</v>
      </c>
      <c r="H121" s="86" t="s">
        <v>122</v>
      </c>
      <c r="I121" s="87" t="n">
        <f aca="false">I78</f>
        <v>0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10830.77</v>
      </c>
      <c r="B123" s="91"/>
      <c r="C123" s="91" t="n">
        <f aca="false">I48</f>
        <v>3985.72336</v>
      </c>
      <c r="D123" s="91" t="n">
        <f aca="false">I60</f>
        <v>2761.22899611</v>
      </c>
      <c r="E123" s="91" t="n">
        <f aca="false">I67</f>
        <v>376.85664215</v>
      </c>
      <c r="F123" s="91" t="n">
        <f aca="false">I71</f>
        <v>1016.13227056848</v>
      </c>
      <c r="G123" s="91" t="n">
        <f aca="false">I81</f>
        <v>0</v>
      </c>
      <c r="H123" s="91" t="n">
        <f aca="false">A123+C123+D123+E123+F123+G123</f>
        <v>18970.7112688285</v>
      </c>
      <c r="I123" s="91" t="n">
        <f aca="false">H123-I121</f>
        <v>18970.7112688285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0.0185915492957747</v>
      </c>
      <c r="I129" s="37" t="n">
        <f aca="false">($D$139/$E$140)*G139</f>
        <v>352.694913730332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1624.53414809123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427.508986339797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2404.73804816136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18970.7112688285</v>
      </c>
      <c r="B139" s="37"/>
      <c r="C139" s="37" t="n">
        <f aca="false">I125</f>
        <v>0</v>
      </c>
      <c r="D139" s="96" t="n">
        <f aca="false">A139+C139</f>
        <v>18970.7112688285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2404.73804816136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0.506692039048339</v>
      </c>
      <c r="I149" s="113" t="n">
        <f aca="false">I37</f>
        <v>10830.77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0.380807960951661</v>
      </c>
      <c r="I150" s="113" t="n">
        <f aca="false">I48+I60+I67+I71</f>
        <v>8139.94126882848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</v>
      </c>
      <c r="I151" s="113" t="n">
        <f aca="false">I81</f>
        <v>0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18970.7112688285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2404.73804816136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2404.73804816136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Engenheiro Mecânico</v>
      </c>
      <c r="B166" s="117"/>
      <c r="C166" s="117"/>
      <c r="D166" s="117"/>
      <c r="E166" s="117"/>
      <c r="F166" s="117"/>
      <c r="G166" s="118" t="n">
        <f aca="false">I152+I158+I162</f>
        <v>21375.4493169898</v>
      </c>
      <c r="H166" s="115" t="n">
        <f aca="false">IF(D6="12x36",2,1)</f>
        <v>1</v>
      </c>
      <c r="I166" s="118" t="n">
        <f aca="false">G166*H166</f>
        <v>21375.4493169898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21375.4493169898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68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30" workbookViewId="0">
      <selection pane="topLeft" activeCell="I10" activeCellId="0" sqref="I10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186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1" t="s">
        <v>14</v>
      </c>
      <c r="E9" s="11"/>
      <c r="F9" s="11"/>
      <c r="G9" s="15" t="s">
        <v>15</v>
      </c>
      <c r="H9" s="15"/>
      <c r="I9" s="16" t="n">
        <v>0.3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0.02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4.8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91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11.2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11.2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26.2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35.25" hidden="false" customHeight="true" outlineLevel="0" collapsed="false">
      <c r="A25" s="27" t="s">
        <v>36</v>
      </c>
      <c r="B25" s="27"/>
      <c r="C25" s="27"/>
      <c r="D25" s="27"/>
      <c r="E25" s="27"/>
      <c r="F25" s="27"/>
      <c r="G25" s="18"/>
      <c r="H25" s="15" t="s">
        <v>31</v>
      </c>
      <c r="I25" s="16" t="n">
        <v>0.2</v>
      </c>
    </row>
    <row r="26" customFormat="false" ht="4.5" hidden="false" customHeight="true" outlineLevel="0" collapsed="false"/>
    <row r="27" customFormat="false" ht="17.25" hidden="false" customHeight="true" outlineLevel="0" collapsed="false">
      <c r="A27" s="32" t="s">
        <v>37</v>
      </c>
      <c r="B27" s="32"/>
      <c r="C27" s="32"/>
      <c r="D27" s="32"/>
      <c r="E27" s="32"/>
      <c r="F27" s="32"/>
      <c r="G27" s="32"/>
      <c r="H27" s="32"/>
      <c r="I27" s="32"/>
    </row>
    <row r="28" customFormat="false" ht="26.1" hidden="false" customHeight="true" outlineLevel="0" collapsed="false">
      <c r="A28" s="33" t="s">
        <v>38</v>
      </c>
      <c r="B28" s="34" t="s">
        <v>39</v>
      </c>
      <c r="C28" s="34"/>
      <c r="D28" s="34"/>
      <c r="E28" s="34"/>
      <c r="F28" s="34"/>
      <c r="G28" s="34"/>
      <c r="H28" s="33" t="s">
        <v>40</v>
      </c>
      <c r="I28" s="33" t="s">
        <v>41</v>
      </c>
    </row>
    <row r="29" customFormat="false" ht="15" hidden="false" customHeight="true" outlineLevel="0" collapsed="false">
      <c r="A29" s="35" t="n">
        <v>1</v>
      </c>
      <c r="B29" s="14" t="s">
        <v>42</v>
      </c>
      <c r="C29" s="14"/>
      <c r="D29" s="14"/>
      <c r="E29" s="14"/>
      <c r="F29" s="14"/>
      <c r="G29" s="14"/>
      <c r="H29" s="36" t="n">
        <f aca="false">I29/$I$37</f>
        <v>0.769230769230769</v>
      </c>
      <c r="I29" s="37" t="n">
        <f aca="false">IF(D6="12x36",I10,I10/H10*I5)</f>
        <v>10830.77</v>
      </c>
    </row>
    <row r="30" customFormat="false" ht="15" hidden="false" customHeight="true" outlineLevel="0" collapsed="false">
      <c r="A30" s="35" t="n">
        <f aca="false">A29+1</f>
        <v>2</v>
      </c>
      <c r="B30" s="14" t="s">
        <v>43</v>
      </c>
      <c r="C30" s="14"/>
      <c r="D30" s="14"/>
      <c r="E30" s="14"/>
      <c r="F30" s="14"/>
      <c r="G30" s="14"/>
      <c r="H30" s="36" t="n">
        <f aca="false">I30/$I$37</f>
        <v>0.230769230769231</v>
      </c>
      <c r="I30" s="37" t="n">
        <f aca="false">IF(I9=30%,I29*I9,0)</f>
        <v>3249.231</v>
      </c>
    </row>
    <row r="31" customFormat="false" ht="15" hidden="false" customHeight="true" outlineLevel="0" collapsed="false">
      <c r="A31" s="35" t="n">
        <f aca="false">A30+1</f>
        <v>3</v>
      </c>
      <c r="B31" s="14" t="s">
        <v>44</v>
      </c>
      <c r="C31" s="14"/>
      <c r="D31" s="14"/>
      <c r="E31" s="14"/>
      <c r="F31" s="14"/>
      <c r="G31" s="14"/>
      <c r="H31" s="36" t="n">
        <f aca="false">I31/$I$37</f>
        <v>0</v>
      </c>
      <c r="I31" s="37" t="n">
        <f aca="false">IF(I7=10%,I23*I7,0)</f>
        <v>0</v>
      </c>
    </row>
    <row r="32" customFormat="false" ht="15" hidden="false" customHeight="true" outlineLevel="0" collapsed="false">
      <c r="A32" s="35" t="n">
        <f aca="false">A31+1</f>
        <v>4</v>
      </c>
      <c r="B32" s="14" t="s">
        <v>45</v>
      </c>
      <c r="C32" s="14"/>
      <c r="D32" s="14"/>
      <c r="E32" s="14"/>
      <c r="F32" s="14"/>
      <c r="G32" s="14"/>
      <c r="H32" s="36" t="n">
        <f aca="false">I32/$I$37</f>
        <v>0</v>
      </c>
      <c r="I32" s="37" t="n">
        <f aca="false">IF(I7=20%,I23*I7,0)</f>
        <v>0</v>
      </c>
    </row>
    <row r="33" customFormat="false" ht="15" hidden="false" customHeight="true" outlineLevel="0" collapsed="false">
      <c r="A33" s="35" t="n">
        <f aca="false">A32+1</f>
        <v>5</v>
      </c>
      <c r="B33" s="14" t="s">
        <v>46</v>
      </c>
      <c r="C33" s="14"/>
      <c r="D33" s="14"/>
      <c r="E33" s="14"/>
      <c r="F33" s="14"/>
      <c r="G33" s="14"/>
      <c r="H33" s="36" t="n">
        <f aca="false">I33/$I$37</f>
        <v>0</v>
      </c>
      <c r="I33" s="37" t="n">
        <f aca="false">IF(I7=40%,I23*I7,0)</f>
        <v>0</v>
      </c>
    </row>
    <row r="34" customFormat="false" ht="15" hidden="false" customHeight="true" outlineLevel="0" collapsed="false">
      <c r="A34" s="35" t="n">
        <f aca="false">A33+1</f>
        <v>6</v>
      </c>
      <c r="B34" s="14" t="s">
        <v>47</v>
      </c>
      <c r="C34" s="14"/>
      <c r="D34" s="14"/>
      <c r="E34" s="14"/>
      <c r="F34" s="14"/>
      <c r="G34" s="14"/>
      <c r="H34" s="36" t="n">
        <f aca="false">I34/$I$37</f>
        <v>0</v>
      </c>
      <c r="I34" s="37" t="n">
        <f aca="false">IF(I22="Não aplicável",0,I29*I22)</f>
        <v>0</v>
      </c>
    </row>
    <row r="35" customFormat="false" ht="15" hidden="false" customHeight="true" outlineLevel="0" collapsed="false">
      <c r="A35" s="35" t="n">
        <f aca="false">A34+1</f>
        <v>7</v>
      </c>
      <c r="B35" s="14" t="s">
        <v>48</v>
      </c>
      <c r="C35" s="14"/>
      <c r="D35" s="14"/>
      <c r="E35" s="14"/>
      <c r="F35" s="14"/>
      <c r="G35" s="14"/>
      <c r="H35" s="36" t="n">
        <f aca="false">I35/$I$37</f>
        <v>0</v>
      </c>
      <c r="I35" s="37" t="n">
        <v>0</v>
      </c>
    </row>
    <row r="36" customFormat="false" ht="15" hidden="false" customHeight="true" outlineLevel="0" collapsed="false">
      <c r="A36" s="35" t="n">
        <f aca="false">A35+1</f>
        <v>8</v>
      </c>
      <c r="B36" s="38" t="str">
        <f aca="false">IF(D6="12x36","Para postos 12x36 os feriados são considerados compensados, conforme parágrafo único, Art. 59-A da CLT","Outros")</f>
        <v>Outros</v>
      </c>
      <c r="C36" s="38"/>
      <c r="D36" s="38"/>
      <c r="E36" s="38"/>
      <c r="F36" s="38"/>
      <c r="G36" s="38"/>
      <c r="H36" s="36" t="n">
        <f aca="false">I36/$I$37</f>
        <v>0</v>
      </c>
      <c r="I36" s="39" t="n">
        <v>0</v>
      </c>
    </row>
    <row r="37" s="44" customFormat="true" ht="15" hidden="false" customHeight="true" outlineLevel="0" collapsed="false">
      <c r="A37" s="40" t="s">
        <v>49</v>
      </c>
      <c r="B37" s="40"/>
      <c r="C37" s="40"/>
      <c r="D37" s="40"/>
      <c r="E37" s="40"/>
      <c r="F37" s="40"/>
      <c r="G37" s="40"/>
      <c r="H37" s="41" t="n">
        <f aca="false">SUM(H29:H36)</f>
        <v>1</v>
      </c>
      <c r="I37" s="42" t="n">
        <f aca="false">SUM(I29:I36)</f>
        <v>14080.001</v>
      </c>
      <c r="J37" s="43"/>
    </row>
    <row r="38" customFormat="false" ht="4.5" hidden="false" customHeight="true" outlineLevel="0" collapsed="false"/>
    <row r="39" customFormat="false" ht="33.75" hidden="false" customHeight="true" outlineLevel="0" collapsed="false">
      <c r="A39" s="33" t="s">
        <v>50</v>
      </c>
      <c r="B39" s="34" t="s">
        <v>51</v>
      </c>
      <c r="C39" s="34"/>
      <c r="D39" s="34"/>
      <c r="E39" s="34"/>
      <c r="F39" s="34"/>
      <c r="G39" s="34"/>
      <c r="H39" s="33" t="s">
        <v>40</v>
      </c>
      <c r="I39" s="33" t="s">
        <v>41</v>
      </c>
    </row>
    <row r="40" customFormat="false" ht="15" hidden="false" customHeight="true" outlineLevel="0" collapsed="false">
      <c r="A40" s="35" t="n">
        <v>1</v>
      </c>
      <c r="B40" s="14" t="s">
        <v>52</v>
      </c>
      <c r="C40" s="14"/>
      <c r="D40" s="14"/>
      <c r="E40" s="14"/>
      <c r="F40" s="14"/>
      <c r="G40" s="14"/>
      <c r="H40" s="36" t="n">
        <v>0.2</v>
      </c>
      <c r="I40" s="37" t="n">
        <f aca="false">$I$37*H40</f>
        <v>2816.0002</v>
      </c>
    </row>
    <row r="41" customFormat="false" ht="15" hidden="false" customHeight="true" outlineLevel="0" collapsed="false">
      <c r="A41" s="35" t="n">
        <v>2</v>
      </c>
      <c r="B41" s="14" t="s">
        <v>53</v>
      </c>
      <c r="C41" s="14"/>
      <c r="D41" s="14"/>
      <c r="E41" s="14"/>
      <c r="F41" s="14"/>
      <c r="G41" s="14"/>
      <c r="H41" s="36" t="n">
        <v>0.015</v>
      </c>
      <c r="I41" s="37" t="n">
        <f aca="false">$I$37*H41</f>
        <v>211.200015</v>
      </c>
    </row>
    <row r="42" customFormat="false" ht="15" hidden="false" customHeight="true" outlineLevel="0" collapsed="false">
      <c r="A42" s="35" t="n">
        <v>3</v>
      </c>
      <c r="B42" s="14" t="s">
        <v>54</v>
      </c>
      <c r="C42" s="14"/>
      <c r="D42" s="14"/>
      <c r="E42" s="14"/>
      <c r="F42" s="14"/>
      <c r="G42" s="14"/>
      <c r="H42" s="36" t="n">
        <v>0.01</v>
      </c>
      <c r="I42" s="37" t="n">
        <f aca="false">$I$37*H42</f>
        <v>140.80001</v>
      </c>
    </row>
    <row r="43" customFormat="false" ht="15" hidden="false" customHeight="true" outlineLevel="0" collapsed="false">
      <c r="A43" s="35" t="n">
        <v>4</v>
      </c>
      <c r="B43" s="14" t="s">
        <v>55</v>
      </c>
      <c r="C43" s="14"/>
      <c r="D43" s="14"/>
      <c r="E43" s="14"/>
      <c r="F43" s="14"/>
      <c r="G43" s="14"/>
      <c r="H43" s="36" t="n">
        <v>0.002</v>
      </c>
      <c r="I43" s="37" t="n">
        <f aca="false">$I$37*H43</f>
        <v>28.160002</v>
      </c>
    </row>
    <row r="44" customFormat="false" ht="15" hidden="false" customHeight="true" outlineLevel="0" collapsed="false">
      <c r="A44" s="35" t="n">
        <v>5</v>
      </c>
      <c r="B44" s="14" t="s">
        <v>56</v>
      </c>
      <c r="C44" s="14"/>
      <c r="D44" s="14"/>
      <c r="E44" s="14"/>
      <c r="F44" s="14"/>
      <c r="G44" s="14"/>
      <c r="H44" s="36" t="n">
        <v>0.025</v>
      </c>
      <c r="I44" s="37" t="n">
        <f aca="false">$I$37*H44</f>
        <v>352.000025</v>
      </c>
    </row>
    <row r="45" customFormat="false" ht="15" hidden="false" customHeight="true" outlineLevel="0" collapsed="false">
      <c r="A45" s="35" t="n">
        <v>6</v>
      </c>
      <c r="B45" s="14" t="s">
        <v>57</v>
      </c>
      <c r="C45" s="14"/>
      <c r="D45" s="14"/>
      <c r="E45" s="14"/>
      <c r="F45" s="14"/>
      <c r="G45" s="14"/>
      <c r="H45" s="36" t="n">
        <v>0.08</v>
      </c>
      <c r="I45" s="37" t="n">
        <f aca="false">$I$37*H45</f>
        <v>1126.40008</v>
      </c>
    </row>
    <row r="46" customFormat="false" ht="15" hidden="false" customHeight="true" outlineLevel="0" collapsed="false">
      <c r="A46" s="35" t="n">
        <v>7</v>
      </c>
      <c r="B46" s="14" t="s">
        <v>58</v>
      </c>
      <c r="C46" s="14"/>
      <c r="D46" s="14"/>
      <c r="E46" s="14"/>
      <c r="F46" s="14"/>
      <c r="G46" s="14"/>
      <c r="H46" s="36" t="n">
        <v>0.03</v>
      </c>
      <c r="I46" s="37" t="n">
        <f aca="false">$I$37*H46</f>
        <v>422.40003</v>
      </c>
    </row>
    <row r="47" customFormat="false" ht="15" hidden="false" customHeight="true" outlineLevel="0" collapsed="false">
      <c r="A47" s="35" t="n">
        <v>8</v>
      </c>
      <c r="B47" s="14" t="s">
        <v>59</v>
      </c>
      <c r="C47" s="14"/>
      <c r="D47" s="14"/>
      <c r="E47" s="14"/>
      <c r="F47" s="14"/>
      <c r="G47" s="14"/>
      <c r="H47" s="36" t="n">
        <v>0.006</v>
      </c>
      <c r="I47" s="37" t="n">
        <f aca="false">$I$37*H47</f>
        <v>84.480006</v>
      </c>
    </row>
    <row r="48" s="44" customFormat="true" ht="15" hidden="false" customHeight="true" outlineLevel="0" collapsed="false">
      <c r="A48" s="40" t="s">
        <v>60</v>
      </c>
      <c r="B48" s="40"/>
      <c r="C48" s="40"/>
      <c r="D48" s="40"/>
      <c r="E48" s="40"/>
      <c r="F48" s="40"/>
      <c r="G48" s="40"/>
      <c r="H48" s="41" t="n">
        <f aca="false">SUM(H40:H47)</f>
        <v>0.368</v>
      </c>
      <c r="I48" s="42" t="n">
        <f aca="false">SUM(I40:I47)</f>
        <v>5181.440368</v>
      </c>
      <c r="J48" s="43"/>
    </row>
    <row r="49" customFormat="false" ht="15" hidden="false" customHeight="true" outlineLevel="0" collapsed="false">
      <c r="A49" s="45" t="s">
        <v>61</v>
      </c>
      <c r="B49" s="45"/>
      <c r="C49" s="45"/>
      <c r="D49" s="45"/>
      <c r="E49" s="45"/>
      <c r="F49" s="45"/>
      <c r="G49" s="45"/>
      <c r="H49" s="45"/>
      <c r="I49" s="45"/>
    </row>
    <row r="50" customFormat="false" ht="30.75" hidden="false" customHeight="true" outlineLevel="0" collapsed="false">
      <c r="A50" s="46" t="s">
        <v>62</v>
      </c>
      <c r="B50" s="46"/>
      <c r="C50" s="46"/>
      <c r="D50" s="46"/>
      <c r="E50" s="46"/>
      <c r="F50" s="46"/>
      <c r="G50" s="46"/>
      <c r="H50" s="46"/>
      <c r="I50" s="46"/>
    </row>
    <row r="51" customFormat="false" ht="33.75" hidden="false" customHeight="true" outlineLevel="0" collapsed="false">
      <c r="A51" s="33" t="s">
        <v>63</v>
      </c>
      <c r="B51" s="34" t="s">
        <v>64</v>
      </c>
      <c r="C51" s="34"/>
      <c r="D51" s="34"/>
      <c r="E51" s="34"/>
      <c r="F51" s="34"/>
      <c r="G51" s="34"/>
      <c r="H51" s="33" t="s">
        <v>40</v>
      </c>
      <c r="I51" s="33" t="s">
        <v>41</v>
      </c>
    </row>
    <row r="52" customFormat="false" ht="15" hidden="false" customHeight="true" outlineLevel="0" collapsed="false">
      <c r="A52" s="35" t="n">
        <v>1</v>
      </c>
      <c r="B52" s="14" t="s">
        <v>65</v>
      </c>
      <c r="C52" s="14"/>
      <c r="D52" s="14"/>
      <c r="E52" s="14"/>
      <c r="F52" s="14"/>
      <c r="G52" s="14"/>
      <c r="H52" s="47" t="n">
        <v>0.119314</v>
      </c>
      <c r="I52" s="37" t="n">
        <f aca="false">$I$37*H52</f>
        <v>1679.941239314</v>
      </c>
    </row>
    <row r="53" customFormat="false" ht="15" hidden="false" customHeight="true" outlineLevel="0" collapsed="false">
      <c r="A53" s="35" t="n">
        <v>2</v>
      </c>
      <c r="B53" s="14" t="s">
        <v>66</v>
      </c>
      <c r="C53" s="14"/>
      <c r="D53" s="14"/>
      <c r="E53" s="14"/>
      <c r="F53" s="14"/>
      <c r="G53" s="14"/>
      <c r="H53" s="47" t="n">
        <v>0.020479</v>
      </c>
      <c r="I53" s="37" t="n">
        <f aca="false">$I$37*H53</f>
        <v>288.344340479</v>
      </c>
    </row>
    <row r="54" customFormat="false" ht="15" hidden="false" customHeight="true" outlineLevel="0" collapsed="false">
      <c r="A54" s="35" t="n">
        <v>3</v>
      </c>
      <c r="B54" s="14" t="s">
        <v>67</v>
      </c>
      <c r="C54" s="14"/>
      <c r="D54" s="14"/>
      <c r="E54" s="14"/>
      <c r="F54" s="14"/>
      <c r="G54" s="14"/>
      <c r="H54" s="36" t="n">
        <v>0.012123</v>
      </c>
      <c r="I54" s="37" t="n">
        <f aca="false">$I$37*H54</f>
        <v>170.691852123</v>
      </c>
    </row>
    <row r="55" customFormat="false" ht="15" hidden="false" customHeight="true" outlineLevel="0" collapsed="false">
      <c r="A55" s="35" t="n">
        <v>4</v>
      </c>
      <c r="B55" s="14" t="s">
        <v>68</v>
      </c>
      <c r="C55" s="14"/>
      <c r="D55" s="14"/>
      <c r="E55" s="14"/>
      <c r="F55" s="14"/>
      <c r="G55" s="14"/>
      <c r="H55" s="36" t="n">
        <v>0.011436</v>
      </c>
      <c r="I55" s="37" t="n">
        <f aca="false">$I$37*H55</f>
        <v>161.018891436</v>
      </c>
    </row>
    <row r="56" customFormat="false" ht="15" hidden="false" customHeight="true" outlineLevel="0" collapsed="false">
      <c r="A56" s="35" t="n">
        <v>5</v>
      </c>
      <c r="B56" s="14" t="s">
        <v>69</v>
      </c>
      <c r="C56" s="14"/>
      <c r="D56" s="14"/>
      <c r="E56" s="14"/>
      <c r="F56" s="14"/>
      <c r="G56" s="14"/>
      <c r="H56" s="36" t="n">
        <v>0.000174</v>
      </c>
      <c r="I56" s="37" t="n">
        <f aca="false">$I$37*H56</f>
        <v>2.449920174</v>
      </c>
    </row>
    <row r="57" customFormat="false" ht="15" hidden="false" customHeight="true" outlineLevel="0" collapsed="false">
      <c r="A57" s="35" t="n">
        <v>6</v>
      </c>
      <c r="B57" s="14" t="s">
        <v>70</v>
      </c>
      <c r="C57" s="14"/>
      <c r="D57" s="14"/>
      <c r="E57" s="14"/>
      <c r="F57" s="14"/>
      <c r="G57" s="14"/>
      <c r="H57" s="36" t="n">
        <v>0.000442</v>
      </c>
      <c r="I57" s="37" t="n">
        <f aca="false">$I$37*H57</f>
        <v>6.223360442</v>
      </c>
    </row>
    <row r="58" customFormat="false" ht="15" hidden="false" customHeight="true" outlineLevel="0" collapsed="false">
      <c r="A58" s="35" t="n">
        <v>7</v>
      </c>
      <c r="B58" s="14" t="s">
        <v>71</v>
      </c>
      <c r="C58" s="14"/>
      <c r="D58" s="14"/>
      <c r="E58" s="14"/>
      <c r="F58" s="14"/>
      <c r="G58" s="14"/>
      <c r="H58" s="36" t="n">
        <v>0.000185</v>
      </c>
      <c r="I58" s="37" t="n">
        <f aca="false">$I$37*H58</f>
        <v>2.604800185</v>
      </c>
    </row>
    <row r="59" customFormat="false" ht="15" hidden="false" customHeight="true" outlineLevel="0" collapsed="false">
      <c r="A59" s="35" t="n">
        <v>8</v>
      </c>
      <c r="B59" s="14" t="s">
        <v>72</v>
      </c>
      <c r="C59" s="14"/>
      <c r="D59" s="14"/>
      <c r="E59" s="14"/>
      <c r="F59" s="14"/>
      <c r="G59" s="14"/>
      <c r="H59" s="36" t="n">
        <v>0.09079</v>
      </c>
      <c r="I59" s="37" t="n">
        <f aca="false">$I$37*H59</f>
        <v>1278.32329079</v>
      </c>
    </row>
    <row r="60" s="44" customFormat="true" ht="15" hidden="false" customHeight="true" outlineLevel="0" collapsed="false">
      <c r="A60" s="40" t="s">
        <v>73</v>
      </c>
      <c r="B60" s="40"/>
      <c r="C60" s="40"/>
      <c r="D60" s="40"/>
      <c r="E60" s="40"/>
      <c r="F60" s="40"/>
      <c r="G60" s="40"/>
      <c r="H60" s="41" t="n">
        <f aca="false">SUM(H52:H59)</f>
        <v>0.254943</v>
      </c>
      <c r="I60" s="42" t="n">
        <f aca="false">SUM(I52:I59)</f>
        <v>3589.597694943</v>
      </c>
      <c r="J60" s="43"/>
    </row>
    <row r="61" customFormat="false" ht="11.25" hidden="false" customHeight="true" outlineLevel="0" collapsed="false">
      <c r="A61" s="48" t="s">
        <v>74</v>
      </c>
      <c r="B61" s="49" t="s">
        <v>75</v>
      </c>
      <c r="C61" s="49"/>
      <c r="D61" s="49"/>
      <c r="E61" s="49"/>
      <c r="F61" s="49"/>
      <c r="G61" s="49"/>
      <c r="H61" s="49"/>
      <c r="I61" s="49"/>
    </row>
    <row r="62" customFormat="false" ht="15" hidden="false" customHeight="true" outlineLevel="0" collapsed="false">
      <c r="A62" s="48" t="s">
        <v>76</v>
      </c>
      <c r="B62" s="50" t="s">
        <v>77</v>
      </c>
      <c r="C62" s="50"/>
      <c r="D62" s="50"/>
      <c r="E62" s="50"/>
      <c r="F62" s="50"/>
      <c r="G62" s="50"/>
      <c r="H62" s="50"/>
      <c r="I62" s="50"/>
    </row>
    <row r="63" customFormat="false" ht="33.75" hidden="false" customHeight="true" outlineLevel="0" collapsed="false">
      <c r="A63" s="33" t="s">
        <v>78</v>
      </c>
      <c r="B63" s="34" t="s">
        <v>79</v>
      </c>
      <c r="C63" s="34"/>
      <c r="D63" s="34"/>
      <c r="E63" s="34"/>
      <c r="F63" s="34"/>
      <c r="G63" s="34"/>
      <c r="H63" s="33" t="s">
        <v>40</v>
      </c>
      <c r="I63" s="33" t="s">
        <v>41</v>
      </c>
    </row>
    <row r="64" customFormat="false" ht="15" hidden="false" customHeight="true" outlineLevel="0" collapsed="false">
      <c r="A64" s="35" t="n">
        <v>1</v>
      </c>
      <c r="B64" s="14" t="s">
        <v>80</v>
      </c>
      <c r="C64" s="14"/>
      <c r="D64" s="14"/>
      <c r="E64" s="14"/>
      <c r="F64" s="14"/>
      <c r="G64" s="14"/>
      <c r="H64" s="36" t="n">
        <v>0.023627</v>
      </c>
      <c r="I64" s="37" t="n">
        <f aca="false">$I$37*H64</f>
        <v>332.668183627</v>
      </c>
    </row>
    <row r="65" customFormat="false" ht="15" hidden="false" customHeight="true" outlineLevel="0" collapsed="false">
      <c r="A65" s="35" t="n">
        <v>2</v>
      </c>
      <c r="B65" s="14" t="s">
        <v>81</v>
      </c>
      <c r="C65" s="14"/>
      <c r="D65" s="14"/>
      <c r="E65" s="14"/>
      <c r="F65" s="14"/>
      <c r="G65" s="14"/>
      <c r="H65" s="36" t="n">
        <v>0.001717</v>
      </c>
      <c r="I65" s="37" t="n">
        <f aca="false">$I$37*H65</f>
        <v>24.175361717</v>
      </c>
    </row>
    <row r="66" customFormat="false" ht="15" hidden="false" customHeight="true" outlineLevel="0" collapsed="false">
      <c r="A66" s="35" t="n">
        <v>3</v>
      </c>
      <c r="B66" s="14" t="s">
        <v>82</v>
      </c>
      <c r="C66" s="14"/>
      <c r="D66" s="14"/>
      <c r="E66" s="14"/>
      <c r="F66" s="14"/>
      <c r="G66" s="14"/>
      <c r="H66" s="36" t="n">
        <v>0.009451</v>
      </c>
      <c r="I66" s="37" t="n">
        <f aca="false">$I$37*H66</f>
        <v>133.070089451</v>
      </c>
    </row>
    <row r="67" s="44" customFormat="true" ht="15" hidden="false" customHeight="true" outlineLevel="0" collapsed="false">
      <c r="A67" s="40" t="s">
        <v>83</v>
      </c>
      <c r="B67" s="40"/>
      <c r="C67" s="40"/>
      <c r="D67" s="40"/>
      <c r="E67" s="40"/>
      <c r="F67" s="40"/>
      <c r="G67" s="40"/>
      <c r="H67" s="41" t="n">
        <f aca="false">SUM(H64:H66)</f>
        <v>0.034795</v>
      </c>
      <c r="I67" s="42" t="n">
        <f aca="false">SUM(I64:I66)</f>
        <v>489.913634795</v>
      </c>
      <c r="J67" s="43"/>
    </row>
    <row r="68" customFormat="false" ht="4.5" hidden="false" customHeight="true" outlineLevel="0" collapsed="false"/>
    <row r="69" customFormat="false" ht="26.1" hidden="false" customHeight="true" outlineLevel="0" collapsed="false">
      <c r="A69" s="33" t="s">
        <v>84</v>
      </c>
      <c r="B69" s="34" t="s">
        <v>85</v>
      </c>
      <c r="C69" s="34"/>
      <c r="D69" s="34"/>
      <c r="E69" s="34"/>
      <c r="F69" s="34"/>
      <c r="G69" s="34"/>
      <c r="H69" s="33" t="s">
        <v>40</v>
      </c>
      <c r="I69" s="33" t="s">
        <v>41</v>
      </c>
    </row>
    <row r="70" customFormat="false" ht="15" hidden="false" customHeight="true" outlineLevel="0" collapsed="false">
      <c r="A70" s="35" t="n">
        <v>1</v>
      </c>
      <c r="B70" s="14" t="s">
        <v>86</v>
      </c>
      <c r="C70" s="14"/>
      <c r="D70" s="14"/>
      <c r="E70" s="14"/>
      <c r="F70" s="14"/>
      <c r="G70" s="14"/>
      <c r="H70" s="36" t="n">
        <f aca="false">(H48*H60)</f>
        <v>0.093819024</v>
      </c>
      <c r="I70" s="37" t="n">
        <f aca="false">$I$37*H70</f>
        <v>1320.97195173902</v>
      </c>
    </row>
    <row r="71" s="44" customFormat="true" ht="15" hidden="false" customHeight="true" outlineLevel="0" collapsed="false">
      <c r="A71" s="40" t="s">
        <v>87</v>
      </c>
      <c r="B71" s="40"/>
      <c r="C71" s="40"/>
      <c r="D71" s="40"/>
      <c r="E71" s="40"/>
      <c r="F71" s="40"/>
      <c r="G71" s="40"/>
      <c r="H71" s="41" t="n">
        <f aca="false">SUM(H70:H70)</f>
        <v>0.093819024</v>
      </c>
      <c r="I71" s="42" t="n">
        <f aca="false">I70</f>
        <v>1320.97195173902</v>
      </c>
      <c r="J71" s="43"/>
      <c r="K71" s="51"/>
    </row>
    <row r="72" customFormat="false" ht="4.5" hidden="false" customHeight="true" outlineLevel="0" collapsed="false">
      <c r="J72" s="52"/>
    </row>
    <row r="73" s="44" customFormat="true" ht="11.45" hidden="false" customHeight="true" outlineLevel="0" collapsed="false">
      <c r="A73" s="53" t="s">
        <v>88</v>
      </c>
      <c r="B73" s="53"/>
      <c r="C73" s="53"/>
      <c r="D73" s="53"/>
      <c r="E73" s="53"/>
      <c r="F73" s="53"/>
      <c r="G73" s="53"/>
      <c r="H73" s="54" t="n">
        <f aca="false">H48+H60+H67+H71</f>
        <v>0.751557024</v>
      </c>
      <c r="I73" s="55" t="n">
        <f aca="false">I48+I60+I67+I71</f>
        <v>10581.923649477</v>
      </c>
      <c r="J73" s="43"/>
    </row>
    <row r="74" customFormat="false" ht="4.5" hidden="false" customHeight="true" outlineLevel="0" collapsed="false"/>
    <row r="75" customFormat="false" ht="26.1" hidden="false" customHeight="true" outlineLevel="0" collapsed="false">
      <c r="A75" s="33" t="s">
        <v>89</v>
      </c>
      <c r="B75" s="34" t="s">
        <v>90</v>
      </c>
      <c r="C75" s="34"/>
      <c r="D75" s="34"/>
      <c r="E75" s="34"/>
      <c r="F75" s="34"/>
      <c r="G75" s="34"/>
      <c r="H75" s="33" t="s">
        <v>40</v>
      </c>
      <c r="I75" s="33" t="s">
        <v>41</v>
      </c>
    </row>
    <row r="76" customFormat="false" ht="15" hidden="false" customHeight="true" outlineLevel="0" collapsed="false">
      <c r="A76" s="35" t="n">
        <v>1</v>
      </c>
      <c r="B76" s="14" t="s">
        <v>91</v>
      </c>
      <c r="C76" s="14"/>
      <c r="D76" s="14"/>
      <c r="E76" s="14"/>
      <c r="F76" s="14"/>
      <c r="G76" s="14"/>
      <c r="H76" s="36" t="n">
        <f aca="false">I76/$I$37</f>
        <v>0</v>
      </c>
      <c r="I76" s="37" t="n">
        <f aca="false">I93</f>
        <v>0</v>
      </c>
    </row>
    <row r="77" customFormat="false" ht="15" hidden="false" customHeight="true" outlineLevel="0" collapsed="false">
      <c r="A77" s="35" t="n">
        <v>2</v>
      </c>
      <c r="B77" s="14" t="s">
        <v>27</v>
      </c>
      <c r="C77" s="14"/>
      <c r="D77" s="14"/>
      <c r="E77" s="14"/>
      <c r="F77" s="14"/>
      <c r="G77" s="14"/>
      <c r="H77" s="36" t="n">
        <f aca="false">I77/$I$37</f>
        <v>0</v>
      </c>
      <c r="I77" s="37" t="n">
        <f aca="false">I89</f>
        <v>0</v>
      </c>
    </row>
    <row r="78" customFormat="false" ht="15" hidden="false" customHeight="true" outlineLevel="0" collapsed="false">
      <c r="A78" s="35" t="n">
        <v>3</v>
      </c>
      <c r="B78" s="14" t="s">
        <v>92</v>
      </c>
      <c r="C78" s="14"/>
      <c r="D78" s="14"/>
      <c r="E78" s="14"/>
      <c r="F78" s="14"/>
      <c r="G78" s="14"/>
      <c r="H78" s="36" t="n">
        <f aca="false">I78/$I$37</f>
        <v>0</v>
      </c>
      <c r="I78" s="37" t="n">
        <f aca="false">I85</f>
        <v>0</v>
      </c>
    </row>
    <row r="79" customFormat="false" ht="15" hidden="false" customHeight="true" outlineLevel="0" collapsed="false">
      <c r="A79" s="35" t="n">
        <v>4</v>
      </c>
      <c r="B79" s="14" t="s">
        <v>93</v>
      </c>
      <c r="C79" s="14"/>
      <c r="D79" s="14"/>
      <c r="E79" s="14"/>
      <c r="F79" s="14"/>
      <c r="G79" s="14"/>
      <c r="H79" s="36" t="n">
        <f aca="false">I79/$I$37</f>
        <v>0</v>
      </c>
      <c r="I79" s="37" t="n">
        <f aca="false">IF(I24="Não aplicável",0,((I10/H10)*1.5*I24))</f>
        <v>0</v>
      </c>
    </row>
    <row r="80" customFormat="false" ht="15" hidden="false" customHeight="true" outlineLevel="0" collapsed="false">
      <c r="A80" s="35" t="n">
        <v>5</v>
      </c>
      <c r="B80" s="14" t="s">
        <v>94</v>
      </c>
      <c r="C80" s="14"/>
      <c r="D80" s="14"/>
      <c r="E80" s="14"/>
      <c r="F80" s="14"/>
      <c r="G80" s="14"/>
      <c r="H80" s="36" t="n">
        <f aca="false">I80/$I$37</f>
        <v>0</v>
      </c>
      <c r="I80" s="37" t="n">
        <f aca="false">IF(I21="Não aplicável",0,I21)</f>
        <v>0</v>
      </c>
    </row>
    <row r="81" customFormat="false" ht="15" hidden="false" customHeight="true" outlineLevel="0" collapsed="false">
      <c r="A81" s="40" t="s">
        <v>95</v>
      </c>
      <c r="B81" s="40"/>
      <c r="C81" s="40"/>
      <c r="D81" s="40"/>
      <c r="E81" s="40"/>
      <c r="F81" s="40"/>
      <c r="G81" s="40"/>
      <c r="H81" s="41" t="n">
        <f aca="false">SUM(H76:H80)</f>
        <v>0</v>
      </c>
      <c r="I81" s="42" t="n">
        <f aca="false">SUM(I76:I80)</f>
        <v>0</v>
      </c>
      <c r="J81" s="56"/>
    </row>
    <row r="82" customFormat="false" ht="18" hidden="false" customHeight="true" outlineLevel="0" collapsed="false">
      <c r="A82" s="48" t="s">
        <v>96</v>
      </c>
      <c r="B82" s="45" t="s">
        <v>97</v>
      </c>
      <c r="C82" s="45"/>
      <c r="D82" s="45"/>
      <c r="E82" s="45"/>
      <c r="F82" s="45"/>
      <c r="G82" s="45"/>
      <c r="H82" s="57"/>
      <c r="I82" s="58"/>
    </row>
    <row r="83" customFormat="false" ht="15" hidden="false" customHeight="true" outlineLevel="0" collapsed="false">
      <c r="A83" s="59" t="s">
        <v>98</v>
      </c>
      <c r="B83" s="59"/>
      <c r="C83" s="59"/>
      <c r="D83" s="59"/>
      <c r="E83" s="59"/>
      <c r="F83" s="59"/>
      <c r="G83" s="59"/>
      <c r="H83" s="59"/>
      <c r="I83" s="59"/>
    </row>
    <row r="84" customFormat="false" ht="24" hidden="false" customHeight="true" outlineLevel="0" collapsed="false">
      <c r="A84" s="27" t="s">
        <v>99</v>
      </c>
      <c r="B84" s="27"/>
      <c r="C84" s="27" t="s">
        <v>100</v>
      </c>
      <c r="D84" s="27" t="s">
        <v>101</v>
      </c>
      <c r="E84" s="27" t="s">
        <v>102</v>
      </c>
      <c r="F84" s="27" t="s">
        <v>103</v>
      </c>
      <c r="G84" s="27" t="s">
        <v>104</v>
      </c>
      <c r="H84" s="60" t="s">
        <v>105</v>
      </c>
      <c r="I84" s="61" t="s">
        <v>106</v>
      </c>
    </row>
    <row r="85" customFormat="false" ht="15" hidden="false" customHeight="true" outlineLevel="0" collapsed="false">
      <c r="A85" s="62" t="n">
        <f aca="false">I12</f>
        <v>4.8</v>
      </c>
      <c r="B85" s="62"/>
      <c r="C85" s="35" t="n">
        <f aca="false">I13</f>
        <v>22</v>
      </c>
      <c r="D85" s="35" t="n">
        <v>2</v>
      </c>
      <c r="E85" s="63" t="n">
        <f aca="false">A85*C85*D85</f>
        <v>211.2</v>
      </c>
      <c r="F85" s="63" t="n">
        <f aca="false">I29</f>
        <v>10830.77</v>
      </c>
      <c r="G85" s="64" t="n">
        <f aca="false">I14</f>
        <v>0.06</v>
      </c>
      <c r="H85" s="63" t="n">
        <f aca="false">F85*G85</f>
        <v>649.8462</v>
      </c>
      <c r="I85" s="39" t="n">
        <f aca="false">IF((E85-H85)&gt;0,E85-H85,0)</f>
        <v>0</v>
      </c>
    </row>
    <row r="86" customFormat="false" ht="3.75" hidden="false" customHeight="true" outlineLevel="0" collapsed="false">
      <c r="A86" s="65"/>
      <c r="E86" s="56"/>
      <c r="F86" s="56"/>
      <c r="G86" s="66"/>
      <c r="H86" s="56"/>
      <c r="I86" s="67"/>
    </row>
    <row r="87" customFormat="false" ht="15" hidden="false" customHeight="true" outlineLevel="0" collapsed="false">
      <c r="A87" s="59" t="s">
        <v>107</v>
      </c>
      <c r="B87" s="59"/>
      <c r="C87" s="59"/>
      <c r="D87" s="59"/>
      <c r="E87" s="59"/>
      <c r="F87" s="59"/>
      <c r="G87" s="59"/>
      <c r="H87" s="59"/>
      <c r="I87" s="59"/>
    </row>
    <row r="88" customFormat="false" ht="23.25" hidden="false" customHeight="true" outlineLevel="0" collapsed="false">
      <c r="A88" s="27" t="s">
        <v>99</v>
      </c>
      <c r="B88" s="27"/>
      <c r="C88" s="27" t="s">
        <v>108</v>
      </c>
      <c r="D88" s="27" t="s">
        <v>101</v>
      </c>
      <c r="E88" s="27" t="s">
        <v>102</v>
      </c>
      <c r="F88" s="27" t="s">
        <v>103</v>
      </c>
      <c r="G88" s="27" t="s">
        <v>104</v>
      </c>
      <c r="H88" s="60" t="s">
        <v>105</v>
      </c>
      <c r="I88" s="61" t="s">
        <v>106</v>
      </c>
    </row>
    <row r="89" customFormat="false" ht="15" hidden="false" customHeight="true" outlineLevel="0" collapsed="false">
      <c r="A89" s="63" t="n">
        <f aca="false">I18</f>
        <v>0</v>
      </c>
      <c r="B89" s="63"/>
      <c r="C89" s="68" t="n">
        <f aca="false">I19</f>
        <v>0</v>
      </c>
      <c r="D89" s="35" t="n">
        <v>1</v>
      </c>
      <c r="E89" s="63" t="n">
        <f aca="false">A89*C89*D89</f>
        <v>0</v>
      </c>
      <c r="F89" s="63" t="n">
        <f aca="false">E89</f>
        <v>0</v>
      </c>
      <c r="G89" s="69" t="n">
        <f aca="false">I20</f>
        <v>0</v>
      </c>
      <c r="H89" s="63" t="n">
        <f aca="false">F89*G89</f>
        <v>0</v>
      </c>
      <c r="I89" s="37" t="n">
        <f aca="false">E89-H89</f>
        <v>0</v>
      </c>
    </row>
    <row r="90" customFormat="false" ht="4.5" hidden="false" customHeight="true" outlineLevel="0" collapsed="false">
      <c r="A90" s="70"/>
      <c r="B90" s="70"/>
      <c r="C90" s="70"/>
      <c r="D90" s="70"/>
      <c r="E90" s="43"/>
      <c r="F90" s="43"/>
      <c r="G90" s="71"/>
      <c r="H90" s="43"/>
      <c r="I90" s="72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99</v>
      </c>
      <c r="B92" s="27"/>
      <c r="C92" s="27" t="s">
        <v>108</v>
      </c>
      <c r="D92" s="27" t="s">
        <v>101</v>
      </c>
      <c r="E92" s="27" t="s">
        <v>102</v>
      </c>
      <c r="F92" s="27" t="s">
        <v>103</v>
      </c>
      <c r="G92" s="27" t="s">
        <v>104</v>
      </c>
      <c r="H92" s="36" t="str">
        <f aca="false">H84</f>
        <v>Valor desconto</v>
      </c>
      <c r="I92" s="61" t="s">
        <v>106</v>
      </c>
    </row>
    <row r="93" customFormat="false" ht="15" hidden="false" customHeight="true" outlineLevel="0" collapsed="false">
      <c r="A93" s="63" t="n">
        <f aca="false">I15</f>
        <v>0</v>
      </c>
      <c r="B93" s="63"/>
      <c r="C93" s="68" t="n">
        <f aca="false">I16</f>
        <v>0</v>
      </c>
      <c r="D93" s="35" t="n">
        <v>1</v>
      </c>
      <c r="E93" s="63" t="n">
        <f aca="false">A93*C93*D93</f>
        <v>0</v>
      </c>
      <c r="F93" s="63" t="n">
        <f aca="false">E93</f>
        <v>0</v>
      </c>
      <c r="G93" s="69" t="n">
        <f aca="false">I17</f>
        <v>0</v>
      </c>
      <c r="H93" s="63" t="n">
        <f aca="false">F93*G93</f>
        <v>0</v>
      </c>
      <c r="I93" s="37" t="n">
        <f aca="false">E93-H93</f>
        <v>0</v>
      </c>
    </row>
    <row r="94" customFormat="false" ht="4.5" hidden="false" customHeight="true" outlineLevel="0" collapsed="false"/>
    <row r="95" customFormat="false" ht="12" hidden="false" customHeight="true" outlineLevel="0" collapsed="false">
      <c r="A95" s="73" t="s">
        <v>110</v>
      </c>
      <c r="B95" s="73"/>
      <c r="C95" s="73"/>
      <c r="D95" s="73"/>
      <c r="E95" s="73"/>
      <c r="F95" s="73"/>
      <c r="G95" s="73"/>
      <c r="H95" s="74" t="n">
        <f aca="false">H37+H73+H81</f>
        <v>1.751557024</v>
      </c>
      <c r="I95" s="75" t="n">
        <f aca="false">I37+I73+I81</f>
        <v>24661.924649477</v>
      </c>
      <c r="J95" s="56"/>
      <c r="L95" s="56"/>
    </row>
    <row r="96" s="80" customFormat="true" ht="4.5" hidden="false" customHeight="true" outlineLevel="0" collapsed="false">
      <c r="A96" s="76"/>
      <c r="B96" s="76"/>
      <c r="C96" s="76"/>
      <c r="D96" s="76"/>
      <c r="E96" s="76"/>
      <c r="F96" s="76"/>
      <c r="G96" s="76"/>
      <c r="H96" s="77"/>
      <c r="I96" s="78"/>
      <c r="J96" s="79"/>
      <c r="L96" s="79"/>
    </row>
    <row r="97" customFormat="false" ht="11.25" hidden="false" customHeight="true" outlineLevel="0" collapsed="false">
      <c r="A97" s="32" t="s">
        <v>111</v>
      </c>
      <c r="B97" s="32"/>
      <c r="C97" s="32"/>
      <c r="D97" s="32"/>
      <c r="E97" s="32"/>
      <c r="F97" s="32"/>
      <c r="G97" s="32"/>
      <c r="H97" s="32"/>
      <c r="I97" s="32"/>
    </row>
    <row r="98" customFormat="false" ht="26.1" hidden="false" customHeight="true" outlineLevel="0" collapsed="false">
      <c r="A98" s="33" t="s">
        <v>38</v>
      </c>
      <c r="B98" s="34" t="s">
        <v>112</v>
      </c>
      <c r="C98" s="34"/>
      <c r="D98" s="34"/>
      <c r="E98" s="34"/>
      <c r="F98" s="34"/>
      <c r="G98" s="34"/>
      <c r="H98" s="33" t="s">
        <v>40</v>
      </c>
      <c r="I98" s="33" t="s">
        <v>41</v>
      </c>
    </row>
    <row r="99" customFormat="false" ht="15" hidden="false" customHeight="true" outlineLevel="0" collapsed="false">
      <c r="A99" s="35" t="n">
        <v>1</v>
      </c>
      <c r="B99" s="14" t="s">
        <v>113</v>
      </c>
      <c r="C99" s="14"/>
      <c r="D99" s="14"/>
      <c r="E99" s="14"/>
      <c r="F99" s="14"/>
      <c r="G99" s="14"/>
      <c r="H99" s="36" t="n">
        <f aca="false">I99/$I$110</f>
        <v>0</v>
      </c>
      <c r="I99" s="37" t="n">
        <v>0</v>
      </c>
    </row>
    <row r="100" customFormat="false" ht="15" hidden="false" customHeight="true" outlineLevel="0" collapsed="false">
      <c r="A100" s="35" t="n">
        <v>2</v>
      </c>
      <c r="B100" s="81" t="s">
        <v>114</v>
      </c>
      <c r="C100" s="81"/>
      <c r="D100" s="81"/>
      <c r="E100" s="81"/>
      <c r="F100" s="81"/>
      <c r="G100" s="81"/>
      <c r="H100" s="36" t="n">
        <f aca="false">I100/$I$110</f>
        <v>0</v>
      </c>
      <c r="I100" s="37" t="n">
        <f aca="false">IF(F108=10%,G108,0)</f>
        <v>0</v>
      </c>
    </row>
    <row r="101" customFormat="false" ht="15" hidden="false" customHeight="true" outlineLevel="0" collapsed="false">
      <c r="A101" s="35" t="n">
        <v>3</v>
      </c>
      <c r="B101" s="14" t="s">
        <v>115</v>
      </c>
      <c r="C101" s="14"/>
      <c r="D101" s="14"/>
      <c r="E101" s="14"/>
      <c r="F101" s="14"/>
      <c r="G101" s="14"/>
      <c r="H101" s="36" t="n">
        <f aca="false">I101/$I$110</f>
        <v>0</v>
      </c>
      <c r="I101" s="37" t="n">
        <v>0</v>
      </c>
    </row>
    <row r="102" customFormat="false" ht="15" hidden="false" customHeight="true" outlineLevel="0" collapsed="false">
      <c r="A102" s="35" t="n">
        <v>4</v>
      </c>
      <c r="B102" s="10" t="s">
        <v>116</v>
      </c>
      <c r="C102" s="10"/>
      <c r="D102" s="10"/>
      <c r="E102" s="10"/>
      <c r="F102" s="10"/>
      <c r="G102" s="10"/>
      <c r="H102" s="36" t="n">
        <f aca="false">I102/$I$110</f>
        <v>0</v>
      </c>
      <c r="I102" s="37" t="n">
        <v>0</v>
      </c>
    </row>
    <row r="103" customFormat="false" ht="15" hidden="false" customHeight="true" outlineLevel="0" collapsed="false">
      <c r="A103" s="35" t="n">
        <v>5</v>
      </c>
      <c r="B103" s="14" t="s">
        <v>117</v>
      </c>
      <c r="C103" s="14"/>
      <c r="D103" s="14"/>
      <c r="E103" s="14"/>
      <c r="F103" s="14"/>
      <c r="G103" s="14"/>
      <c r="H103" s="36" t="n">
        <f aca="false">I103/$I$110</f>
        <v>0</v>
      </c>
      <c r="I103" s="37" t="n">
        <v>0</v>
      </c>
    </row>
    <row r="104" customFormat="false" ht="15" hidden="false" customHeight="true" outlineLevel="0" collapsed="false">
      <c r="A104" s="35" t="n">
        <v>6</v>
      </c>
      <c r="B104" s="14" t="s">
        <v>118</v>
      </c>
      <c r="C104" s="14"/>
      <c r="D104" s="14"/>
      <c r="E104" s="14"/>
      <c r="F104" s="14"/>
      <c r="G104" s="14"/>
      <c r="H104" s="36" t="n">
        <f aca="false">I104/$I$110</f>
        <v>0</v>
      </c>
      <c r="I104" s="37" t="n">
        <v>0</v>
      </c>
    </row>
    <row r="105" customFormat="false" ht="15" hidden="false" customHeight="true" outlineLevel="0" collapsed="false">
      <c r="A105" s="40" t="s">
        <v>119</v>
      </c>
      <c r="B105" s="40"/>
      <c r="C105" s="40"/>
      <c r="D105" s="40"/>
      <c r="E105" s="40"/>
      <c r="F105" s="40"/>
      <c r="G105" s="40"/>
      <c r="H105" s="41" t="n">
        <f aca="false">H99+H100+H101+H102+H103+H104</f>
        <v>0</v>
      </c>
      <c r="I105" s="82" t="n">
        <f aca="false">SUM(I99:I104)</f>
        <v>0</v>
      </c>
      <c r="J105" s="56"/>
    </row>
    <row r="106" customFormat="false" ht="30" hidden="false" customHeight="true" outlineLevel="0" collapsed="false">
      <c r="B106" s="49" t="s">
        <v>120</v>
      </c>
      <c r="C106" s="49"/>
      <c r="D106" s="49"/>
      <c r="E106" s="49"/>
      <c r="F106" s="49"/>
      <c r="G106" s="49"/>
      <c r="H106" s="49"/>
      <c r="I106" s="49"/>
    </row>
    <row r="107" customFormat="false" ht="5.25" hidden="false" customHeight="true" outlineLevel="0" collapsed="false"/>
    <row r="108" customFormat="false" ht="48.75" hidden="false" customHeight="true" outlineLevel="0" collapsed="false">
      <c r="A108" s="83" t="s">
        <v>121</v>
      </c>
      <c r="B108" s="83"/>
      <c r="C108" s="83"/>
      <c r="D108" s="83"/>
      <c r="E108" s="83"/>
      <c r="F108" s="84" t="n">
        <f aca="false">I25</f>
        <v>0.2</v>
      </c>
      <c r="G108" s="85" t="n">
        <f aca="false">I110*F108</f>
        <v>4932.38492989541</v>
      </c>
      <c r="H108" s="86" t="s">
        <v>122</v>
      </c>
      <c r="I108" s="87" t="n">
        <f aca="false">I78</f>
        <v>0</v>
      </c>
    </row>
    <row r="109" s="90" customFormat="true" ht="16.5" hidden="false" customHeight="true" outlineLevel="0" collapsed="false">
      <c r="A109" s="86" t="s">
        <v>123</v>
      </c>
      <c r="B109" s="86"/>
      <c r="C109" s="86" t="s">
        <v>124</v>
      </c>
      <c r="D109" s="86" t="s">
        <v>125</v>
      </c>
      <c r="E109" s="86" t="s">
        <v>126</v>
      </c>
      <c r="F109" s="86" t="s">
        <v>127</v>
      </c>
      <c r="G109" s="86" t="s">
        <v>128</v>
      </c>
      <c r="H109" s="86" t="s">
        <v>129</v>
      </c>
      <c r="I109" s="88" t="s">
        <v>130</v>
      </c>
      <c r="J109" s="89"/>
    </row>
    <row r="110" customFormat="false" ht="16.5" hidden="false" customHeight="true" outlineLevel="0" collapsed="false">
      <c r="A110" s="91" t="n">
        <f aca="false">I37</f>
        <v>14080.001</v>
      </c>
      <c r="B110" s="91"/>
      <c r="C110" s="91" t="n">
        <f aca="false">I48</f>
        <v>5181.440368</v>
      </c>
      <c r="D110" s="91" t="n">
        <f aca="false">I60</f>
        <v>3589.597694943</v>
      </c>
      <c r="E110" s="91" t="n">
        <f aca="false">I67</f>
        <v>489.913634795</v>
      </c>
      <c r="F110" s="91" t="n">
        <f aca="false">I71</f>
        <v>1320.97195173902</v>
      </c>
      <c r="G110" s="91" t="n">
        <f aca="false">I81</f>
        <v>0</v>
      </c>
      <c r="H110" s="91" t="n">
        <f aca="false">A110+C110+D110+E110+F110+G110</f>
        <v>24661.924649477</v>
      </c>
      <c r="I110" s="91" t="n">
        <f aca="false">H110-I108</f>
        <v>24661.924649477</v>
      </c>
      <c r="J110" s="56"/>
    </row>
    <row r="111" customFormat="false" ht="4.5" hidden="false" customHeight="true" outlineLevel="0" collapsed="false">
      <c r="A111" s="48"/>
      <c r="B111" s="92"/>
      <c r="C111" s="92"/>
      <c r="D111" s="92"/>
      <c r="E111" s="92"/>
      <c r="F111" s="92"/>
      <c r="G111" s="92"/>
      <c r="H111" s="92"/>
      <c r="I111" s="92"/>
    </row>
    <row r="112" customFormat="false" ht="26.1" hidden="false" customHeight="true" outlineLevel="0" collapsed="false">
      <c r="A112" s="33" t="s">
        <v>50</v>
      </c>
      <c r="B112" s="34" t="s">
        <v>131</v>
      </c>
      <c r="C112" s="34"/>
      <c r="D112" s="34"/>
      <c r="E112" s="34"/>
      <c r="F112" s="34"/>
      <c r="G112" s="34"/>
      <c r="H112" s="33" t="s">
        <v>40</v>
      </c>
      <c r="I112" s="33" t="s">
        <v>41</v>
      </c>
    </row>
    <row r="113" customFormat="false" ht="15" hidden="false" customHeight="true" outlineLevel="0" collapsed="false">
      <c r="A113" s="35" t="n">
        <v>1</v>
      </c>
      <c r="B113" s="14" t="s">
        <v>132</v>
      </c>
      <c r="C113" s="14"/>
      <c r="D113" s="14"/>
      <c r="E113" s="14"/>
      <c r="F113" s="14"/>
      <c r="G113" s="14"/>
      <c r="H113" s="36" t="n">
        <f aca="false">I113/$I$123</f>
        <v>0</v>
      </c>
      <c r="I113" s="37" t="n">
        <v>0</v>
      </c>
    </row>
    <row r="114" customFormat="false" ht="15" hidden="false" customHeight="true" outlineLevel="0" collapsed="false">
      <c r="A114" s="35" t="n">
        <v>2</v>
      </c>
      <c r="B114" s="14" t="s">
        <v>133</v>
      </c>
      <c r="C114" s="14"/>
      <c r="D114" s="14"/>
      <c r="E114" s="14"/>
      <c r="F114" s="14"/>
      <c r="G114" s="14"/>
      <c r="H114" s="36" t="n">
        <f aca="false">I114/$I$123</f>
        <v>0</v>
      </c>
      <c r="I114" s="37" t="n">
        <v>0</v>
      </c>
    </row>
    <row r="115" customFormat="false" ht="15" hidden="false" customHeight="true" outlineLevel="0" collapsed="false">
      <c r="A115" s="40" t="s">
        <v>134</v>
      </c>
      <c r="B115" s="40"/>
      <c r="C115" s="40"/>
      <c r="D115" s="40"/>
      <c r="E115" s="40"/>
      <c r="F115" s="40"/>
      <c r="G115" s="40"/>
      <c r="H115" s="41" t="n">
        <f aca="false">H113+H114</f>
        <v>0</v>
      </c>
      <c r="I115" s="42" t="n">
        <f aca="false">SUM(I113:I114)</f>
        <v>0</v>
      </c>
    </row>
    <row r="116" customFormat="false" ht="4.5" hidden="false" customHeight="true" outlineLevel="0" collapsed="false"/>
    <row r="117" customFormat="false" ht="26.1" hidden="false" customHeight="true" outlineLevel="0" collapsed="false">
      <c r="A117" s="33" t="s">
        <v>63</v>
      </c>
      <c r="B117" s="34" t="s">
        <v>135</v>
      </c>
      <c r="C117" s="34"/>
      <c r="D117" s="34"/>
      <c r="E117" s="34"/>
      <c r="F117" s="34"/>
      <c r="G117" s="34"/>
      <c r="H117" s="33" t="s">
        <v>40</v>
      </c>
      <c r="I117" s="33" t="s">
        <v>41</v>
      </c>
    </row>
    <row r="118" customFormat="false" ht="15" hidden="false" customHeight="true" outlineLevel="0" collapsed="false">
      <c r="A118" s="35" t="n">
        <v>1</v>
      </c>
      <c r="B118" s="14" t="s">
        <v>135</v>
      </c>
      <c r="C118" s="14"/>
      <c r="D118" s="14"/>
      <c r="E118" s="14"/>
      <c r="F118" s="14"/>
      <c r="G118" s="14"/>
      <c r="H118" s="36" t="n">
        <f aca="false">I118/I123</f>
        <v>0</v>
      </c>
      <c r="I118" s="37" t="n">
        <v>0</v>
      </c>
    </row>
    <row r="119" customFormat="false" ht="1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H118</f>
        <v>0</v>
      </c>
      <c r="I119" s="42" t="n">
        <f aca="false">I118</f>
        <v>0</v>
      </c>
      <c r="J119" s="56"/>
      <c r="K119" s="56"/>
      <c r="L119" s="2"/>
    </row>
    <row r="120" customFormat="false" ht="4.5" hidden="false" customHeight="true" outlineLevel="0" collapsed="false">
      <c r="A120" s="44"/>
      <c r="B120" s="44"/>
      <c r="C120" s="44"/>
      <c r="D120" s="44"/>
      <c r="E120" s="44"/>
      <c r="F120" s="44"/>
      <c r="G120" s="44"/>
      <c r="H120" s="57"/>
      <c r="I120" s="58"/>
    </row>
    <row r="121" customFormat="false" ht="39" hidden="false" customHeight="true" outlineLevel="0" collapsed="false">
      <c r="A121" s="93" t="s">
        <v>137</v>
      </c>
      <c r="B121" s="93"/>
      <c r="C121" s="93"/>
      <c r="D121" s="93"/>
      <c r="E121" s="93"/>
      <c r="F121" s="84" t="n">
        <v>0.18</v>
      </c>
      <c r="G121" s="85" t="n">
        <f aca="false">I123*F121</f>
        <v>4439.14643690587</v>
      </c>
      <c r="H121" s="86" t="s">
        <v>122</v>
      </c>
      <c r="I121" s="87" t="n">
        <f aca="false">I78</f>
        <v>0</v>
      </c>
      <c r="L121" s="2"/>
    </row>
    <row r="122" s="90" customFormat="true" ht="16.5" hidden="false" customHeight="true" outlineLevel="0" collapsed="false">
      <c r="A122" s="86" t="s">
        <v>123</v>
      </c>
      <c r="B122" s="86"/>
      <c r="C122" s="86" t="s">
        <v>124</v>
      </c>
      <c r="D122" s="86" t="s">
        <v>125</v>
      </c>
      <c r="E122" s="86" t="s">
        <v>126</v>
      </c>
      <c r="F122" s="86" t="s">
        <v>127</v>
      </c>
      <c r="G122" s="86" t="s">
        <v>128</v>
      </c>
      <c r="H122" s="86" t="s">
        <v>129</v>
      </c>
      <c r="I122" s="88" t="s">
        <v>130</v>
      </c>
      <c r="J122" s="89"/>
      <c r="L122" s="89"/>
    </row>
    <row r="123" customFormat="false" ht="16.5" hidden="false" customHeight="true" outlineLevel="0" collapsed="false">
      <c r="A123" s="91" t="n">
        <f aca="false">I37</f>
        <v>14080.001</v>
      </c>
      <c r="B123" s="91"/>
      <c r="C123" s="91" t="n">
        <f aca="false">I48</f>
        <v>5181.440368</v>
      </c>
      <c r="D123" s="91" t="n">
        <f aca="false">I60</f>
        <v>3589.597694943</v>
      </c>
      <c r="E123" s="91" t="n">
        <f aca="false">I67</f>
        <v>489.913634795</v>
      </c>
      <c r="F123" s="91" t="n">
        <f aca="false">I71</f>
        <v>1320.97195173902</v>
      </c>
      <c r="G123" s="91" t="n">
        <f aca="false">I81</f>
        <v>0</v>
      </c>
      <c r="H123" s="91" t="n">
        <f aca="false">A123+C123+D123+E123+F123+G123</f>
        <v>24661.924649477</v>
      </c>
      <c r="I123" s="91" t="n">
        <f aca="false">H123-I121</f>
        <v>24661.924649477</v>
      </c>
      <c r="J123" s="56"/>
      <c r="L123" s="2"/>
    </row>
    <row r="124" customFormat="false" ht="4.5" hidden="false" customHeight="true" outlineLevel="0" collapsed="false"/>
    <row r="125" customFormat="false" ht="11.45" hidden="false" customHeight="true" outlineLevel="0" collapsed="false">
      <c r="A125" s="73" t="s">
        <v>138</v>
      </c>
      <c r="B125" s="73"/>
      <c r="C125" s="73"/>
      <c r="D125" s="73"/>
      <c r="E125" s="73"/>
      <c r="F125" s="73"/>
      <c r="G125" s="73"/>
      <c r="H125" s="74" t="n">
        <f aca="false">H105+H115+H119</f>
        <v>0</v>
      </c>
      <c r="I125" s="75" t="n">
        <f aca="false">I105+I115+I119</f>
        <v>0</v>
      </c>
    </row>
    <row r="126" customFormat="false" ht="4.5" hidden="false" customHeight="true" outlineLevel="0" collapsed="false"/>
    <row r="127" customFormat="false" ht="11.25" hidden="false" customHeight="true" outlineLevel="0" collapsed="false">
      <c r="A127" s="32" t="s">
        <v>139</v>
      </c>
      <c r="B127" s="32"/>
      <c r="C127" s="32"/>
      <c r="D127" s="32"/>
      <c r="E127" s="32"/>
      <c r="F127" s="32"/>
      <c r="G127" s="32"/>
      <c r="H127" s="32"/>
      <c r="I127" s="32"/>
    </row>
    <row r="128" customFormat="false" ht="26.1" hidden="false" customHeight="true" outlineLevel="0" collapsed="false">
      <c r="A128" s="33" t="s">
        <v>38</v>
      </c>
      <c r="B128" s="34" t="s">
        <v>140</v>
      </c>
      <c r="C128" s="34"/>
      <c r="D128" s="34"/>
      <c r="E128" s="34"/>
      <c r="F128" s="34"/>
      <c r="G128" s="34"/>
      <c r="H128" s="33" t="s">
        <v>40</v>
      </c>
      <c r="I128" s="33" t="s">
        <v>41</v>
      </c>
    </row>
    <row r="129" customFormat="false" ht="15" hidden="false" customHeight="true" outlineLevel="0" collapsed="false">
      <c r="A129" s="35" t="n">
        <v>1</v>
      </c>
      <c r="B129" s="14" t="s">
        <v>141</v>
      </c>
      <c r="C129" s="14"/>
      <c r="D129" s="14"/>
      <c r="E129" s="14"/>
      <c r="F129" s="14"/>
      <c r="G129" s="14"/>
      <c r="H129" s="36" t="n">
        <f aca="false">I129/$I$95</f>
        <v>0.0185915492957747</v>
      </c>
      <c r="I129" s="37" t="n">
        <f aca="false">($D$139/$E$140)*G139</f>
        <v>458.503387849432</v>
      </c>
    </row>
    <row r="130" customFormat="false" ht="15" hidden="false" customHeight="true" outlineLevel="0" collapsed="false">
      <c r="A130" s="35" t="n">
        <v>2</v>
      </c>
      <c r="B130" s="14" t="s">
        <v>142</v>
      </c>
      <c r="C130" s="14"/>
      <c r="D130" s="14"/>
      <c r="E130" s="14"/>
      <c r="F130" s="14"/>
      <c r="G130" s="14"/>
      <c r="H130" s="36" t="n">
        <f aca="false">I130/$I$95</f>
        <v>0.0856338028169014</v>
      </c>
      <c r="I130" s="37" t="n">
        <f aca="false">($D$139/$E$140)*G140</f>
        <v>2111.8943925186</v>
      </c>
    </row>
    <row r="131" customFormat="false" ht="15" hidden="false" customHeight="true" outlineLevel="0" collapsed="false">
      <c r="A131" s="35" t="n">
        <v>3</v>
      </c>
      <c r="B131" s="14" t="s">
        <v>18</v>
      </c>
      <c r="C131" s="14"/>
      <c r="D131" s="14"/>
      <c r="E131" s="14"/>
      <c r="F131" s="14"/>
      <c r="G131" s="14"/>
      <c r="H131" s="36" t="n">
        <f aca="false">I131/$I$95</f>
        <v>0.0225352112676056</v>
      </c>
      <c r="I131" s="37" t="n">
        <f aca="false">($D$139/$E$140)*G141</f>
        <v>555.761682241736</v>
      </c>
    </row>
    <row r="132" customFormat="false" ht="15" hidden="false" customHeight="true" outlineLevel="0" collapsed="false">
      <c r="A132" s="35" t="n">
        <v>4</v>
      </c>
      <c r="B132" s="14" t="s">
        <v>143</v>
      </c>
      <c r="C132" s="14"/>
      <c r="D132" s="14"/>
      <c r="E132" s="14"/>
      <c r="F132" s="14"/>
      <c r="G132" s="14"/>
      <c r="H132" s="36" t="n">
        <f aca="false">I132/$I$95</f>
        <v>0</v>
      </c>
      <c r="I132" s="37" t="n">
        <f aca="false">($D$139/$E$140)*G142</f>
        <v>0</v>
      </c>
    </row>
    <row r="133" customFormat="false" ht="15" hidden="false" customHeight="true" outlineLevel="0" collapsed="false">
      <c r="A133" s="35" t="n">
        <v>5</v>
      </c>
      <c r="B133" s="14" t="s">
        <v>118</v>
      </c>
      <c r="C133" s="14"/>
      <c r="D133" s="14"/>
      <c r="E133" s="14"/>
      <c r="F133" s="14"/>
      <c r="G133" s="14"/>
      <c r="H133" s="36" t="n">
        <f aca="false">I133/$I$95</f>
        <v>0</v>
      </c>
      <c r="I133" s="37" t="n">
        <v>0</v>
      </c>
    </row>
    <row r="134" customFormat="false" ht="15" hidden="false" customHeight="true" outlineLevel="0" collapsed="false">
      <c r="A134" s="40" t="s">
        <v>144</v>
      </c>
      <c r="B134" s="40"/>
      <c r="C134" s="40"/>
      <c r="D134" s="40"/>
      <c r="E134" s="40"/>
      <c r="F134" s="40"/>
      <c r="G134" s="40"/>
      <c r="H134" s="41" t="n">
        <f aca="false">H129+H130+H131+H132+H133</f>
        <v>0.126760563380282</v>
      </c>
      <c r="I134" s="42" t="n">
        <f aca="false">SUM(I129:I133)</f>
        <v>3126.15946260976</v>
      </c>
    </row>
    <row r="135" customFormat="false" ht="11.25" hidden="false" customHeight="true" outlineLevel="0" collapsed="false">
      <c r="A135" s="48" t="s">
        <v>145</v>
      </c>
      <c r="B135" s="49" t="s">
        <v>146</v>
      </c>
      <c r="C135" s="49"/>
      <c r="D135" s="49"/>
      <c r="E135" s="49"/>
      <c r="F135" s="49"/>
      <c r="G135" s="49"/>
      <c r="H135" s="49"/>
      <c r="I135" s="49"/>
    </row>
    <row r="136" customFormat="false" ht="20.25" hidden="false" customHeight="true" outlineLevel="0" collapsed="false">
      <c r="A136" s="48" t="s">
        <v>147</v>
      </c>
      <c r="B136" s="94" t="s">
        <v>148</v>
      </c>
      <c r="C136" s="94"/>
      <c r="D136" s="94"/>
      <c r="E136" s="94"/>
      <c r="F136" s="94"/>
      <c r="G136" s="94"/>
      <c r="H136" s="94"/>
      <c r="I136" s="94"/>
    </row>
    <row r="137" customFormat="false" ht="13.5" hidden="false" customHeight="true" outlineLevel="0" collapsed="false">
      <c r="A137" s="59" t="s">
        <v>149</v>
      </c>
      <c r="B137" s="59"/>
      <c r="C137" s="59"/>
      <c r="D137" s="59"/>
      <c r="E137" s="59"/>
      <c r="F137" s="59"/>
      <c r="G137" s="59"/>
      <c r="H137" s="59"/>
      <c r="I137" s="59"/>
    </row>
    <row r="138" customFormat="false" ht="13.5" hidden="false" customHeight="true" outlineLevel="0" collapsed="false">
      <c r="A138" s="27" t="s">
        <v>150</v>
      </c>
      <c r="B138" s="27"/>
      <c r="C138" s="27" t="s">
        <v>151</v>
      </c>
      <c r="D138" s="20" t="s">
        <v>152</v>
      </c>
      <c r="E138" s="20"/>
      <c r="F138" s="27" t="s">
        <v>153</v>
      </c>
      <c r="G138" s="95" t="s">
        <v>154</v>
      </c>
      <c r="H138" s="27" t="s">
        <v>155</v>
      </c>
      <c r="I138" s="27"/>
    </row>
    <row r="139" customFormat="false" ht="13.5" hidden="false" customHeight="true" outlineLevel="0" collapsed="false">
      <c r="A139" s="37" t="n">
        <f aca="false">I95</f>
        <v>24661.924649477</v>
      </c>
      <c r="B139" s="37"/>
      <c r="C139" s="37" t="n">
        <f aca="false">I125</f>
        <v>0</v>
      </c>
      <c r="D139" s="96" t="n">
        <f aca="false">A139+C139</f>
        <v>24661.924649477</v>
      </c>
      <c r="E139" s="96"/>
      <c r="F139" s="27" t="s">
        <v>141</v>
      </c>
      <c r="G139" s="97" t="n">
        <v>0.0165</v>
      </c>
      <c r="H139" s="69" t="n">
        <v>0.0065</v>
      </c>
      <c r="I139" s="69"/>
      <c r="J139" s="56"/>
    </row>
    <row r="140" customFormat="false" ht="13.5" hidden="false" customHeight="true" outlineLevel="0" collapsed="false">
      <c r="A140" s="98" t="s">
        <v>156</v>
      </c>
      <c r="B140" s="98"/>
      <c r="C140" s="95" t="n">
        <v>1</v>
      </c>
      <c r="D140" s="99" t="n">
        <f aca="false">G143/1</f>
        <v>0.1125</v>
      </c>
      <c r="E140" s="100" t="n">
        <f aca="false">C140-D140</f>
        <v>0.8875</v>
      </c>
      <c r="F140" s="27" t="s">
        <v>142</v>
      </c>
      <c r="G140" s="97" t="n">
        <v>0.076</v>
      </c>
      <c r="H140" s="69" t="n">
        <v>0.03</v>
      </c>
      <c r="I140" s="69"/>
    </row>
    <row r="141" customFormat="false" ht="13.5" hidden="false" customHeight="true" outlineLevel="0" collapsed="false">
      <c r="A141" s="101" t="s">
        <v>157</v>
      </c>
      <c r="B141" s="101"/>
      <c r="C141" s="35" t="n">
        <v>1</v>
      </c>
      <c r="D141" s="102" t="n">
        <f aca="false">H143</f>
        <v>0.0565</v>
      </c>
      <c r="E141" s="103" t="n">
        <f aca="false">C141-D141</f>
        <v>0.9435</v>
      </c>
      <c r="F141" s="27" t="s">
        <v>18</v>
      </c>
      <c r="G141" s="97" t="n">
        <f aca="false">I11</f>
        <v>0.02</v>
      </c>
      <c r="H141" s="69" t="n">
        <f aca="false">I11</f>
        <v>0.02</v>
      </c>
      <c r="I141" s="69"/>
    </row>
    <row r="142" customFormat="false" ht="13.5" hidden="false" customHeight="true" outlineLevel="0" collapsed="false">
      <c r="A142" s="101" t="s">
        <v>158</v>
      </c>
      <c r="B142" s="101"/>
      <c r="C142" s="35" t="n">
        <v>1</v>
      </c>
      <c r="D142" s="104" t="n">
        <v>0.09</v>
      </c>
      <c r="E142" s="105" t="n">
        <f aca="false">C142-D142</f>
        <v>0.91</v>
      </c>
      <c r="F142" s="27" t="s">
        <v>159</v>
      </c>
      <c r="G142" s="97" t="n">
        <v>0</v>
      </c>
      <c r="H142" s="69" t="n">
        <v>0</v>
      </c>
      <c r="I142" s="69"/>
    </row>
    <row r="143" customFormat="false" ht="18" hidden="false" customHeight="true" outlineLevel="0" collapsed="false">
      <c r="A143" s="106" t="s">
        <v>160</v>
      </c>
      <c r="B143" s="107" t="s">
        <v>161</v>
      </c>
      <c r="C143" s="107"/>
      <c r="D143" s="107"/>
      <c r="E143" s="107"/>
      <c r="F143" s="3" t="s">
        <v>162</v>
      </c>
      <c r="G143" s="108" t="n">
        <f aca="false">SUM(G139:G142)</f>
        <v>0.1125</v>
      </c>
      <c r="H143" s="109" t="n">
        <f aca="false">SUM(H139:I142)</f>
        <v>0.0565</v>
      </c>
      <c r="I143" s="109"/>
    </row>
    <row r="144" customFormat="false" ht="4.5" hidden="false" customHeight="true" outlineLevel="0" collapsed="false">
      <c r="A144" s="110"/>
      <c r="B144" s="111"/>
      <c r="C144" s="111"/>
      <c r="D144" s="111"/>
      <c r="E144" s="111"/>
      <c r="F144" s="111"/>
      <c r="G144" s="111"/>
      <c r="H144" s="111"/>
      <c r="I144" s="111"/>
    </row>
    <row r="145" customFormat="false" ht="11.45" hidden="false" customHeight="true" outlineLevel="0" collapsed="false">
      <c r="A145" s="73" t="s">
        <v>163</v>
      </c>
      <c r="B145" s="73"/>
      <c r="C145" s="73"/>
      <c r="D145" s="73"/>
      <c r="E145" s="73"/>
      <c r="F145" s="73"/>
      <c r="G145" s="73"/>
      <c r="H145" s="74" t="n">
        <f aca="false">H134</f>
        <v>0.126760563380282</v>
      </c>
      <c r="I145" s="75" t="n">
        <f aca="false">I134</f>
        <v>3126.15946260976</v>
      </c>
    </row>
    <row r="146" customFormat="false" ht="4.5" hidden="false" customHeight="true" outlineLevel="0" collapsed="false"/>
    <row r="147" customFormat="false" ht="11.25" hidden="false" customHeight="true" outlineLevel="0" collapsed="false">
      <c r="A147" s="112" t="s">
        <v>164</v>
      </c>
      <c r="B147" s="112"/>
      <c r="C147" s="112"/>
      <c r="D147" s="112"/>
      <c r="E147" s="112"/>
      <c r="F147" s="112"/>
      <c r="G147" s="112"/>
      <c r="H147" s="112"/>
      <c r="I147" s="112"/>
    </row>
    <row r="148" customFormat="false" ht="11.25" hidden="false" customHeight="true" outlineLevel="0" collapsed="false">
      <c r="A148" s="32" t="s">
        <v>37</v>
      </c>
      <c r="B148" s="32"/>
      <c r="C148" s="32"/>
      <c r="D148" s="32"/>
      <c r="E148" s="32"/>
      <c r="F148" s="32"/>
      <c r="G148" s="32"/>
      <c r="H148" s="32"/>
      <c r="I148" s="32"/>
    </row>
    <row r="149" customFormat="false" ht="15" hidden="false" customHeight="true" outlineLevel="0" collapsed="false">
      <c r="A149" s="35" t="n">
        <v>1</v>
      </c>
      <c r="B149" s="14" t="s">
        <v>165</v>
      </c>
      <c r="C149" s="14"/>
      <c r="D149" s="14"/>
      <c r="E149" s="14"/>
      <c r="F149" s="14"/>
      <c r="G149" s="14"/>
      <c r="H149" s="36" t="n">
        <f aca="false">I149/$G$166</f>
        <v>0.506692039048339</v>
      </c>
      <c r="I149" s="113" t="n">
        <f aca="false">I37</f>
        <v>14080.001</v>
      </c>
    </row>
    <row r="150" customFormat="false" ht="15" hidden="false" customHeight="true" outlineLevel="0" collapsed="false">
      <c r="A150" s="35" t="n">
        <v>2</v>
      </c>
      <c r="B150" s="14" t="s">
        <v>166</v>
      </c>
      <c r="C150" s="14"/>
      <c r="D150" s="14"/>
      <c r="E150" s="14"/>
      <c r="F150" s="14"/>
      <c r="G150" s="14"/>
      <c r="H150" s="36" t="n">
        <f aca="false">I150/$G$166</f>
        <v>0.380807960951661</v>
      </c>
      <c r="I150" s="113" t="n">
        <f aca="false">I48+I60+I67+I71</f>
        <v>10581.923649477</v>
      </c>
    </row>
    <row r="151" customFormat="false" ht="15" hidden="false" customHeight="true" outlineLevel="0" collapsed="false">
      <c r="A151" s="35" t="n">
        <v>3</v>
      </c>
      <c r="B151" s="14" t="s">
        <v>167</v>
      </c>
      <c r="C151" s="14"/>
      <c r="D151" s="14"/>
      <c r="E151" s="14"/>
      <c r="F151" s="14"/>
      <c r="G151" s="14"/>
      <c r="H151" s="36" t="n">
        <f aca="false">I151/$G$166</f>
        <v>0</v>
      </c>
      <c r="I151" s="113" t="n">
        <f aca="false">I81</f>
        <v>0</v>
      </c>
    </row>
    <row r="152" s="44" customFormat="true" ht="15" hidden="false" customHeight="true" outlineLevel="0" collapsed="false">
      <c r="A152" s="73" t="s">
        <v>168</v>
      </c>
      <c r="B152" s="73"/>
      <c r="C152" s="73"/>
      <c r="D152" s="73"/>
      <c r="E152" s="73"/>
      <c r="F152" s="73"/>
      <c r="G152" s="73"/>
      <c r="H152" s="74" t="n">
        <f aca="false">H149+H150+H151</f>
        <v>0.8875</v>
      </c>
      <c r="I152" s="75" t="n">
        <f aca="false">SUM(I149:I151)</f>
        <v>24661.924649477</v>
      </c>
      <c r="J152" s="57"/>
    </row>
    <row r="153" customFormat="false" ht="4.5" hidden="false" customHeight="true" outlineLevel="0" collapsed="false"/>
    <row r="154" customFormat="false" ht="11.25" hidden="false" customHeight="true" outlineLevel="0" collapsed="false">
      <c r="A154" s="32" t="s">
        <v>111</v>
      </c>
      <c r="B154" s="32"/>
      <c r="C154" s="32"/>
      <c r="D154" s="32"/>
      <c r="E154" s="32"/>
      <c r="F154" s="32"/>
      <c r="G154" s="32"/>
      <c r="H154" s="32"/>
      <c r="I154" s="32"/>
    </row>
    <row r="155" customFormat="false" ht="15" hidden="false" customHeight="true" outlineLevel="0" collapsed="false">
      <c r="A155" s="35" t="n">
        <v>1</v>
      </c>
      <c r="B155" s="14" t="s">
        <v>169</v>
      </c>
      <c r="C155" s="14"/>
      <c r="D155" s="14"/>
      <c r="E155" s="14"/>
      <c r="F155" s="14"/>
      <c r="G155" s="14"/>
      <c r="H155" s="36" t="n">
        <f aca="false">I155/$G$166</f>
        <v>0</v>
      </c>
      <c r="I155" s="37" t="n">
        <f aca="false">I105</f>
        <v>0</v>
      </c>
    </row>
    <row r="156" customFormat="false" ht="15" hidden="false" customHeight="true" outlineLevel="0" collapsed="false">
      <c r="A156" s="35" t="n">
        <v>2</v>
      </c>
      <c r="B156" s="14" t="s">
        <v>170</v>
      </c>
      <c r="C156" s="14"/>
      <c r="D156" s="14"/>
      <c r="E156" s="14"/>
      <c r="F156" s="14"/>
      <c r="G156" s="14"/>
      <c r="H156" s="36" t="n">
        <f aca="false">I156/$G$166</f>
        <v>0</v>
      </c>
      <c r="I156" s="37" t="n">
        <f aca="false">I115</f>
        <v>0</v>
      </c>
    </row>
    <row r="157" customFormat="false" ht="15" hidden="false" customHeight="true" outlineLevel="0" collapsed="false">
      <c r="A157" s="35" t="n">
        <v>3</v>
      </c>
      <c r="B157" s="14" t="s">
        <v>171</v>
      </c>
      <c r="C157" s="14"/>
      <c r="D157" s="14"/>
      <c r="E157" s="14"/>
      <c r="F157" s="14"/>
      <c r="G157" s="14"/>
      <c r="H157" s="36" t="n">
        <f aca="false">I157/$G$166</f>
        <v>0</v>
      </c>
      <c r="I157" s="37" t="n">
        <f aca="false">I119</f>
        <v>0</v>
      </c>
    </row>
    <row r="158" customFormat="false" ht="15" hidden="false" customHeight="true" outlineLevel="0" collapsed="false">
      <c r="A158" s="73" t="s">
        <v>172</v>
      </c>
      <c r="B158" s="73"/>
      <c r="C158" s="73"/>
      <c r="D158" s="73"/>
      <c r="E158" s="73"/>
      <c r="F158" s="73"/>
      <c r="G158" s="73"/>
      <c r="H158" s="74" t="n">
        <f aca="false">H155+H156+H157</f>
        <v>0</v>
      </c>
      <c r="I158" s="75" t="n">
        <f aca="false">I155+I156+I157</f>
        <v>0</v>
      </c>
    </row>
    <row r="159" customFormat="false" ht="4.5" hidden="false" customHeight="true" outlineLevel="0" collapsed="false"/>
    <row r="160" customFormat="false" ht="11.25" hidden="false" customHeight="true" outlineLevel="0" collapsed="false">
      <c r="A160" s="32" t="s">
        <v>139</v>
      </c>
      <c r="B160" s="32"/>
      <c r="C160" s="32"/>
      <c r="D160" s="32"/>
      <c r="E160" s="32"/>
      <c r="F160" s="32"/>
      <c r="G160" s="32"/>
      <c r="H160" s="32"/>
      <c r="I160" s="32"/>
    </row>
    <row r="161" customFormat="false" ht="15" hidden="false" customHeight="true" outlineLevel="0" collapsed="false">
      <c r="A161" s="35" t="n">
        <v>1</v>
      </c>
      <c r="B161" s="14" t="s">
        <v>173</v>
      </c>
      <c r="C161" s="14"/>
      <c r="D161" s="14"/>
      <c r="E161" s="14"/>
      <c r="F161" s="14"/>
      <c r="G161" s="14"/>
      <c r="H161" s="36" t="n">
        <f aca="false">I161/$G$166</f>
        <v>0.1125</v>
      </c>
      <c r="I161" s="37" t="n">
        <f aca="false">I134</f>
        <v>3126.15946260976</v>
      </c>
    </row>
    <row r="162" customFormat="false" ht="15" hidden="false" customHeight="true" outlineLevel="0" collapsed="false">
      <c r="A162" s="73" t="s">
        <v>174</v>
      </c>
      <c r="B162" s="73"/>
      <c r="C162" s="73"/>
      <c r="D162" s="73"/>
      <c r="E162" s="73"/>
      <c r="F162" s="73"/>
      <c r="G162" s="73"/>
      <c r="H162" s="74" t="n">
        <f aca="false">H161</f>
        <v>0.1125</v>
      </c>
      <c r="I162" s="75" t="n">
        <f aca="false">I134</f>
        <v>3126.15946260976</v>
      </c>
      <c r="K162" s="114"/>
    </row>
    <row r="163" customFormat="false" ht="4.5" hidden="false" customHeight="true" outlineLevel="0" collapsed="false"/>
    <row r="164" customFormat="false" ht="11.25" hidden="false" customHeight="true" outlineLevel="0" collapsed="false">
      <c r="A164" s="115" t="s">
        <v>164</v>
      </c>
      <c r="B164" s="115"/>
      <c r="C164" s="115"/>
      <c r="D164" s="115"/>
      <c r="E164" s="115"/>
      <c r="F164" s="115"/>
      <c r="G164" s="115"/>
      <c r="H164" s="115"/>
      <c r="I164" s="115"/>
    </row>
    <row r="165" customFormat="false" ht="34.3" hidden="false" customHeight="true" outlineLevel="0" collapsed="false">
      <c r="A165" s="116" t="s">
        <v>175</v>
      </c>
      <c r="B165" s="116"/>
      <c r="C165" s="116"/>
      <c r="D165" s="116"/>
      <c r="E165" s="116"/>
      <c r="F165" s="116"/>
      <c r="G165" s="115" t="s">
        <v>176</v>
      </c>
      <c r="H165" s="115" t="s">
        <v>177</v>
      </c>
      <c r="I165" s="115" t="s">
        <v>178</v>
      </c>
    </row>
    <row r="166" customFormat="false" ht="11.25" hidden="false" customHeight="true" outlineLevel="0" collapsed="false">
      <c r="A166" s="117" t="str">
        <f aca="false">D5</f>
        <v>Engenheiro Eletricista</v>
      </c>
      <c r="B166" s="117"/>
      <c r="C166" s="117"/>
      <c r="D166" s="117"/>
      <c r="E166" s="117"/>
      <c r="F166" s="117"/>
      <c r="G166" s="118" t="n">
        <f aca="false">I152+I158+I162</f>
        <v>27788.0841120868</v>
      </c>
      <c r="H166" s="115" t="n">
        <f aca="false">IF(D6="12x36",2,1)</f>
        <v>1</v>
      </c>
      <c r="I166" s="118" t="n">
        <f aca="false">G166*H166</f>
        <v>27788.0841120868</v>
      </c>
    </row>
    <row r="167" customFormat="false" ht="11.25" hidden="false" customHeight="false" outlineLevel="0" collapsed="false">
      <c r="A167" s="117"/>
      <c r="B167" s="117"/>
      <c r="C167" s="117"/>
      <c r="D167" s="117"/>
      <c r="E167" s="117"/>
      <c r="F167" s="117"/>
      <c r="G167" s="115"/>
      <c r="H167" s="115"/>
      <c r="I167" s="118"/>
    </row>
    <row r="168" s="44" customFormat="true" ht="11.45" hidden="false" customHeight="true" outlineLevel="0" collapsed="false">
      <c r="A168" s="119" t="s">
        <v>179</v>
      </c>
      <c r="B168" s="119"/>
      <c r="C168" s="119"/>
      <c r="D168" s="119"/>
      <c r="E168" s="119"/>
      <c r="F168" s="119"/>
      <c r="G168" s="119"/>
      <c r="H168" s="119"/>
      <c r="I168" s="120" t="n">
        <f aca="false">I166</f>
        <v>27788.0841120868</v>
      </c>
      <c r="J168" s="57"/>
    </row>
  </sheetData>
  <mergeCells count="16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7:I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B82:G82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B143:E143"/>
    <mergeCell ref="H143:I143"/>
    <mergeCell ref="B144:I144"/>
    <mergeCell ref="A145:G145"/>
    <mergeCell ref="A147:I147"/>
    <mergeCell ref="A148:I148"/>
    <mergeCell ref="B149:G149"/>
    <mergeCell ref="B150:G150"/>
    <mergeCell ref="B151:G151"/>
    <mergeCell ref="A152:G152"/>
    <mergeCell ref="A154:I154"/>
    <mergeCell ref="B155:G155"/>
    <mergeCell ref="B156:G156"/>
    <mergeCell ref="B157:G157"/>
    <mergeCell ref="A158:G158"/>
    <mergeCell ref="A160:I160"/>
    <mergeCell ref="B161:G161"/>
    <mergeCell ref="A162:G162"/>
    <mergeCell ref="A164:I164"/>
    <mergeCell ref="A165:F165"/>
    <mergeCell ref="A166:F166"/>
    <mergeCell ref="A167:F167"/>
    <mergeCell ref="A168:H168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1" activeCellId="0" sqref="G11"/>
    </sheetView>
  </sheetViews>
  <sheetFormatPr defaultColWidth="8.42578125" defaultRowHeight="15" zeroHeight="false" outlineLevelRow="0" outlineLevelCol="0"/>
  <cols>
    <col collapsed="false" customWidth="true" hidden="false" outlineLevel="0" max="1" min="1" style="121" width="34.57"/>
    <col collapsed="false" customWidth="true" hidden="false" outlineLevel="0" max="2" min="2" style="121" width="12.15"/>
    <col collapsed="false" customWidth="true" hidden="false" outlineLevel="0" max="3" min="3" style="121" width="17.29"/>
    <col collapsed="false" customWidth="true" hidden="false" outlineLevel="0" max="4" min="4" style="121" width="14.71"/>
    <col collapsed="false" customWidth="true" hidden="false" outlineLevel="0" max="5" min="5" style="121" width="13.57"/>
    <col collapsed="false" customWidth="true" hidden="false" outlineLevel="0" max="6" min="6" style="121" width="7.15"/>
    <col collapsed="false" customWidth="true" hidden="false" outlineLevel="0" max="7" min="7" style="121" width="15.71"/>
    <col collapsed="false" customWidth="false" hidden="false" outlineLevel="0" max="16384" min="8" style="121" width="8.42"/>
  </cols>
  <sheetData>
    <row r="1" customFormat="false" ht="15" hidden="false" customHeight="false" outlineLevel="0" collapsed="false">
      <c r="A1" s="122" t="s">
        <v>189</v>
      </c>
      <c r="B1" s="122"/>
      <c r="C1" s="122"/>
      <c r="D1" s="122"/>
      <c r="E1" s="122"/>
      <c r="F1" s="122"/>
      <c r="G1" s="122"/>
    </row>
    <row r="2" customFormat="false" ht="29.25" hidden="false" customHeight="true" outlineLevel="0" collapsed="false">
      <c r="A2" s="123" t="s">
        <v>190</v>
      </c>
      <c r="B2" s="123" t="s">
        <v>191</v>
      </c>
      <c r="C2" s="123" t="s">
        <v>192</v>
      </c>
      <c r="D2" s="123" t="s">
        <v>193</v>
      </c>
      <c r="E2" s="124" t="s">
        <v>99</v>
      </c>
      <c r="F2" s="124" t="s">
        <v>194</v>
      </c>
      <c r="G2" s="124" t="s">
        <v>195</v>
      </c>
    </row>
    <row r="3" customFormat="false" ht="15" hidden="false" customHeight="false" outlineLevel="0" collapsed="false">
      <c r="A3" s="125" t="s">
        <v>188</v>
      </c>
      <c r="B3" s="125" t="s">
        <v>14</v>
      </c>
      <c r="C3" s="126" t="s">
        <v>196</v>
      </c>
      <c r="D3" s="126" t="s">
        <v>197</v>
      </c>
      <c r="E3" s="127" t="n">
        <f aca="false">'Engenheiro Eletricista'!I168</f>
        <v>27788.0841120868</v>
      </c>
      <c r="F3" s="126" t="n">
        <v>1</v>
      </c>
      <c r="G3" s="127" t="n">
        <f aca="false">E3*F3</f>
        <v>27788.0841120868</v>
      </c>
    </row>
    <row r="4" customFormat="false" ht="15" hidden="false" customHeight="false" outlineLevel="0" collapsed="false">
      <c r="A4" s="125" t="s">
        <v>187</v>
      </c>
      <c r="B4" s="125" t="s">
        <v>14</v>
      </c>
      <c r="C4" s="126" t="s">
        <v>196</v>
      </c>
      <c r="D4" s="126" t="s">
        <v>197</v>
      </c>
      <c r="E4" s="127" t="n">
        <f aca="false">'Engenheiro Mecânico'!I168</f>
        <v>21375.4493169898</v>
      </c>
      <c r="F4" s="126" t="n">
        <v>1</v>
      </c>
      <c r="G4" s="127" t="n">
        <f aca="false">E4*F4</f>
        <v>21375.4493169898</v>
      </c>
    </row>
    <row r="5" customFormat="false" ht="15" hidden="false" customHeight="false" outlineLevel="0" collapsed="false">
      <c r="A5" s="125" t="s">
        <v>184</v>
      </c>
      <c r="B5" s="125" t="s">
        <v>14</v>
      </c>
      <c r="C5" s="126" t="s">
        <v>196</v>
      </c>
      <c r="D5" s="126" t="s">
        <v>197</v>
      </c>
      <c r="E5" s="127" t="n">
        <f aca="false">'Engenheiro Civil'!I168</f>
        <v>21375.4493169898</v>
      </c>
      <c r="F5" s="126" t="n">
        <v>1</v>
      </c>
      <c r="G5" s="127" t="n">
        <f aca="false">E5*F5</f>
        <v>21375.4493169898</v>
      </c>
    </row>
    <row r="6" customFormat="false" ht="15" hidden="false" customHeight="false" outlineLevel="0" collapsed="false">
      <c r="A6" s="128" t="s">
        <v>183</v>
      </c>
      <c r="B6" s="125" t="s">
        <v>14</v>
      </c>
      <c r="C6" s="126" t="s">
        <v>196</v>
      </c>
      <c r="D6" s="126" t="s">
        <v>197</v>
      </c>
      <c r="E6" s="127" t="n">
        <f aca="false">'Técnico em Edificações'!I168</f>
        <v>5978.78282398648</v>
      </c>
      <c r="F6" s="126" t="n">
        <v>1</v>
      </c>
      <c r="G6" s="127" t="n">
        <f aca="false">E6*F6</f>
        <v>5978.78282398648</v>
      </c>
    </row>
    <row r="7" customFormat="false" ht="15" hidden="false" customHeight="false" outlineLevel="0" collapsed="false">
      <c r="A7" s="125" t="s">
        <v>182</v>
      </c>
      <c r="B7" s="125" t="s">
        <v>14</v>
      </c>
      <c r="C7" s="126" t="s">
        <v>196</v>
      </c>
      <c r="D7" s="126" t="s">
        <v>197</v>
      </c>
      <c r="E7" s="127" t="n">
        <f aca="false">'Técnico Eletricista '!I168</f>
        <v>7762.11457259087</v>
      </c>
      <c r="F7" s="126" t="n">
        <v>1</v>
      </c>
      <c r="G7" s="127" t="n">
        <f aca="false">E7*F7</f>
        <v>7762.11457259087</v>
      </c>
    </row>
    <row r="8" customFormat="false" ht="15" hidden="false" customHeight="false" outlineLevel="0" collapsed="false">
      <c r="A8" s="129" t="s">
        <v>180</v>
      </c>
      <c r="B8" s="125" t="s">
        <v>14</v>
      </c>
      <c r="C8" s="126" t="s">
        <v>196</v>
      </c>
      <c r="D8" s="126" t="s">
        <v>197</v>
      </c>
      <c r="E8" s="127" t="n">
        <f aca="false">'Técnico Eletromecânico'!I168</f>
        <v>7762.11457259087</v>
      </c>
      <c r="F8" s="126" t="n">
        <v>1</v>
      </c>
      <c r="G8" s="127" t="n">
        <f aca="false">E8*F8</f>
        <v>7762.11457259087</v>
      </c>
    </row>
    <row r="9" customFormat="false" ht="15" hidden="false" customHeight="false" outlineLevel="0" collapsed="false">
      <c r="A9" s="130" t="s">
        <v>198</v>
      </c>
      <c r="B9" s="125" t="s">
        <v>14</v>
      </c>
      <c r="C9" s="126" t="s">
        <v>196</v>
      </c>
      <c r="D9" s="126" t="s">
        <v>197</v>
      </c>
      <c r="E9" s="127" t="n">
        <f aca="false">'Técnico Segurança do Trabalho'!I168</f>
        <v>6504.8053498231</v>
      </c>
      <c r="F9" s="126" t="n">
        <v>1</v>
      </c>
      <c r="G9" s="127" t="n">
        <f aca="false">E9*F9</f>
        <v>6504.8053498231</v>
      </c>
    </row>
    <row r="10" customFormat="false" ht="15" hidden="false" customHeight="false" outlineLevel="0" collapsed="false">
      <c r="A10" s="131" t="s">
        <v>199</v>
      </c>
      <c r="B10" s="131"/>
      <c r="C10" s="131"/>
      <c r="D10" s="131"/>
      <c r="E10" s="131"/>
      <c r="F10" s="132" t="n">
        <f aca="false">SUM(F3:F9)</f>
        <v>7</v>
      </c>
      <c r="G10" s="133" t="n">
        <f aca="false">SUM(G3:G9)</f>
        <v>98546.8000650578</v>
      </c>
    </row>
    <row r="11" customFormat="false" ht="15" hidden="false" customHeight="false" outlineLevel="0" collapsed="false">
      <c r="A11" s="131" t="s">
        <v>200</v>
      </c>
      <c r="B11" s="131"/>
      <c r="C11" s="131"/>
      <c r="D11" s="131"/>
      <c r="E11" s="131"/>
      <c r="F11" s="132"/>
      <c r="G11" s="133" t="n">
        <f aca="false">G10*12</f>
        <v>1182561.60078069</v>
      </c>
    </row>
    <row r="13" customFormat="false" ht="15" hidden="false" customHeight="false" outlineLevel="0" collapsed="false">
      <c r="G13" s="134"/>
    </row>
    <row r="16" customFormat="false" ht="15" hidden="false" customHeight="false" outlineLevel="0" collapsed="false">
      <c r="A16" s="135"/>
      <c r="B16" s="135"/>
      <c r="C16" s="135"/>
      <c r="D16" s="135"/>
    </row>
  </sheetData>
  <mergeCells count="4">
    <mergeCell ref="A1:G1"/>
    <mergeCell ref="A10:E10"/>
    <mergeCell ref="F10:F11"/>
    <mergeCell ref="A11:E1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2022-07-04T20:39:08Z</cp:lastPrinted>
  <dcterms:modified xsi:type="dcterms:W3CDTF">2024-10-04T08:19:00Z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