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codeName="ThisWorkbook"/>
  <mc:AlternateContent xmlns:mc="http://schemas.openxmlformats.org/markup-compatibility/2006">
    <mc:Choice Requires="x15">
      <x15ac:absPath xmlns:x15ac="http://schemas.microsoft.com/office/spreadsheetml/2010/11/ac" url="https://d.docs.live.net/0a5db4fe22281f10/Imagens/Área de Trabalho/ALT ARQUITETURA/CONTRATOS/FGTAS/PROJETOS ALT/0 - REV ENTREGA FINAL FGTAS/"/>
    </mc:Choice>
  </mc:AlternateContent>
  <xr:revisionPtr revIDLastSave="510" documentId="8_{F3DD0DB5-245E-4C38-A215-D61F65BF3733}" xr6:coauthVersionLast="47" xr6:coauthVersionMax="47" xr10:uidLastSave="{54D95CAD-583B-4B6F-A496-60C7FF092508}"/>
  <bookViews>
    <workbookView xWindow="-108" yWindow="-108" windowWidth="23256" windowHeight="12456" xr2:uid="{00000000-000D-0000-FFFF-FFFF00000000}"/>
  </bookViews>
  <sheets>
    <sheet name="Orçamento" sheetId="1" r:id="rId1"/>
    <sheet name="Planilha2" sheetId="3" state="hidden" r:id="rId2"/>
    <sheet name="Planilha1" sheetId="2" state="hidden" r:id="rId3"/>
    <sheet name="Cronograma" sheetId="9" r:id="rId4"/>
    <sheet name="Composições" sheetId="4" r:id="rId5"/>
    <sheet name="BDI" sheetId="10" r:id="rId6"/>
    <sheet name="Encargos Sociais" sheetId="11" r:id="rId7"/>
    <sheet name="Preços" sheetId="7" r:id="rId8"/>
    <sheet name="Fontes" sheetId="8" r:id="rId9"/>
  </sheets>
  <externalReferences>
    <externalReference r:id="rId10"/>
    <externalReference r:id="rId11"/>
    <externalReference r:id="rId12"/>
    <externalReference r:id="rId13"/>
    <externalReference r:id="rId14"/>
  </externalReferences>
  <definedNames>
    <definedName name="\e">#N/A</definedName>
    <definedName name="\f">#N/A</definedName>
    <definedName name="_1Excel_BuiltIn_Print_Area_2_1" localSheetId="6">#REF!</definedName>
    <definedName name="_1Excel_BuiltIn_Print_Area_2_1">#REF!</definedName>
    <definedName name="_2Excel_BuiltIn_Print_Area_2_1" localSheetId="6">#REF!</definedName>
    <definedName name="_4Excel_BuiltIn_Print_Area_2_1">#REF!</definedName>
    <definedName name="_e">#N/A</definedName>
    <definedName name="_f">#N/A</definedName>
    <definedName name="_xlnm._FilterDatabase" localSheetId="4" hidden="1">Composições!$B$11:$F$11</definedName>
    <definedName name="_xlnm._FilterDatabase" localSheetId="6" hidden="1">#REF!</definedName>
    <definedName name="_xlnm._FilterDatabase" hidden="1">#REF!</definedName>
    <definedName name="_tab072005">"$#REF!.$A$32:$F$1001"</definedName>
    <definedName name="_tab092003">"$#REF!.$A$9:$I$2080"</definedName>
    <definedName name="_xlnm.Print_Area" localSheetId="5">BDI!$B$1:$G$48</definedName>
    <definedName name="_xlnm.Print_Area" localSheetId="3">Cronograma!$A$1:$K$39</definedName>
    <definedName name="_xlnm.Print_Area" localSheetId="6">'Encargos Sociais'!$A$1:$D$65</definedName>
    <definedName name="_xlnm.Print_Area" localSheetId="8">Fontes!$A$1:$D$23</definedName>
    <definedName name="_xlnm.Print_Area" localSheetId="0">Orçamento!$A$1:$P$98</definedName>
    <definedName name="_xlnm.Print_Area" localSheetId="7">Preços!$A$1:$F$26</definedName>
    <definedName name="_xlnm.Print_Area">#REF!</definedName>
    <definedName name="Área_impressão_IM">#REF!</definedName>
    <definedName name="Área_impressão_IM___0">#REF!</definedName>
    <definedName name="_xlnm.Database" localSheetId="6">#REF!</definedName>
    <definedName name="_xlnm.Database">#REF!</definedName>
    <definedName name="bdi">[1]Completo!#REF!</definedName>
    <definedName name="BuiltIn_Print_Area">#REF!</definedName>
    <definedName name="BuiltIn_Print_Area___0">#REF!</definedName>
    <definedName name="BuiltIn_Print_Titles">#REF!</definedName>
    <definedName name="BuiltIn_Print_Titles___0">#REF!</definedName>
    <definedName name="COD">"$#REF!.$A$9:$A$1445"</definedName>
    <definedName name="CQuantidadesValidReal" localSheetId="6">#REF!</definedName>
    <definedName name="CQuantidadesValidReal">#REF!</definedName>
    <definedName name="cu_10.1">[2]CCU_Reformas!$I$1046</definedName>
    <definedName name="cu_10.1mat">[2]CCU_Reformas!$G$1046</definedName>
    <definedName name="cu_10.1mo">[2]CCU_Reformas!$H$1046</definedName>
    <definedName name="cu_10.2">[2]CCU_Reformas!$I$1064</definedName>
    <definedName name="cu_10.2mat">[2]CCU_Reformas!$G$1064</definedName>
    <definedName name="cu_10.2mo">[2]CCU_Reformas!$H$1064</definedName>
    <definedName name="cu_10.3">[2]CCU_Reformas!$I$1082</definedName>
    <definedName name="cu_10.3mat">[2]CCU_Reformas!$G$1082</definedName>
    <definedName name="cu_10.3mo">[2]CCU_Reformas!$H$1082</definedName>
    <definedName name="cu_11.1">[2]CCU_Reformas!$I$1100</definedName>
    <definedName name="cu_11.10">[2]CCU_Reformas!$I$1186</definedName>
    <definedName name="cu_11.10mat">[2]CCU_Reformas!$G$1186</definedName>
    <definedName name="cu_11.10mo">[2]CCU_Reformas!$H$1186</definedName>
    <definedName name="cu_11.11">[2]CCU_Reformas!$I$1196</definedName>
    <definedName name="cu_11.11mat">[2]CCU_Reformas!$G$1196</definedName>
    <definedName name="cu_11.11mo">[2]CCU_Reformas!$H$1196</definedName>
    <definedName name="cu_11.12">[2]CCU_Reformas!$I$1205</definedName>
    <definedName name="cu_11.12mat">[2]CCU_Reformas!$G$1205</definedName>
    <definedName name="cu_11.12mo">[2]CCU_Reformas!$H$1205</definedName>
    <definedName name="cu_11.13">[2]CCU_Reformas!$I$1219</definedName>
    <definedName name="cu_11.13mat">[2]CCU_Reformas!$G$1219</definedName>
    <definedName name="cu_11.13mo">[2]CCU_Reformas!$H$1219</definedName>
    <definedName name="cu_11.14">[2]CCU_Reformas!$I$1233</definedName>
    <definedName name="cu_11.14mat">[2]CCU_Reformas!$G$1233</definedName>
    <definedName name="cu_11.14mo">[2]CCU_Reformas!$H$1233</definedName>
    <definedName name="cu_11.15">[2]CCU_Reformas!$I$1247</definedName>
    <definedName name="cu_11.15mat">[2]CCU_Reformas!$G$1247</definedName>
    <definedName name="cu_11.15mo">[2]CCU_Reformas!$H$1247</definedName>
    <definedName name="cu_11.16">[2]CCU_Reformas!$I$1261</definedName>
    <definedName name="cu_11.16mat">[2]CCU_Reformas!$G$1261</definedName>
    <definedName name="cu_11.16mo">[2]CCU_Reformas!$H$1261</definedName>
    <definedName name="cu_11.17">[2]CCU_Reformas!$I$1274</definedName>
    <definedName name="cu_11.17mat">[2]CCU_Reformas!$G$1274</definedName>
    <definedName name="cu_11.17mo">[2]CCU_Reformas!$H$1274</definedName>
    <definedName name="cu_11.18">[2]CCU_Reformas!$I$1287</definedName>
    <definedName name="cu_11.18mat">[2]CCU_Reformas!$G$1287</definedName>
    <definedName name="cu_11.18mo">[2]CCU_Reformas!$H$1287</definedName>
    <definedName name="cu_11.19">[2]CCU_Reformas!$I$1300</definedName>
    <definedName name="cu_11.19mat">[2]CCU_Reformas!$G$1300</definedName>
    <definedName name="cu_11.19mo">[2]CCU_Reformas!$H$1300</definedName>
    <definedName name="cu_11.1mat">[2]CCU_Reformas!$G$1100</definedName>
    <definedName name="cu_11.1mo">[2]CCU_Reformas!$H$1100</definedName>
    <definedName name="cu_11.2">[2]CCU_Reformas!$I$1112</definedName>
    <definedName name="cu_11.2mat">[2]CCU_Reformas!$G$1112</definedName>
    <definedName name="cu_11.2mo">[2]CCU_Reformas!$H$1112</definedName>
    <definedName name="cu_11.3">[2]CCU_Reformas!$I$1121</definedName>
    <definedName name="cu_11.3mat">[2]CCU_Reformas!$G$1121</definedName>
    <definedName name="cu_11.3mo">[2]CCU_Reformas!$H$1121</definedName>
    <definedName name="cu_11.4">[2]CCU_Reformas!$I$1130</definedName>
    <definedName name="cu_11.4mat">[2]CCU_Reformas!$G$1130</definedName>
    <definedName name="cu_11.4mo">[2]CCU_Reformas!$H$1130</definedName>
    <definedName name="cu_11.5">[2]CCU_Reformas!$I$1140</definedName>
    <definedName name="cu_11.5mat">[2]CCU_Reformas!$G$1140</definedName>
    <definedName name="cu_11.5mo">[2]CCU_Reformas!$H$1140</definedName>
    <definedName name="cu_11.6">[2]CCU_Reformas!$I$1150</definedName>
    <definedName name="cu_11.6mat">[2]CCU_Reformas!$G$1150</definedName>
    <definedName name="cu_11.6mo">[2]CCU_Reformas!$H$1150</definedName>
    <definedName name="cu_11.7">[2]CCU_Reformas!$I$1159</definedName>
    <definedName name="cu_11.7mat">[2]CCU_Reformas!$G$1159</definedName>
    <definedName name="cu_11.7mo">[2]CCU_Reformas!$H$1159</definedName>
    <definedName name="cu_11.8">[2]CCU_Reformas!$I$1168</definedName>
    <definedName name="cu_11.8mat">[2]CCU_Reformas!$G$1168</definedName>
    <definedName name="cu_11.8mo">[2]CCU_Reformas!$H$1168</definedName>
    <definedName name="cu_11.9">[2]CCU_Reformas!$I$1177</definedName>
    <definedName name="cu_11.9mat">[2]CCU_Reformas!$G$1177</definedName>
    <definedName name="cu_11.9mo">[2]CCU_Reformas!$H$1177</definedName>
    <definedName name="cu_111.8mo">[2]CCU_Reformas!$H$1168</definedName>
    <definedName name="cu_12.1">[2]CCU_Reformas!$I$1312</definedName>
    <definedName name="cu_12.10">[2]CCU_Reformas!$I$1393</definedName>
    <definedName name="cu_12.10mat">[2]CCU_Reformas!$G$1393</definedName>
    <definedName name="cu_12.10mo">[2]CCU_Reformas!$H$1393</definedName>
    <definedName name="cu_12.11">[2]CCU_Reformas!$I$1402</definedName>
    <definedName name="cu_12.11mat">[2]CCU_Reformas!$G$1402</definedName>
    <definedName name="cu_12.11mo">[2]CCU_Reformas!$H$1402</definedName>
    <definedName name="cu_12.12">[2]CCU_Reformas!$I$1411</definedName>
    <definedName name="cu_12.12mat">[2]CCU_Reformas!$G$1411</definedName>
    <definedName name="cu_12.12mo">[2]CCU_Reformas!$H$1411</definedName>
    <definedName name="cu_12.13">[2]CCU_Reformas!$I$1420</definedName>
    <definedName name="cu_12.13mat">[2]CCU_Reformas!$G$1420</definedName>
    <definedName name="cu_12.13mo">[2]CCU_Reformas!$H$1420</definedName>
    <definedName name="cu_12.14">[2]CCU_Reformas!$I$1429</definedName>
    <definedName name="cu_12.14mat">[2]CCU_Reformas!$G$1429</definedName>
    <definedName name="cu_12.14mo">[2]CCU_Reformas!$H$1429</definedName>
    <definedName name="cu_12.1mat">[2]CCU_Reformas!$G$1312</definedName>
    <definedName name="cu_12.1mo">[2]CCU_Reformas!$H$1312</definedName>
    <definedName name="cu_12.2">[2]CCU_Reformas!$I$1322</definedName>
    <definedName name="cu_12.2mat">[2]CCU_Reformas!$G$1322</definedName>
    <definedName name="cu_12.2mo">[2]CCU_Reformas!$H$1322</definedName>
    <definedName name="cu_12.3">[2]CCU_Reformas!$I$1332</definedName>
    <definedName name="cu_12.3mat">[2]CCU_Reformas!$G$1332</definedName>
    <definedName name="cu_12.3mo">[2]CCU_Reformas!$H$1332</definedName>
    <definedName name="cu_12.4">[2]CCU_Reformas!$I$1340</definedName>
    <definedName name="cu_12.4mat">[2]CCU_Reformas!$G$1340</definedName>
    <definedName name="cu_12.4mo">[2]CCU_Reformas!$H$1340</definedName>
    <definedName name="cu_12.5">[2]CCU_Reformas!$I$1348</definedName>
    <definedName name="cu_12.5mat">[2]CCU_Reformas!$G$1348</definedName>
    <definedName name="cu_12.5mo">[2]CCU_Reformas!$H$1348</definedName>
    <definedName name="cu_12.6">[2]CCU_Reformas!$I$1357</definedName>
    <definedName name="cu_12.6mat">[2]CCU_Reformas!$G$1357</definedName>
    <definedName name="cu_12.6mo">[2]CCU_Reformas!$H$1357</definedName>
    <definedName name="cu_12.7">[2]CCU_Reformas!$I$1366</definedName>
    <definedName name="cu_12.7mat">[2]CCU_Reformas!$G$1366</definedName>
    <definedName name="cu_12.7mo">[2]CCU_Reformas!$H$1366</definedName>
    <definedName name="cu_12.8">[2]CCU_Reformas!$I$1375</definedName>
    <definedName name="cu_12.8mat">[2]CCU_Reformas!$G$1375</definedName>
    <definedName name="cu_12.8mo">[2]CCU_Reformas!$H$1375</definedName>
    <definedName name="cu_12.9">[2]CCU_Reformas!$I$1384</definedName>
    <definedName name="cu_12.9mat">[2]CCU_Reformas!$G$1384</definedName>
    <definedName name="cu_12.9mo">[2]CCU_Reformas!$H$1384</definedName>
    <definedName name="cu_13.1">[2]CCU_Reformas!$I$1439</definedName>
    <definedName name="cu_13.1mat">[2]CCU_Reformas!$G$1439</definedName>
    <definedName name="cu_13.1mo">[2]CCU_Reformas!$H$1439</definedName>
    <definedName name="cu_13.2">[2]CCU_Reformas!$I$1445</definedName>
    <definedName name="cu_13.2mat">[2]CCU_Reformas!$G$1445</definedName>
    <definedName name="cu_13.2mo">[2]CCU_Reformas!$H$1445</definedName>
    <definedName name="cu_13.3">[2]CCU_Reformas!$I$1451</definedName>
    <definedName name="cu_13.3mat">[2]CCU_Reformas!$G$1451</definedName>
    <definedName name="cu_13.3mo">[2]CCU_Reformas!$H$1451</definedName>
    <definedName name="cu_13.4">[2]CCU_Reformas!$I$1457</definedName>
    <definedName name="cu_13.4mat">[2]CCU_Reformas!$G$1457</definedName>
    <definedName name="cu_13.4mo">[2]CCU_Reformas!$H$1457</definedName>
    <definedName name="cu_13.5">[2]CCU_Reformas!$I$1463</definedName>
    <definedName name="cu_13.5mat">[2]CCU_Reformas!$G$1463</definedName>
    <definedName name="cu_13.5mo">[2]CCU_Reformas!$H$1463</definedName>
    <definedName name="cu_13.6">[2]CCU_Reformas!$I$1487</definedName>
    <definedName name="cu_13.6mat">[2]CCU_Reformas!$G$1487</definedName>
    <definedName name="cu_13.6mo">[2]CCU_Reformas!$H$1487</definedName>
    <definedName name="cu_13.7">[2]CCU_Reformas!$I$1495</definedName>
    <definedName name="cu_13.7mat">[2]CCU_Reformas!$G$1495</definedName>
    <definedName name="cu_13.7mo">[2]CCU_Reformas!$H$1495</definedName>
    <definedName name="cu_13.8">[2]CCU_Reformas!$I$1503</definedName>
    <definedName name="cu_13.8mat">[2]CCU_Reformas!$G$1503</definedName>
    <definedName name="cu_13.8mo">[2]CCU_Reformas!$H$1503</definedName>
    <definedName name="cu_13.9">[2]CCU_Reformas!$I$1510</definedName>
    <definedName name="cu_13.9mat">[2]CCU_Reformas!$G$1510</definedName>
    <definedName name="cu_13.9mo">[2]CCU_Reformas!$H$1510</definedName>
    <definedName name="cu_14.1">[2]CCU_Reformas!$I$1517</definedName>
    <definedName name="cu_14.10">[2]CCU_Reformas!$I$1616</definedName>
    <definedName name="cu_14.10mat">[2]CCU_Reformas!$G$1616</definedName>
    <definedName name="cu_14.10mo">[2]CCU_Reformas!$H$1616</definedName>
    <definedName name="cu_14.1mat">[2]CCU_Reformas!$G$1517</definedName>
    <definedName name="cu_14.1mo">[2]CCU_Reformas!$H$1517</definedName>
    <definedName name="cu_14.2">[2]CCU_Reformas!$I$1529</definedName>
    <definedName name="cu_14.2mat">[2]CCU_Reformas!$G$1529</definedName>
    <definedName name="cu_14.2mo">[2]CCU_Reformas!$H$1529</definedName>
    <definedName name="cu_14.3">[2]CCU_Reformas!$I$1541</definedName>
    <definedName name="cu_14.3mat">[2]CCU_Reformas!$G$1541</definedName>
    <definedName name="cu_14.3mo">[2]CCU_Reformas!$H$1541</definedName>
    <definedName name="cu_14.4">[2]CCU_Reformas!$I$1552</definedName>
    <definedName name="cu_14.4mat">[2]CCU_Reformas!$G$1552</definedName>
    <definedName name="cu_14.4mo">[2]CCU_Reformas!$H$1552</definedName>
    <definedName name="cu_14.5">[2]CCU_Reformas!$I$1562</definedName>
    <definedName name="cu_14.5mat">[2]CCU_Reformas!$G$1562</definedName>
    <definedName name="cu_14.5mo">[2]CCU_Reformas!$H$1562</definedName>
    <definedName name="cu_14.6">[2]CCU_Reformas!$I$1574</definedName>
    <definedName name="cu_14.6mat">[2]CCU_Reformas!$G$1574</definedName>
    <definedName name="cu_14.6mo">[2]CCU_Reformas!$H$1574</definedName>
    <definedName name="cu_14.7">[2]CCU_Reformas!$I$1586</definedName>
    <definedName name="cu_14.7mat">[2]CCU_Reformas!$G$1586</definedName>
    <definedName name="cu_14.7mo">[2]CCU_Reformas!$H$1586</definedName>
    <definedName name="cu_14.8">[2]CCU_Reformas!$I$1595</definedName>
    <definedName name="cu_14.8mat">[2]CCU_Reformas!$G$1595</definedName>
    <definedName name="cu_14.8mo">[2]CCU_Reformas!$H$1595</definedName>
    <definedName name="cu_14.9">[2]CCU_Reformas!$I$1607</definedName>
    <definedName name="cu_14.9mat">[2]CCU_Reformas!$G$1607</definedName>
    <definedName name="cu_14.9mo">[2]CCU_Reformas!$H$1607</definedName>
    <definedName name="cu_15.1">[2]CCU_Reformas!$I$1626</definedName>
    <definedName name="cu_15.1mat">[2]CCU_Reformas!$G$1626</definedName>
    <definedName name="cu_15.1mo">[2]CCU_Reformas!$H$1626</definedName>
    <definedName name="cu_15.2">[2]CCU_Reformas!$I$1642</definedName>
    <definedName name="cu_15.2mat">[2]CCU_Reformas!$G$1642</definedName>
    <definedName name="cu_15.2mo">[2]CCU_Reformas!$H$1642</definedName>
    <definedName name="cu_16.1">[2]CCU_Reformas!$I$1658</definedName>
    <definedName name="cu_16.10">[2]CCU_Reformas!$I$1753</definedName>
    <definedName name="cu_16.10mat">[2]CCU_Reformas!$G$1753</definedName>
    <definedName name="cu_16.10mo">[2]CCU_Reformas!$H$1753</definedName>
    <definedName name="cu_16.11">[2]CCU_Reformas!$I$1764</definedName>
    <definedName name="cu_16.11mat">[2]CCU_Reformas!$G$1764</definedName>
    <definedName name="cu_16.11mo">[2]CCU_Reformas!$H$1764</definedName>
    <definedName name="cu_16.12">[2]CCU_Reformas!$I$1775</definedName>
    <definedName name="cu_16.12mat">[2]CCU_Reformas!$G$1775</definedName>
    <definedName name="cu_16.12mo">[2]CCU_Reformas!$H$1775</definedName>
    <definedName name="cu_16.13">[2]CCU_Reformas!$I$1786</definedName>
    <definedName name="cu_16.13mat">[2]CCU_Reformas!$G$1786</definedName>
    <definedName name="cu_16.13mo">[2]CCU_Reformas!$H$1786</definedName>
    <definedName name="cu_16.14">[2]CCU_Reformas!$I$1797</definedName>
    <definedName name="cu_16.14mat">[2]CCU_Reformas!$G$1797</definedName>
    <definedName name="cu_16.14mo">[2]CCU_Reformas!$H$1797</definedName>
    <definedName name="cu_16.15">[2]CCU_Reformas!$I$1808</definedName>
    <definedName name="cu_16.15mat">[2]CCU_Reformas!$G$1808</definedName>
    <definedName name="cu_16.15mo">[2]CCU_Reformas!$H$1808</definedName>
    <definedName name="cu_16.16">[2]CCU_Reformas!$I$1819</definedName>
    <definedName name="cu_16.16mat">[2]CCU_Reformas!$G$1819</definedName>
    <definedName name="cu_16.16mo">[2]CCU_Reformas!$H$1819</definedName>
    <definedName name="cu_16.17">[2]CCU_Reformas!$I$1830</definedName>
    <definedName name="cu_16.17mat">[2]CCU_Reformas!$G$1830</definedName>
    <definedName name="cu_16.17mo">[2]CCU_Reformas!$H$1830</definedName>
    <definedName name="cu_16.18">[2]CCU_Reformas!$I$1841</definedName>
    <definedName name="cu_16.18mat">[2]CCU_Reformas!$G$1841</definedName>
    <definedName name="cu_16.18mo">[2]CCU_Reformas!$H$1841</definedName>
    <definedName name="cu_16.19">[2]CCU_Reformas!$I$1852</definedName>
    <definedName name="cu_16.19mat">[2]CCU_Reformas!$G$1852</definedName>
    <definedName name="cu_16.19mo">[2]CCU_Reformas!$H$1852</definedName>
    <definedName name="cu_16.1mat">[2]CCU_Reformas!$G$1658</definedName>
    <definedName name="cu_16.1mo">[2]CCU_Reformas!$H$1658</definedName>
    <definedName name="cu_16.2">[2]CCU_Reformas!$I$1667</definedName>
    <definedName name="cu_16.20">[2]CCU_Reformas!$I$1863</definedName>
    <definedName name="cu_16.20mat">[2]CCU_Reformas!$G$1863</definedName>
    <definedName name="cu_16.20mo">[2]CCU_Reformas!$H$1863</definedName>
    <definedName name="cu_16.21">[2]CCU_Reformas!$I$1871</definedName>
    <definedName name="cu_16.21mat">[2]CCU_Reformas!$G$1871</definedName>
    <definedName name="cu_16.21mo">[2]CCU_Reformas!$H$1871</definedName>
    <definedName name="cu_16.2mat">[2]CCU_Reformas!$G$1667</definedName>
    <definedName name="cu_16.2mo">[2]CCU_Reformas!$H$1667</definedName>
    <definedName name="cu_16.3">[2]CCU_Reformas!$I$1676</definedName>
    <definedName name="cu_16.3mat">[2]CCU_Reformas!$G$1676</definedName>
    <definedName name="cu_16.3mo">[2]CCU_Reformas!$H$1676</definedName>
    <definedName name="cu_16.4">[2]CCU_Reformas!$I$1687</definedName>
    <definedName name="cu_16.4mat">[2]CCU_Reformas!$G$1687</definedName>
    <definedName name="cu_16.4mo">[2]CCU_Reformas!$H$1687</definedName>
    <definedName name="cu_16.5">[2]CCU_Reformas!$I$1698</definedName>
    <definedName name="cu_16.5mat">[2]CCU_Reformas!$G$1698</definedName>
    <definedName name="cu_16.5mo">[2]CCU_Reformas!$H$1698</definedName>
    <definedName name="cu_16.6">[2]CCU_Reformas!$I$1709</definedName>
    <definedName name="cu_16.6mat">[2]CCU_Reformas!$G$1709</definedName>
    <definedName name="cu_16.6mo">[2]CCU_Reformas!$H$1709</definedName>
    <definedName name="cu_16.7">[2]CCU_Reformas!$I$1720</definedName>
    <definedName name="cu_16.7mat">[2]CCU_Reformas!$G$1720</definedName>
    <definedName name="cu_16.7mo">[2]CCU_Reformas!$H$1720</definedName>
    <definedName name="cu_16.8">[2]CCU_Reformas!$I$1731</definedName>
    <definedName name="cu_16.8mat">[2]CCU_Reformas!$G$1731</definedName>
    <definedName name="cu_16.8mo">[2]CCU_Reformas!$H$1731</definedName>
    <definedName name="cu_16.9">[2]CCU_Reformas!$I$1742</definedName>
    <definedName name="cu_16.9mat">[2]CCU_Reformas!$G$1742</definedName>
    <definedName name="cu_16.9mo">[2]CCU_Reformas!$H$1742</definedName>
    <definedName name="cu_17.1">[2]CCU_Reformas!$I$1879</definedName>
    <definedName name="cu_17.1mat">[2]CCU_Reformas!$G$1879</definedName>
    <definedName name="cu_17.1mo">[2]CCU_Reformas!$H$1879</definedName>
    <definedName name="cu_17.2">[2]CCU_Reformas!$I$1886</definedName>
    <definedName name="cu_17.2mat">[2]CCU_Reformas!$G$1886</definedName>
    <definedName name="cu_17.2mo">[2]CCU_Reformas!$H$1886</definedName>
    <definedName name="cu_17.3">[2]CCU_Reformas!$I$1893</definedName>
    <definedName name="cu_17.3mat">[2]CCU_Reformas!$G$1893</definedName>
    <definedName name="cu_17.3mo">[2]CCU_Reformas!$H$1893</definedName>
    <definedName name="cu_18.1">[2]CCU_Reformas!$I$1901</definedName>
    <definedName name="cu_18.1mat">[2]CCU_Reformas!$G$1901</definedName>
    <definedName name="cu_18.1mo">[2]CCU_Reformas!$H$1901</definedName>
    <definedName name="cu_18.2">[2]CCU_Reformas!$I$1909</definedName>
    <definedName name="cu_18.2mat">[2]CCU_Reformas!$G$1909</definedName>
    <definedName name="cu_18.2mo">[2]CCU_Reformas!$H$1909</definedName>
    <definedName name="cu_19.1">[2]CCU_Reformas!$I$1920</definedName>
    <definedName name="cu_19.1mat">[2]CCU_Reformas!$G$1920</definedName>
    <definedName name="cu_19.1mo">[2]CCU_Reformas!$H$1920</definedName>
    <definedName name="cu_19.2">[2]CCU_Reformas!$I$1929</definedName>
    <definedName name="cu_19.2mat">[2]CCU_Reformas!$G$1929</definedName>
    <definedName name="cu_19.2mo">[2]CCU_Reformas!$H$1929</definedName>
    <definedName name="cu_19.3">[2]CCU_Reformas!$I$1937</definedName>
    <definedName name="cu_19.3mat">[2]CCU_Reformas!$G$1937</definedName>
    <definedName name="cu_19.3mo">[2]CCU_Reformas!$H$1937</definedName>
    <definedName name="cu_20.1">[2]CCU_Reformas!#REF!</definedName>
    <definedName name="CU_20.10">[2]CCU_Reformas!#REF!</definedName>
    <definedName name="cu_20.11">[2]CCU_Reformas!#REF!</definedName>
    <definedName name="cu_20.12">[2]CCU_Reformas!#REF!</definedName>
    <definedName name="cu_20.13">[2]CCU_Reformas!#REF!</definedName>
    <definedName name="cu_20.14">[2]CCU_Reformas!$I$1954</definedName>
    <definedName name="cu_20.14mat">[2]CCU_Reformas!$G$1954</definedName>
    <definedName name="cu_20.14mo">[2]CCU_Reformas!$H$1954</definedName>
    <definedName name="cu_20.15">[2]CCU_Reformas!#REF!</definedName>
    <definedName name="cu_20.16">[2]CCU_Reformas!$I$1961</definedName>
    <definedName name="cu_20.16mat">[2]CCU_Reformas!$G$1961</definedName>
    <definedName name="cu_20.16mo">[2]CCU_Reformas!$H$1961</definedName>
    <definedName name="cu_20.17">[2]CCU_Reformas!$I$1972</definedName>
    <definedName name="cu_20.17mat">[2]CCU_Reformas!$G$1972</definedName>
    <definedName name="cu_20.17mo">[2]CCU_Reformas!$H$1972</definedName>
    <definedName name="cu_20.18">[2]CCU_Reformas!$I$1981</definedName>
    <definedName name="cu_20.18mat">[2]CCU_Reformas!$G$1981</definedName>
    <definedName name="cu_20.18mo">[2]CCU_Reformas!$H$1981</definedName>
    <definedName name="cu_20.19">[2]CCU_Reformas!#REF!</definedName>
    <definedName name="cu_20.2">[2]CCU_Reformas!#REF!</definedName>
    <definedName name="cu_20.20">[2]CCU_Reformas!#REF!</definedName>
    <definedName name="cu_20.21">[2]CCU_Reformas!#REF!</definedName>
    <definedName name="CU_20.22">[2]CCU_Reformas!#REF!</definedName>
    <definedName name="cu_20.3">[2]CCU_Reformas!#REF!</definedName>
    <definedName name="cu_20.4">[2]CCU_Reformas!#REF!</definedName>
    <definedName name="cu_20.5">[2]CCU_Reformas!#REF!</definedName>
    <definedName name="cu_20.6">[2]CCU_Reformas!#REF!</definedName>
    <definedName name="cu_20.7">[2]CCU_Reformas!$I$1945</definedName>
    <definedName name="cu_20.7mat">[2]CCU_Reformas!$G$1945</definedName>
    <definedName name="cu_20.7mo">[2]CCU_Reformas!$H$1945</definedName>
    <definedName name="cu_20.8">[2]CCU_Reformas!#REF!</definedName>
    <definedName name="cu_20.9">[2]CCU_Reformas!#REF!</definedName>
    <definedName name="cu_3.1">[2]CCU_Reformas!$I$6</definedName>
    <definedName name="cu_3.10">[2]CCU_Reformas!$I$74</definedName>
    <definedName name="cu_3.10mat">[2]CCU_Reformas!$G$74</definedName>
    <definedName name="cu_3.10mo">[2]CCU_Reformas!$H$74</definedName>
    <definedName name="cu_3.11">[2]CCU_Reformas!$I$81</definedName>
    <definedName name="cu_3.11mat">[2]CCU_Reformas!$G$81</definedName>
    <definedName name="cu_3.11mo">[2]CCU_Reformas!$H$81</definedName>
    <definedName name="cu_3.12">[2]CCU_Reformas!$I$88</definedName>
    <definedName name="cu_3.12mat">[2]CCU_Reformas!$G$88</definedName>
    <definedName name="cu_3.12mo">[2]CCU_Reformas!$H$88</definedName>
    <definedName name="cu_3.13">[2]CCU_Reformas!$I$96</definedName>
    <definedName name="cu_3.13mat">[2]CCU_Reformas!$G$96</definedName>
    <definedName name="cu_3.13mo">[2]CCU_Reformas!$H$96</definedName>
    <definedName name="cu_3.14">[2]CCU_Reformas!$I$103</definedName>
    <definedName name="cu_3.14mat">[2]CCU_Reformas!$G$103</definedName>
    <definedName name="cu_3.14mo">[2]CCU_Reformas!$H$103</definedName>
    <definedName name="cu_3.15">[2]CCU_Reformas!$I$111</definedName>
    <definedName name="cu_3.15mat">[2]CCU_Reformas!$G$111</definedName>
    <definedName name="cu_3.15mo">[2]CCU_Reformas!$H$111</definedName>
    <definedName name="cu_3.1mat">[2]CCU_Reformas!$G$6</definedName>
    <definedName name="cu_3.1mo">[2]CCU_Reformas!$H$6</definedName>
    <definedName name="cu_3.2">[2]CCU_Reformas!$I$13</definedName>
    <definedName name="cu_3.2eq">[2]CCU_Reformas!#REF!</definedName>
    <definedName name="cu_3.2mat">[2]CCU_Reformas!$G$13</definedName>
    <definedName name="cu_3.2mo">[2]CCU_Reformas!$H$13</definedName>
    <definedName name="cu_3.3">[2]CCU_Reformas!$I$20</definedName>
    <definedName name="cu_3.3mat">[2]CCU_Reformas!$G$20</definedName>
    <definedName name="cu_3.3mo">[2]CCU_Reformas!$H$20</definedName>
    <definedName name="cu_3.4">[2]CCU_Reformas!$I$27</definedName>
    <definedName name="cu_3.4mat">[2]CCU_Reformas!$G$27</definedName>
    <definedName name="cu_3.4mo">[2]CCU_Reformas!$H$27</definedName>
    <definedName name="cu_3.5">[2]CCU_Reformas!$I$35</definedName>
    <definedName name="cu_3.5mat">[2]CCU_Reformas!$G$35</definedName>
    <definedName name="cu_3.5mo">[2]CCU_Reformas!$H$35</definedName>
    <definedName name="cu_3.6">[2]CCU_Reformas!$I$44</definedName>
    <definedName name="cu_3.6mat">[2]CCU_Reformas!$G$44</definedName>
    <definedName name="cu_3.6mo">[2]CCU_Reformas!$H$44</definedName>
    <definedName name="cu_3.7">[2]CCU_Reformas!$I$51</definedName>
    <definedName name="cu_3.7mat">[2]CCU_Reformas!$G$51</definedName>
    <definedName name="cu_3.7mo">[2]CCU_Reformas!$H$51</definedName>
    <definedName name="cu_3.8">[2]CCU_Reformas!$I$60</definedName>
    <definedName name="cu_3.8mat">[2]CCU_Reformas!$G$60</definedName>
    <definedName name="cu_3.8mo">[2]CCU_Reformas!$H$60</definedName>
    <definedName name="cu_3.9">[2]CCU_Reformas!$I$67</definedName>
    <definedName name="cu_3.9mat">[2]CCU_Reformas!$G$67</definedName>
    <definedName name="cu_3.9mo">[2]CCU_Reformas!$H$67</definedName>
    <definedName name="cu_311mo">[2]CCU_Reformas!$H$81</definedName>
    <definedName name="cu_4.1">[2]CCU_Reformas!$I$118</definedName>
    <definedName name="cu_4.10">[2]CCU_Reformas!$I$191</definedName>
    <definedName name="cu_4.10mat">[2]CCU_Reformas!$G$191</definedName>
    <definedName name="cu_4.10mo">[2]CCU_Reformas!$H$191</definedName>
    <definedName name="cu_4.11">[2]CCU_Reformas!$I$199</definedName>
    <definedName name="cu_4.11mat">[2]CCU_Reformas!$G$199</definedName>
    <definedName name="cu_4.11mo">[2]CCU_Reformas!$H$199</definedName>
    <definedName name="CU_4.12">[2]CCU_Reformas!$I$207</definedName>
    <definedName name="cu_4.12mat">[2]CCU_Reformas!$G$207</definedName>
    <definedName name="cu_4.12mo">[2]CCU_Reformas!$H$207</definedName>
    <definedName name="cu_4.13">[2]CCU_Reformas!$I$215</definedName>
    <definedName name="cu_4.13mat">[2]CCU_Reformas!$G$215</definedName>
    <definedName name="cu_4.13mo">[2]CCU_Reformas!$H$215</definedName>
    <definedName name="cu_4.14">[2]CCU_Reformas!$I$223</definedName>
    <definedName name="cu_4.14mat">[2]CCU_Reformas!$G$223</definedName>
    <definedName name="cu_4.14mo">[2]CCU_Reformas!$H$223</definedName>
    <definedName name="cu_4.15">[2]CCU_Reformas!$I$231</definedName>
    <definedName name="cu_4.15mat">[2]CCU_Reformas!$G$231</definedName>
    <definedName name="cu_4.15mo">[2]CCU_Reformas!$H$231</definedName>
    <definedName name="cu_4.16">[2]CCU_Reformas!$I$239</definedName>
    <definedName name="cu_4.16mat">[2]CCU_Reformas!$G$239</definedName>
    <definedName name="cu_4.16mo">[2]CCU_Reformas!$H$239</definedName>
    <definedName name="cu_4.17">[2]CCU_Reformas!$I$249</definedName>
    <definedName name="cu_4.17mat">[2]CCU_Reformas!$G$249</definedName>
    <definedName name="cu_4.17mo">[2]CCU_Reformas!$H$249</definedName>
    <definedName name="cu_4.18">[2]CCU_Reformas!$I$257</definedName>
    <definedName name="cu_4.18mat">[2]CCU_Reformas!$G$257</definedName>
    <definedName name="cu_4.18mo">[2]CCU_Reformas!$H$257</definedName>
    <definedName name="cu_4.19">[2]CCU_Reformas!$I$263</definedName>
    <definedName name="cu_4.19mat">[2]CCU_Reformas!$G$263</definedName>
    <definedName name="cu_4.19mo">[2]CCU_Reformas!$H$263</definedName>
    <definedName name="cu_4.1mat">[2]CCU_Reformas!$G$118</definedName>
    <definedName name="cu_4.1mo">[2]CCU_Reformas!$H$118</definedName>
    <definedName name="cu_4.2">[2]CCU_Reformas!$I$125</definedName>
    <definedName name="cu_4.20">[2]CCU_Reformas!$I$275</definedName>
    <definedName name="cu_4.20mat">[2]CCU_Reformas!$G$275</definedName>
    <definedName name="cu_4.20mo">[2]CCU_Reformas!$H$275</definedName>
    <definedName name="cu_4.2mat">[2]CCU_Reformas!$G$125</definedName>
    <definedName name="cu_4.2mo">[2]CCU_Reformas!$H$125</definedName>
    <definedName name="cu_4.3">[2]CCU_Reformas!$I$132</definedName>
    <definedName name="cu_4.3mat">[2]CCU_Reformas!$G$132</definedName>
    <definedName name="cu_4.3mo">[2]CCU_Reformas!$H$132</definedName>
    <definedName name="cu_4.4">[2]CCU_Reformas!$I$139</definedName>
    <definedName name="cu_4.4mat">[2]CCU_Reformas!$G$139</definedName>
    <definedName name="cu_4.4mo">[2]CCU_Reformas!$H$139</definedName>
    <definedName name="cu_4.5">[2]CCU_Reformas!$I$147</definedName>
    <definedName name="cu_4.5mat">[2]CCU_Reformas!$G$147</definedName>
    <definedName name="cu_4.5mo">[2]CCU_Reformas!$H$147</definedName>
    <definedName name="cu_4.6">[2]CCU_Reformas!$I$155</definedName>
    <definedName name="cu_4.6mat">[2]CCU_Reformas!$G$155</definedName>
    <definedName name="cu_4.6mo">[2]CCU_Reformas!$H$155</definedName>
    <definedName name="cu_4.7">[2]CCU_Reformas!$I$166</definedName>
    <definedName name="cu_4.7mat">[2]CCU_Reformas!$G$166</definedName>
    <definedName name="cu_4.7mo">[2]CCU_Reformas!$H$166</definedName>
    <definedName name="cu_4.8">[2]CCU_Reformas!$I$177</definedName>
    <definedName name="cu_4.8mat">[2]CCU_Reformas!$G$177</definedName>
    <definedName name="cu_4.8mo">[2]CCU_Reformas!$H$177</definedName>
    <definedName name="cu_4.9">[2]CCU_Reformas!$I$184</definedName>
    <definedName name="cu_4.9mat">[2]CCU_Reformas!$G$184</definedName>
    <definedName name="cu_4.9mo">[2]CCU_Reformas!$H$184</definedName>
    <definedName name="cu_5.1">[2]CCU_Reformas!$I$287</definedName>
    <definedName name="cu_5.10">[2]CCU_Reformas!$I$378</definedName>
    <definedName name="cu_5.10mat">[2]CCU_Reformas!$G$378</definedName>
    <definedName name="cu_5.10mo">[2]CCU_Reformas!$H$378</definedName>
    <definedName name="cu_5.11">[2]CCU_Reformas!$I$387</definedName>
    <definedName name="cu_5.11mat">[2]CCU_Reformas!$G$387</definedName>
    <definedName name="cu_5.11mo">[2]CCU_Reformas!$H$387</definedName>
    <definedName name="cu_5.12">[2]CCU_Reformas!$I$396</definedName>
    <definedName name="cu_5.12mat">[2]CCU_Reformas!$G$396</definedName>
    <definedName name="cu_5.12mo">[2]CCU_Reformas!$H$396</definedName>
    <definedName name="cu_5.13">[2]CCU_Reformas!$I$405</definedName>
    <definedName name="cu_5.13mat">[2]CCU_Reformas!$G$405</definedName>
    <definedName name="cu_5.13mo">[2]CCU_Reformas!$H$405</definedName>
    <definedName name="cu_5.14">[2]CCU_Reformas!$I$413</definedName>
    <definedName name="cu_5.14mat">[2]CCU_Reformas!$G$413</definedName>
    <definedName name="cu_5.14mo">[2]CCU_Reformas!$H$413</definedName>
    <definedName name="cu_5.15">[2]CCU_Reformas!$I$424</definedName>
    <definedName name="cu_5.15mat">[2]CCU_Reformas!$G$424</definedName>
    <definedName name="cu_5.15mo">[2]CCU_Reformas!$H$424</definedName>
    <definedName name="cu_5.16">[2]CCU_Reformas!$I$435</definedName>
    <definedName name="cu_5.16mat">[2]CCU_Reformas!$G$435</definedName>
    <definedName name="cu_5.16mo">[2]CCU_Reformas!$H$435</definedName>
    <definedName name="cu_5.17">[2]CCU_Reformas!$I$446</definedName>
    <definedName name="cu_5.17mat">[2]CCU_Reformas!$G$446</definedName>
    <definedName name="cu_5.17mo">[2]CCU_Reformas!$H$446</definedName>
    <definedName name="cu_5.18">[2]CCU_Reformas!$I$457</definedName>
    <definedName name="cu_5.18mat">[2]CCU_Reformas!$G$457</definedName>
    <definedName name="cu_5.18mo">[2]CCU_Reformas!$H$457</definedName>
    <definedName name="cu_5.19">[2]CCU_Reformas!$I$466</definedName>
    <definedName name="cu_5.19mat">[2]CCU_Reformas!$G$466</definedName>
    <definedName name="cu_5.19mo">[2]CCU_Reformas!$H$466</definedName>
    <definedName name="cu_5.1mat">[2]CCU_Reformas!$G$287</definedName>
    <definedName name="cu_5.1mo">[2]CCU_Reformas!$H$287</definedName>
    <definedName name="cu_5.2">[2]CCU_Reformas!$I$295</definedName>
    <definedName name="cu_5.20">[2]CCU_Reformas!$I$475</definedName>
    <definedName name="cu_5.20mat">[2]CCU_Reformas!$G$475</definedName>
    <definedName name="cu_5.20mo">[2]CCU_Reformas!$H$475</definedName>
    <definedName name="cu_5.21">[2]CCU_Reformas!$I$483</definedName>
    <definedName name="cu_5.21mat">[2]CCU_Reformas!$G$483</definedName>
    <definedName name="cu_5.21mo">[2]CCU_Reformas!$H$483</definedName>
    <definedName name="cu_5.22">[2]CCU_Reformas!$I$491</definedName>
    <definedName name="cu_5.22mat">[2]CCU_Reformas!$G$491</definedName>
    <definedName name="cu_5.22mo">[2]CCU_Reformas!$H$491</definedName>
    <definedName name="cu_5.23">[2]CCU_Reformas!$I$500</definedName>
    <definedName name="cu_5.23mat">[2]CCU_Reformas!$G$500</definedName>
    <definedName name="cu_5.23mo">[2]CCU_Reformas!$H$500</definedName>
    <definedName name="cu_5.24">[2]CCU_Reformas!$I$508</definedName>
    <definedName name="cu_5.24mat">[2]CCU_Reformas!$G$508</definedName>
    <definedName name="cu_5.24mo">[2]CCU_Reformas!$H$508</definedName>
    <definedName name="cu_5.25">[2]CCU_Reformas!$I$516</definedName>
    <definedName name="cu_5.25mat">[2]CCU_Reformas!$G$516</definedName>
    <definedName name="cu_5.25mo">[2]CCU_Reformas!$H$516</definedName>
    <definedName name="cu_5.2mat">[2]CCU_Reformas!$G$295</definedName>
    <definedName name="cu_5.2mo">[2]CCU_Reformas!$H$295</definedName>
    <definedName name="cu_5.3">[2]CCU_Reformas!$I$303</definedName>
    <definedName name="cu_5.3mat">[2]CCU_Reformas!$G$303</definedName>
    <definedName name="cu_5.3mo">[2]CCU_Reformas!$H$303</definedName>
    <definedName name="cu_5.4">[2]CCU_Reformas!$I$311</definedName>
    <definedName name="cu_5.4mat">[2]CCU_Reformas!$G$311</definedName>
    <definedName name="cu_5.4mo">[2]CCU_Reformas!$H$311</definedName>
    <definedName name="cu_5.5">[2]CCU_Reformas!$I$326</definedName>
    <definedName name="cu_5.5mat">[2]CCU_Reformas!$G$326</definedName>
    <definedName name="cu_5.5mo">[2]CCU_Reformas!$H$326</definedName>
    <definedName name="cu_5.6">[2]CCU_Reformas!$I$334</definedName>
    <definedName name="cu_5.6mat">[2]CCU_Reformas!$G$334</definedName>
    <definedName name="cu_5.6mo">[2]CCU_Reformas!$H$334</definedName>
    <definedName name="cu_5.7">[2]CCU_Reformas!$I$342</definedName>
    <definedName name="cu_5.7mat">[2]CCU_Reformas!$G$342</definedName>
    <definedName name="cu_5.7mo">[2]CCU_Reformas!$H$342</definedName>
    <definedName name="cu_5.8">[2]CCU_Reformas!$I$355</definedName>
    <definedName name="cu_5.8mat">[2]CCU_Reformas!$G$355</definedName>
    <definedName name="cu_5.8mo">[2]CCU_Reformas!$H$355</definedName>
    <definedName name="cu_5.9">[2]CCU_Reformas!$I$367</definedName>
    <definedName name="cu_5.9mat">[2]CCU_Reformas!$G$367</definedName>
    <definedName name="cu_5.9mo">[2]CCU_Reformas!$H$367</definedName>
    <definedName name="cu_6.1">[2]CCU_Reformas!$I$523</definedName>
    <definedName name="cu_6.1mat">[2]CCU_Reformas!$G$523</definedName>
    <definedName name="cu_6.1mo">[2]CCU_Reformas!$H$523</definedName>
    <definedName name="cu_6.2">[2]CCU_Reformas!$I$534</definedName>
    <definedName name="cu_6.2mat">[2]CCU_Reformas!$G$534</definedName>
    <definedName name="cu_6.2mo">[2]CCU_Reformas!$H$534</definedName>
    <definedName name="cu_6.3">[2]CCU_Reformas!$I$545</definedName>
    <definedName name="cu_6.3mat">[2]CCU_Reformas!$G$545</definedName>
    <definedName name="cu_6.3mo">[2]CCU_Reformas!$H$545</definedName>
    <definedName name="cu_6.4">[2]CCU_Reformas!$I$556</definedName>
    <definedName name="cu_6.4mat">[2]CCU_Reformas!$G$556</definedName>
    <definedName name="cu_6.4mo">[2]CCU_Reformas!$H$556</definedName>
    <definedName name="cu_7.1">[2]CCU_Reformas!$I$565</definedName>
    <definedName name="cu_7.10">[2]CCU_Reformas!$I$695</definedName>
    <definedName name="cu_7.10mat">[2]CCU_Reformas!$G$695</definedName>
    <definedName name="cu_7.10mo">[2]CCU_Reformas!$H$695</definedName>
    <definedName name="cu_7.11">[2]CCU_Reformas!$I$710</definedName>
    <definedName name="cu_7.11mat">[2]CCU_Reformas!$G$710</definedName>
    <definedName name="cu_7.11mo">[2]CCU_Reformas!$H$710</definedName>
    <definedName name="cu_7.12">[2]CCU_Reformas!$I$725</definedName>
    <definedName name="cu_7.12mat">[2]CCU_Reformas!$G$725</definedName>
    <definedName name="cu_7.12mo">[2]CCU_Reformas!$H$725</definedName>
    <definedName name="cu_7.13">[2]CCU_Reformas!$I$737</definedName>
    <definedName name="cu_7.13mat">[2]CCU_Reformas!$G$737</definedName>
    <definedName name="cu_7.13mo">[2]CCU_Reformas!$H$737</definedName>
    <definedName name="cu_7.14">[2]CCU_Reformas!$I$749</definedName>
    <definedName name="cu_7.14mat">[2]CCU_Reformas!$G$749</definedName>
    <definedName name="cu_7.14mo">[2]CCU_Reformas!$H$749</definedName>
    <definedName name="cu_7.15">[2]CCU_Reformas!$I$760</definedName>
    <definedName name="cu_7.15mat">[2]CCU_Reformas!$G$760</definedName>
    <definedName name="cu_7.15mo">[2]CCU_Reformas!$H$760</definedName>
    <definedName name="cu_7.16">[2]CCU_Reformas!$I$771</definedName>
    <definedName name="cu_7.16mat">[2]CCU_Reformas!$G$771</definedName>
    <definedName name="cu_7.16mo">[2]CCU_Reformas!$H$771</definedName>
    <definedName name="cu_7.17">[2]CCU_Reformas!$I$782</definedName>
    <definedName name="cu_7.17mat">[2]CCU_Reformas!$G$782</definedName>
    <definedName name="cu_7.17mo">[2]CCU_Reformas!$H$782</definedName>
    <definedName name="cu_7.18">[2]CCU_Reformas!$I$792</definedName>
    <definedName name="cu_7.18mat">[2]CCU_Reformas!$G$792</definedName>
    <definedName name="cu_7.18mo">[2]CCU_Reformas!$H$792</definedName>
    <definedName name="cu_7.19">[2]CCU_Reformas!$I$801</definedName>
    <definedName name="cu_7.19mat">[2]CCU_Reformas!$G$801</definedName>
    <definedName name="cu_7.19mo">[2]CCU_Reformas!$H$801</definedName>
    <definedName name="cu_7.1mat">[2]CCU_Reformas!$G$565</definedName>
    <definedName name="cu_7.1mo">[2]CCU_Reformas!$H$565</definedName>
    <definedName name="cu_7.2">[2]CCU_Reformas!$I$579</definedName>
    <definedName name="cu_7.20">[2]CCU_Reformas!$I$810</definedName>
    <definedName name="cu_7.20mat">[2]CCU_Reformas!$G$810</definedName>
    <definedName name="cu_7.20mo">[2]CCU_Reformas!$H$810</definedName>
    <definedName name="cu_7.21">[2]CCU_Reformas!$I$820</definedName>
    <definedName name="cu_7.21mat">[2]CCU_Reformas!$G$820</definedName>
    <definedName name="cu_7.21mo">[2]CCU_Reformas!$H$820</definedName>
    <definedName name="cu_7.22">[2]CCU_Reformas!$I$830</definedName>
    <definedName name="cu_7.22mat">[2]CCU_Reformas!$G$830</definedName>
    <definedName name="cu_7.22mo">[2]CCU_Reformas!$H$830</definedName>
    <definedName name="cu_7.23">[2]CCU_Reformas!$I$844</definedName>
    <definedName name="cu_7.23mat">[2]CCU_Reformas!$G$844</definedName>
    <definedName name="cu_7.23mo">[2]CCU_Reformas!$H$844</definedName>
    <definedName name="cu_7.24">[2]CCU_Reformas!$I$859</definedName>
    <definedName name="cu_7.24mat">[2]CCU_Reformas!$G$859</definedName>
    <definedName name="cu_7.24mo">[2]CCU_Reformas!$H$859</definedName>
    <definedName name="cu_7.25">[2]CCU_Reformas!$I$871</definedName>
    <definedName name="cu_7.25mat">[2]CCU_Reformas!$G$871</definedName>
    <definedName name="cu_7.25mo">[2]CCU_Reformas!$H$871</definedName>
    <definedName name="cu_7.26">[2]CCU_Reformas!$I$883</definedName>
    <definedName name="cu_7.26mat">[2]CCU_Reformas!$G$883</definedName>
    <definedName name="cu_7.26mo">[2]CCU_Reformas!$H$883</definedName>
    <definedName name="cu_7.27">[2]CCU_Reformas!$I$895</definedName>
    <definedName name="cu_7.27mat">[2]CCU_Reformas!$G$895</definedName>
    <definedName name="cu_7.27mo">[2]CCU_Reformas!$H$895</definedName>
    <definedName name="cu_7.28">[2]CCU_Reformas!$I$907</definedName>
    <definedName name="cu_7.28mat">[2]CCU_Reformas!$G$907</definedName>
    <definedName name="cu_7.28mo">[2]CCU_Reformas!$H$907</definedName>
    <definedName name="cu_7.29">[2]CCU_Reformas!$I$914</definedName>
    <definedName name="cu_7.29mat">[2]CCU_Reformas!$G$914</definedName>
    <definedName name="cu_7.29mo">[2]CCU_Reformas!$H$914</definedName>
    <definedName name="cu_7.2mat">[2]CCU_Reformas!$G$579</definedName>
    <definedName name="cu_7.2mo">[2]CCU_Reformas!$H$579</definedName>
    <definedName name="cu_7.3">[2]CCU_Reformas!$I$593</definedName>
    <definedName name="cu_7.3mat">[2]CCU_Reformas!$G$593</definedName>
    <definedName name="cu_7.3mo">[2]CCU_Reformas!$H$593</definedName>
    <definedName name="cu_7.4">[2]CCU_Reformas!$I$607</definedName>
    <definedName name="cu_7.4mat">[2]CCU_Reformas!$G$607</definedName>
    <definedName name="cu_7.4mo">[2]CCU_Reformas!$H$607</definedName>
    <definedName name="cu_7.5">[2]CCU_Reformas!$I$621</definedName>
    <definedName name="cu_7.5mat">[2]CCU_Reformas!$G$621</definedName>
    <definedName name="cu_7.5mo">[2]CCU_Reformas!$H$621</definedName>
    <definedName name="cu_7.6">[2]CCU_Reformas!$I$635</definedName>
    <definedName name="cu_7.6mat">[2]CCU_Reformas!$G$635</definedName>
    <definedName name="cu_7.6mo">[2]CCU_Reformas!$H$635</definedName>
    <definedName name="cu_7.7">[2]CCU_Reformas!$I$650</definedName>
    <definedName name="cu_7.7mat">[2]CCU_Reformas!$G$650</definedName>
    <definedName name="cu_7.7mo">[2]CCU_Reformas!$H$650</definedName>
    <definedName name="cu_7.8">[2]CCU_Reformas!$I$665</definedName>
    <definedName name="cu_7.8mat">[2]CCU_Reformas!$G$665</definedName>
    <definedName name="cu_7.8mo">[2]CCU_Reformas!$H$665</definedName>
    <definedName name="cu_7.9">[2]CCU_Reformas!$I$680</definedName>
    <definedName name="cu_7.9mat">[2]CCU_Reformas!$G$680</definedName>
    <definedName name="cu_7.9mo">[2]CCU_Reformas!$H$680</definedName>
    <definedName name="cu_8.1">[2]CCU_Reformas!$I$921</definedName>
    <definedName name="cu_8.1mat">[2]CCU_Reformas!$G$921</definedName>
    <definedName name="cu_8.1mo">[2]CCU_Reformas!$H$921</definedName>
    <definedName name="cu_8.2">[2]CCU_Reformas!$I$928</definedName>
    <definedName name="cu_8.2mat">[2]CCU_Reformas!$G$928</definedName>
    <definedName name="cu_8.2mo">[2]CCU_Reformas!$H$928</definedName>
    <definedName name="cu_8.3">[2]CCU_Reformas!$I$935</definedName>
    <definedName name="cu_8.3mat">[2]CCU_Reformas!$G$935</definedName>
    <definedName name="cu_8.3mo">[2]CCU_Reformas!$H$935</definedName>
    <definedName name="cu_8.4">[2]CCU_Reformas!$I$942</definedName>
    <definedName name="cu_8.4mat">[2]CCU_Reformas!$G$942</definedName>
    <definedName name="cu_8.4mo">[2]CCU_Reformas!$H$942</definedName>
    <definedName name="cu_8.5">[2]CCU_Reformas!$I$949</definedName>
    <definedName name="cu_8.5mat">[2]CCU_Reformas!$G$949</definedName>
    <definedName name="cu_8.5mo">[2]CCU_Reformas!$H$949</definedName>
    <definedName name="cu_8.6">[2]CCU_Reformas!$I$956</definedName>
    <definedName name="cu_8.6mat">[2]CCU_Reformas!$G$956</definedName>
    <definedName name="cu_8.6mo">[2]CCU_Reformas!$H$956</definedName>
    <definedName name="cu_9.1">[2]CCU_Reformas!$I$963</definedName>
    <definedName name="cu_9.1mat">[2]CCU_Reformas!$G$963</definedName>
    <definedName name="cu_9.1mo">[2]CCU_Reformas!$H$963</definedName>
    <definedName name="cu_9.2">[2]CCU!$I$421</definedName>
    <definedName name="cu_9.2mat">[2]CCU!$G$421</definedName>
    <definedName name="cu_9.2mo">[2]CCU!$H$421</definedName>
    <definedName name="cu_9.3">[2]CCU_Reformas!$I$975</definedName>
    <definedName name="cu_9.3mat">[2]CCU_Reformas!$G$975</definedName>
    <definedName name="cu_9.3mo">[2]CCU_Reformas!$H$975</definedName>
    <definedName name="cu_9.4">[2]CCU_Reformas!$I$982</definedName>
    <definedName name="cu_9.4mat">[2]CCU_Reformas!$G$982</definedName>
    <definedName name="cu_9.4mo">[2]CCU_Reformas!$H$982</definedName>
    <definedName name="cu_9.5">[2]CCU!$I$408</definedName>
    <definedName name="cu_9.5mat">[2]CCU!$G$408</definedName>
    <definedName name="cu_9.5mo">[2]CCU!$H$408</definedName>
    <definedName name="cu_9.6">[2]CCU_Reformas!$I$1006</definedName>
    <definedName name="cu_9.6mat">[2]CCU_Reformas!$G$1006</definedName>
    <definedName name="cu_9.6mo">[2]CCU_Reformas!$H$1006</definedName>
    <definedName name="cu_9.7">[2]CCU_Reformas!$I$1020</definedName>
    <definedName name="cu_9.7mat">[2]CCU_Reformas!$G$1020</definedName>
    <definedName name="cu_9.7mo">[2]CCU_Reformas!$H$1020</definedName>
    <definedName name="cu_9.8">[2]CCU_Reformas!$I$1034</definedName>
    <definedName name="cu_9.8mat">[2]CCU_Reformas!$G$1034</definedName>
    <definedName name="cu_9.8mo">[2]CCU_Reformas!$H$1034</definedName>
    <definedName name="cu20.9">[2]CCU_Reformas!#REF!</definedName>
    <definedName name="deinfra072005">"$#REF!.$A$32:$O$1004"</definedName>
    <definedName name="deinfra072005_1">0</definedName>
    <definedName name="deinfra072005_10">0</definedName>
    <definedName name="deinfra072005_11">0</definedName>
    <definedName name="deinfra072005_12">0</definedName>
    <definedName name="deinfra072005_13">0</definedName>
    <definedName name="deinfra072005_14">0</definedName>
    <definedName name="deinfra072005_15">0</definedName>
    <definedName name="deinfra072005_16">0</definedName>
    <definedName name="deinfra072005_17">0</definedName>
    <definedName name="deinfra072005_18">0</definedName>
    <definedName name="deinfra072005_19">0</definedName>
    <definedName name="deinfra072005_2">0</definedName>
    <definedName name="deinfra072005_20">0</definedName>
    <definedName name="deinfra072005_21">0</definedName>
    <definedName name="deinfra072005_22">0</definedName>
    <definedName name="deinfra072005_23">0</definedName>
    <definedName name="deinfra072005_24">0</definedName>
    <definedName name="deinfra072005_25">0</definedName>
    <definedName name="deinfra072005_26">0</definedName>
    <definedName name="deinfra072005_27">0</definedName>
    <definedName name="deinfra072005_28">0</definedName>
    <definedName name="deinfra072005_29">0</definedName>
    <definedName name="deinfra072005_3">0</definedName>
    <definedName name="deinfra072005_30">0</definedName>
    <definedName name="deinfra072005_31">0</definedName>
    <definedName name="deinfra072005_32">0</definedName>
    <definedName name="deinfra072005_33">0</definedName>
    <definedName name="deinfra072005_34">0</definedName>
    <definedName name="deinfra072005_35">0</definedName>
    <definedName name="deinfra072005_36">0</definedName>
    <definedName name="deinfra072005_4">0</definedName>
    <definedName name="deinfra072005_5">0</definedName>
    <definedName name="deinfra072005_6">0</definedName>
    <definedName name="deinfra072005_7">0</definedName>
    <definedName name="deinfra072005_8">0</definedName>
    <definedName name="deinfra072005_9">0</definedName>
    <definedName name="deinfra072005pmf052006">"$SMOV_POA_junho_06.$#REF!$8:$#REF!$2059"</definedName>
    <definedName name="deinfra072005pmf052006_1">0</definedName>
    <definedName name="deinfra072005pmf052006_10">0</definedName>
    <definedName name="deinfra072005pmf052006_11">0</definedName>
    <definedName name="deinfra072005pmf052006_12">0</definedName>
    <definedName name="deinfra072005pmf052006_13">0</definedName>
    <definedName name="deinfra072005pmf052006_14">0</definedName>
    <definedName name="deinfra072005pmf052006_15">0</definedName>
    <definedName name="deinfra072005pmf052006_16">0</definedName>
    <definedName name="deinfra072005pmf052006_17">0</definedName>
    <definedName name="deinfra072005pmf052006_18">0</definedName>
    <definedName name="deinfra072005pmf052006_19">0</definedName>
    <definedName name="deinfra072005pmf052006_2">0</definedName>
    <definedName name="deinfra072005pmf052006_20">0</definedName>
    <definedName name="deinfra072005pmf052006_21">0</definedName>
    <definedName name="deinfra072005pmf052006_22">0</definedName>
    <definedName name="deinfra072005pmf052006_23">0</definedName>
    <definedName name="deinfra072005pmf052006_24">0</definedName>
    <definedName name="deinfra072005pmf052006_25">0</definedName>
    <definedName name="deinfra072005pmf052006_26">0</definedName>
    <definedName name="deinfra072005pmf052006_27">0</definedName>
    <definedName name="deinfra072005pmf052006_28">0</definedName>
    <definedName name="deinfra072005pmf052006_29">0</definedName>
    <definedName name="deinfra072005pmf052006_3">0</definedName>
    <definedName name="deinfra072005pmf052006_30">0</definedName>
    <definedName name="deinfra072005pmf052006_31">0</definedName>
    <definedName name="deinfra072005pmf052006_4">0</definedName>
    <definedName name="deinfra072005pmf052006_5">0</definedName>
    <definedName name="deinfra072005pmf052006_6">0</definedName>
    <definedName name="deinfra072005pmf052006_7">0</definedName>
    <definedName name="deinfra072005pmf052006_8">0</definedName>
    <definedName name="deinfra072005pmf052006_9">0</definedName>
    <definedName name="dmt_1">0</definedName>
    <definedName name="dmt_10">0</definedName>
    <definedName name="dmt_11">0</definedName>
    <definedName name="dmt_12">0</definedName>
    <definedName name="dmt_13">0</definedName>
    <definedName name="dmt_14">0</definedName>
    <definedName name="dmt_15">0</definedName>
    <definedName name="dmt_16">0</definedName>
    <definedName name="dmt_17">0</definedName>
    <definedName name="dmt_18">0</definedName>
    <definedName name="dmt_19">0</definedName>
    <definedName name="dmt_2">0</definedName>
    <definedName name="dmt_20">0</definedName>
    <definedName name="dmt_21">0</definedName>
    <definedName name="dmt_22">0</definedName>
    <definedName name="dmt_23">0</definedName>
    <definedName name="dmt_24">0</definedName>
    <definedName name="dmt_25">0</definedName>
    <definedName name="dmt_26">0</definedName>
    <definedName name="dmt_27">0</definedName>
    <definedName name="dmt_28">0</definedName>
    <definedName name="dmt_29">0</definedName>
    <definedName name="dmt_3">0</definedName>
    <definedName name="dmt_30">0</definedName>
    <definedName name="dmt_31">0</definedName>
    <definedName name="dmt_32">0</definedName>
    <definedName name="dmt_4">0</definedName>
    <definedName name="dmt_5">0</definedName>
    <definedName name="dmt_6">0</definedName>
    <definedName name="dmt_7">0</definedName>
    <definedName name="dmt_8">0</definedName>
    <definedName name="dmt_9">0</definedName>
    <definedName name="EGTYDF" localSheetId="6">#REF!</definedName>
    <definedName name="EGTYDF">#REF!</definedName>
    <definedName name="Excel_BuiltIn_Database" localSheetId="6">#REF!</definedName>
    <definedName name="Excel_BuiltIn_Database">#REF!</definedName>
    <definedName name="Excel_BuiltIn_Print_Area_1" localSheetId="6">#REF!</definedName>
    <definedName name="Excel_BuiltIn_Print_Area_1">#REF!</definedName>
    <definedName name="Excel_BuiltIn_Print_Area_1_1" localSheetId="6">#REF!</definedName>
    <definedName name="Excel_BuiltIn_Print_Area_1_1">#REF!</definedName>
    <definedName name="Excel_BuiltIn_Print_Area_1_1_1" localSheetId="6">#REF!</definedName>
    <definedName name="Excel_BuiltIn_Print_Area_1_1_1">#REF!</definedName>
    <definedName name="Excel_BuiltIn_Print_Area_2" localSheetId="6">#REF!</definedName>
    <definedName name="Excel_BuiltIn_Print_Area_2">#REF!</definedName>
    <definedName name="F_1">#REF!</definedName>
    <definedName name="F_2">#REF!</definedName>
    <definedName name="F_3">#REF!</definedName>
    <definedName name="fgv_1">0</definedName>
    <definedName name="fgv_10">0</definedName>
    <definedName name="fgv_11">0</definedName>
    <definedName name="fgv_12">0</definedName>
    <definedName name="fgv_13">0</definedName>
    <definedName name="fgv_14">0</definedName>
    <definedName name="fgv_15">0</definedName>
    <definedName name="fgv_16">0</definedName>
    <definedName name="fgv_17">0</definedName>
    <definedName name="fgv_18">0</definedName>
    <definedName name="fgv_19">0</definedName>
    <definedName name="fgv_2">0</definedName>
    <definedName name="fgv_20">0</definedName>
    <definedName name="fgv_21">0</definedName>
    <definedName name="fgv_22">0</definedName>
    <definedName name="fgv_23">0</definedName>
    <definedName name="fgv_24">0</definedName>
    <definedName name="fgv_25">0</definedName>
    <definedName name="fgv_26">0</definedName>
    <definedName name="fgv_27">0</definedName>
    <definedName name="fgv_28">0</definedName>
    <definedName name="fgv_29">0</definedName>
    <definedName name="fgv_3">0</definedName>
    <definedName name="fgv_30">0</definedName>
    <definedName name="fgv_31">0</definedName>
    <definedName name="fgv_32">0</definedName>
    <definedName name="fgv_33">0</definedName>
    <definedName name="fgv_34">0</definedName>
    <definedName name="fgv_35">0</definedName>
    <definedName name="fgv_4">0</definedName>
    <definedName name="fgv_5">0</definedName>
    <definedName name="fgv_6">0</definedName>
    <definedName name="fgv_7">0</definedName>
    <definedName name="fgv_8">0</definedName>
    <definedName name="fgv_9">0</definedName>
    <definedName name="FU_1">#REF!</definedName>
    <definedName name="FU_2">#REF!</definedName>
    <definedName name="INSUMOS___0">"$#REF!.$A$4:$F$1620"</definedName>
    <definedName name="L_1">#REF!</definedName>
    <definedName name="L_2">#REF!</definedName>
    <definedName name="L_3">#REF!</definedName>
    <definedName name="Muro">#REF!</definedName>
    <definedName name="Print_Area_MI">#REF!</definedName>
    <definedName name="Print_Titles_MI">#REF!</definedName>
    <definedName name="REFORÇO" localSheetId="6">#REF!,#REF!,#REF!,#REF!,#REF!,#REF!,#REF!,#REF!</definedName>
    <definedName name="REFORÇO">#REF!,#REF!,#REF!,#REF!,#REF!,#REF!,#REF!,#REF!</definedName>
    <definedName name="roerio5">#REF!</definedName>
    <definedName name="roerio7">#REF!</definedName>
    <definedName name="rogerio">#REF!</definedName>
    <definedName name="rogerio1">#REF!</definedName>
    <definedName name="rogerio11">#REF!</definedName>
    <definedName name="rogerio12">#REF!</definedName>
    <definedName name="rogerio13">[3]Completo!#REF!</definedName>
    <definedName name="rogerio14">[4]!total_cron</definedName>
    <definedName name="rogerio3">#REF!</definedName>
    <definedName name="rogerio4">[3]Completo!#REF!</definedName>
    <definedName name="rogerio6">#REF!</definedName>
    <definedName name="rogerio8">#REF!</definedName>
    <definedName name="se" localSheetId="6">#REF!</definedName>
    <definedName name="se">#REF!</definedName>
    <definedName name="SIM">#REF!</definedName>
    <definedName name="tab_PMF">"$#REF!.$A$4:$G$781"</definedName>
    <definedName name="tab092003_1">0</definedName>
    <definedName name="tab092003_10">0</definedName>
    <definedName name="tab092003_11">0</definedName>
    <definedName name="tab092003_12">0</definedName>
    <definedName name="tab092003_13">0</definedName>
    <definedName name="tab092003_14">0</definedName>
    <definedName name="tab092003_15">0</definedName>
    <definedName name="tab092003_16">0</definedName>
    <definedName name="tab092003_17">0</definedName>
    <definedName name="tab092003_18">0</definedName>
    <definedName name="tab092003_19">0</definedName>
    <definedName name="tab092003_2">0</definedName>
    <definedName name="tab092003_20">0</definedName>
    <definedName name="tab092003_21">0</definedName>
    <definedName name="tab092003_22">0</definedName>
    <definedName name="tab092003_23">0</definedName>
    <definedName name="tab092003_24">0</definedName>
    <definedName name="tab092003_25">0</definedName>
    <definedName name="tab092003_26">0</definedName>
    <definedName name="tab092003_27">0</definedName>
    <definedName name="tab092003_28">0</definedName>
    <definedName name="tab092003_29">0</definedName>
    <definedName name="tab092003_3">0</definedName>
    <definedName name="tab092003_4">0</definedName>
    <definedName name="tab092003_5">0</definedName>
    <definedName name="tab092003_6">0</definedName>
    <definedName name="tab092003_7">0</definedName>
    <definedName name="tab092003_8">0</definedName>
    <definedName name="tab092003_9">0</definedName>
    <definedName name="tabela">"$#REF!.$B$11:$G$1146"</definedName>
    <definedName name="tabela_1">0</definedName>
    <definedName name="tabela_10">0</definedName>
    <definedName name="tabela_11">0</definedName>
    <definedName name="tabela_12">0</definedName>
    <definedName name="tabela_13">0</definedName>
    <definedName name="tabela_14">0</definedName>
    <definedName name="tabela_15">0</definedName>
    <definedName name="tabela_16">0</definedName>
    <definedName name="tabela_17">0</definedName>
    <definedName name="tabela_18">0</definedName>
    <definedName name="tabela_19">0</definedName>
    <definedName name="tabela_2">0</definedName>
    <definedName name="tabela_20">0</definedName>
    <definedName name="tabela_21">0</definedName>
    <definedName name="tabela_22">0</definedName>
    <definedName name="tabela_23">0</definedName>
    <definedName name="tabela_24">0</definedName>
    <definedName name="tabela_25">0</definedName>
    <definedName name="tabela_26">0</definedName>
    <definedName name="tabela_27">0</definedName>
    <definedName name="tabela_28">0</definedName>
    <definedName name="tabela_29">0</definedName>
    <definedName name="tabela_3">0</definedName>
    <definedName name="tabela_30">0</definedName>
    <definedName name="tabela_31">0</definedName>
    <definedName name="tabela_32">0</definedName>
    <definedName name="tabela_33">0</definedName>
    <definedName name="tabela_34">0</definedName>
    <definedName name="tabela_35">0</definedName>
    <definedName name="tabela_36">0</definedName>
    <definedName name="tabela_37">0</definedName>
    <definedName name="tabela_38">0</definedName>
    <definedName name="tabela_39">0</definedName>
    <definedName name="tabela_4">0</definedName>
    <definedName name="tabela_40">0</definedName>
    <definedName name="tabela_41">0</definedName>
    <definedName name="tabela_42">0</definedName>
    <definedName name="tabela_43">0</definedName>
    <definedName name="tabela_44">0</definedName>
    <definedName name="tabela_45">0</definedName>
    <definedName name="tabela_46">0</definedName>
    <definedName name="tabela_47">0</definedName>
    <definedName name="tabela_48">0</definedName>
    <definedName name="tabela_49">0</definedName>
    <definedName name="tabela_5">0</definedName>
    <definedName name="tabela_50">0</definedName>
    <definedName name="tabela_51">0</definedName>
    <definedName name="tabela_52">0</definedName>
    <definedName name="tabela_53">0</definedName>
    <definedName name="tabela_54">0</definedName>
    <definedName name="tabela_55">0</definedName>
    <definedName name="tabela_56">0</definedName>
    <definedName name="tabela_57">0</definedName>
    <definedName name="tabela_58">0</definedName>
    <definedName name="tabela_59">0</definedName>
    <definedName name="tabela_6">0</definedName>
    <definedName name="tabela_60">0</definedName>
    <definedName name="tabela_61">0</definedName>
    <definedName name="tabela_62">0</definedName>
    <definedName name="tabela_63">0</definedName>
    <definedName name="tabela_64">0</definedName>
    <definedName name="tabela_65">0</definedName>
    <definedName name="tabela_66">0</definedName>
    <definedName name="tabela_67">0</definedName>
    <definedName name="tabela_68">0</definedName>
    <definedName name="tabela_69">0</definedName>
    <definedName name="tabela_7">0</definedName>
    <definedName name="tabela_8">0</definedName>
    <definedName name="tabela_9">0</definedName>
    <definedName name="tabPMF">"$#REF!.$A$4:$G$781"</definedName>
    <definedName name="_xlnm.Print_Titles">#REF!</definedName>
    <definedName name="Títulos_impressão_IM">#REF!</definedName>
    <definedName name="Títulos_impressão_IM___0">#REF!</definedName>
    <definedName name="total">[1]Completo!#REF!</definedName>
    <definedName name="total_cron">[5]!total_cron</definedName>
    <definedName name="tudo" localSheetId="6">#REF!</definedName>
    <definedName name="tudo">#REF!</definedName>
    <definedName name="tudo2">#REF!</definedName>
    <definedName name="VentosSul">#REF!</definedName>
    <definedName name="Vsu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2" i="1" l="1"/>
  <c r="H42" i="1"/>
  <c r="R82" i="1"/>
  <c r="N74" i="1"/>
  <c r="K82" i="1"/>
  <c r="N82" i="1" s="1"/>
  <c r="D82" i="1"/>
  <c r="G64" i="1"/>
  <c r="R64" i="1" s="1"/>
  <c r="G21" i="1"/>
  <c r="B25" i="9"/>
  <c r="A25" i="9"/>
  <c r="R80" i="1"/>
  <c r="S80" i="1"/>
  <c r="K80" i="1"/>
  <c r="N80" i="1" s="1"/>
  <c r="L80" i="1"/>
  <c r="O80" i="1" s="1"/>
  <c r="M80" i="1"/>
  <c r="K81" i="1"/>
  <c r="L81" i="1"/>
  <c r="O81" i="1" s="1"/>
  <c r="M81" i="1"/>
  <c r="N81" i="1"/>
  <c r="K79" i="1"/>
  <c r="L79" i="1"/>
  <c r="J79" i="1"/>
  <c r="M79" i="1" s="1"/>
  <c r="G79" i="1"/>
  <c r="R79" i="1" s="1"/>
  <c r="R88" i="1"/>
  <c r="K88" i="1"/>
  <c r="N88" i="1" s="1"/>
  <c r="M88" i="1"/>
  <c r="I88" i="1"/>
  <c r="S88" i="1" s="1"/>
  <c r="M87" i="1"/>
  <c r="I87" i="1"/>
  <c r="L87" i="1" s="1"/>
  <c r="O87" i="1" s="1"/>
  <c r="M44" i="1"/>
  <c r="I44" i="1"/>
  <c r="S44" i="1" s="1"/>
  <c r="R15" i="1"/>
  <c r="S15" i="1"/>
  <c r="R16" i="1"/>
  <c r="S16" i="1"/>
  <c r="R17" i="1"/>
  <c r="S17" i="1"/>
  <c r="R18" i="1"/>
  <c r="S18" i="1"/>
  <c r="R19" i="1"/>
  <c r="S19" i="1"/>
  <c r="T19" i="1" s="1"/>
  <c r="V19" i="1" s="1"/>
  <c r="R20" i="1"/>
  <c r="S20" i="1"/>
  <c r="R22" i="1"/>
  <c r="S22" i="1"/>
  <c r="T22" i="1" s="1"/>
  <c r="V22" i="1" s="1"/>
  <c r="R23" i="1"/>
  <c r="S23" i="1"/>
  <c r="R24" i="1"/>
  <c r="S24" i="1"/>
  <c r="R25" i="1"/>
  <c r="S25" i="1"/>
  <c r="R26" i="1"/>
  <c r="S26" i="1"/>
  <c r="R27" i="1"/>
  <c r="S27" i="1"/>
  <c r="R28" i="1"/>
  <c r="S28" i="1"/>
  <c r="R29" i="1"/>
  <c r="S29" i="1"/>
  <c r="R30" i="1"/>
  <c r="S30" i="1"/>
  <c r="R31" i="1"/>
  <c r="S31" i="1"/>
  <c r="R32" i="1"/>
  <c r="S32" i="1"/>
  <c r="T32" i="1" s="1"/>
  <c r="V32" i="1" s="1"/>
  <c r="R33" i="1"/>
  <c r="S33" i="1"/>
  <c r="R34" i="1"/>
  <c r="S34" i="1"/>
  <c r="R35" i="1"/>
  <c r="S35" i="1"/>
  <c r="R36" i="1"/>
  <c r="S36" i="1"/>
  <c r="R37" i="1"/>
  <c r="S37" i="1"/>
  <c r="R38" i="1"/>
  <c r="S38" i="1"/>
  <c r="R39" i="1"/>
  <c r="S39" i="1"/>
  <c r="R40" i="1"/>
  <c r="S40" i="1"/>
  <c r="R41" i="1"/>
  <c r="S41" i="1"/>
  <c r="R42" i="1"/>
  <c r="S42" i="1"/>
  <c r="R43" i="1"/>
  <c r="S43" i="1"/>
  <c r="R46" i="1"/>
  <c r="S46" i="1"/>
  <c r="R47" i="1"/>
  <c r="S47" i="1"/>
  <c r="T47" i="1" s="1"/>
  <c r="V47" i="1" s="1"/>
  <c r="R48" i="1"/>
  <c r="S48" i="1"/>
  <c r="R49" i="1"/>
  <c r="S49" i="1"/>
  <c r="R50" i="1"/>
  <c r="S50" i="1"/>
  <c r="R51" i="1"/>
  <c r="S51" i="1"/>
  <c r="T51" i="1" s="1"/>
  <c r="V51" i="1" s="1"/>
  <c r="R52" i="1"/>
  <c r="S52" i="1"/>
  <c r="T52" i="1" s="1"/>
  <c r="V52" i="1" s="1"/>
  <c r="R53" i="1"/>
  <c r="S53" i="1"/>
  <c r="R54" i="1"/>
  <c r="T54" i="1" s="1"/>
  <c r="V54" i="1" s="1"/>
  <c r="S54" i="1"/>
  <c r="R55" i="1"/>
  <c r="S55" i="1"/>
  <c r="R56" i="1"/>
  <c r="S56" i="1"/>
  <c r="R57" i="1"/>
  <c r="S57" i="1"/>
  <c r="R58" i="1"/>
  <c r="S58" i="1"/>
  <c r="R59" i="1"/>
  <c r="S59" i="1"/>
  <c r="R60" i="1"/>
  <c r="S60" i="1"/>
  <c r="R61" i="1"/>
  <c r="S61" i="1"/>
  <c r="R65" i="1"/>
  <c r="S65" i="1"/>
  <c r="R66" i="1"/>
  <c r="S66" i="1"/>
  <c r="R67" i="1"/>
  <c r="S67" i="1"/>
  <c r="R68" i="1"/>
  <c r="S68" i="1"/>
  <c r="T68" i="1" s="1"/>
  <c r="V68" i="1" s="1"/>
  <c r="R69" i="1"/>
  <c r="S69" i="1"/>
  <c r="R70" i="1"/>
  <c r="S70" i="1"/>
  <c r="T70" i="1" s="1"/>
  <c r="V70" i="1" s="1"/>
  <c r="R71" i="1"/>
  <c r="S71" i="1"/>
  <c r="T71" i="1" s="1"/>
  <c r="V71" i="1" s="1"/>
  <c r="R72" i="1"/>
  <c r="S72" i="1"/>
  <c r="R73" i="1"/>
  <c r="S73" i="1"/>
  <c r="T73" i="1" s="1"/>
  <c r="V73" i="1" s="1"/>
  <c r="R74" i="1"/>
  <c r="S74" i="1"/>
  <c r="T74" i="1" s="1"/>
  <c r="V74" i="1" s="1"/>
  <c r="R75" i="1"/>
  <c r="S75" i="1"/>
  <c r="R78" i="1"/>
  <c r="S78" i="1"/>
  <c r="R81" i="1"/>
  <c r="S81" i="1"/>
  <c r="R83" i="1"/>
  <c r="S83" i="1"/>
  <c r="R84" i="1"/>
  <c r="S84" i="1"/>
  <c r="R85" i="1"/>
  <c r="S85" i="1"/>
  <c r="M42" i="1"/>
  <c r="L42" i="1"/>
  <c r="O42" i="1" s="1"/>
  <c r="O41" i="1" s="1"/>
  <c r="K42" i="1"/>
  <c r="N42" i="1" s="1"/>
  <c r="N41" i="1" s="1"/>
  <c r="M40" i="1"/>
  <c r="L40" i="1"/>
  <c r="O40" i="1" s="1"/>
  <c r="K40" i="1"/>
  <c r="N40" i="1" s="1"/>
  <c r="M39" i="1"/>
  <c r="L39" i="1"/>
  <c r="O39" i="1" s="1"/>
  <c r="K39" i="1"/>
  <c r="N39" i="1" s="1"/>
  <c r="M38" i="1"/>
  <c r="L38" i="1"/>
  <c r="O38" i="1" s="1"/>
  <c r="K38" i="1"/>
  <c r="N38" i="1" s="1"/>
  <c r="M37" i="1"/>
  <c r="L37" i="1"/>
  <c r="O37" i="1" s="1"/>
  <c r="K37" i="1"/>
  <c r="N37" i="1" s="1"/>
  <c r="M36" i="1"/>
  <c r="L36" i="1"/>
  <c r="O36" i="1" s="1"/>
  <c r="K36" i="1"/>
  <c r="N36" i="1" s="1"/>
  <c r="M35" i="1"/>
  <c r="L35" i="1"/>
  <c r="O35" i="1" s="1"/>
  <c r="K35" i="1"/>
  <c r="N35" i="1" s="1"/>
  <c r="M33" i="1"/>
  <c r="L33" i="1"/>
  <c r="O33" i="1" s="1"/>
  <c r="K33" i="1"/>
  <c r="N33" i="1" s="1"/>
  <c r="M32" i="1"/>
  <c r="L32" i="1"/>
  <c r="O32" i="1" s="1"/>
  <c r="K32" i="1"/>
  <c r="N32" i="1" s="1"/>
  <c r="M31" i="1"/>
  <c r="L31" i="1"/>
  <c r="O31" i="1" s="1"/>
  <c r="K31" i="1"/>
  <c r="N31" i="1" s="1"/>
  <c r="M30" i="1"/>
  <c r="L30" i="1"/>
  <c r="O30" i="1" s="1"/>
  <c r="K30" i="1"/>
  <c r="N30" i="1" s="1"/>
  <c r="M29" i="1"/>
  <c r="L29" i="1"/>
  <c r="O29" i="1" s="1"/>
  <c r="K29" i="1"/>
  <c r="N29" i="1" s="1"/>
  <c r="M28" i="1"/>
  <c r="L28" i="1"/>
  <c r="O28" i="1" s="1"/>
  <c r="K28" i="1"/>
  <c r="N28" i="1" s="1"/>
  <c r="M27" i="1"/>
  <c r="L27" i="1"/>
  <c r="O27" i="1" s="1"/>
  <c r="K27" i="1"/>
  <c r="N27" i="1" s="1"/>
  <c r="M26" i="1"/>
  <c r="L26" i="1"/>
  <c r="O26" i="1" s="1"/>
  <c r="K26" i="1"/>
  <c r="N26" i="1" s="1"/>
  <c r="M25" i="1"/>
  <c r="L25" i="1"/>
  <c r="O25" i="1" s="1"/>
  <c r="K25" i="1"/>
  <c r="N25" i="1" s="1"/>
  <c r="M24" i="1"/>
  <c r="L24" i="1"/>
  <c r="O24" i="1" s="1"/>
  <c r="K24" i="1"/>
  <c r="N24" i="1" s="1"/>
  <c r="M23" i="1"/>
  <c r="L23" i="1"/>
  <c r="O23" i="1" s="1"/>
  <c r="K23" i="1"/>
  <c r="N23" i="1" s="1"/>
  <c r="M21" i="1"/>
  <c r="L21" i="1"/>
  <c r="K21" i="1"/>
  <c r="M19" i="1"/>
  <c r="L19" i="1"/>
  <c r="O19" i="1" s="1"/>
  <c r="K19" i="1"/>
  <c r="N19" i="1" s="1"/>
  <c r="M18" i="1"/>
  <c r="L18" i="1"/>
  <c r="O18" i="1" s="1"/>
  <c r="K18" i="1"/>
  <c r="N18" i="1" s="1"/>
  <c r="M15" i="1"/>
  <c r="L15" i="1"/>
  <c r="O15" i="1" s="1"/>
  <c r="K15" i="1"/>
  <c r="N15" i="1" s="1"/>
  <c r="M14" i="1"/>
  <c r="L14" i="1"/>
  <c r="O14" i="1" s="1"/>
  <c r="K14" i="1"/>
  <c r="N14" i="1" s="1"/>
  <c r="T75" i="1" l="1"/>
  <c r="V75" i="1" s="1"/>
  <c r="T31" i="1"/>
  <c r="V31" i="1" s="1"/>
  <c r="T57" i="1"/>
  <c r="V57" i="1" s="1"/>
  <c r="P81" i="1"/>
  <c r="T80" i="1"/>
  <c r="V80" i="1" s="1"/>
  <c r="T20" i="1"/>
  <c r="V20" i="1" s="1"/>
  <c r="T42" i="1"/>
  <c r="V42" i="1" s="1"/>
  <c r="T43" i="1"/>
  <c r="V43" i="1" s="1"/>
  <c r="T27" i="1"/>
  <c r="V27" i="1" s="1"/>
  <c r="T61" i="1"/>
  <c r="V61" i="1" s="1"/>
  <c r="T25" i="1"/>
  <c r="V25" i="1" s="1"/>
  <c r="T16" i="1"/>
  <c r="V16" i="1" s="1"/>
  <c r="T40" i="1"/>
  <c r="V40" i="1" s="1"/>
  <c r="T72" i="1"/>
  <c r="V72" i="1" s="1"/>
  <c r="T48" i="1"/>
  <c r="V48" i="1" s="1"/>
  <c r="T84" i="1"/>
  <c r="V84" i="1" s="1"/>
  <c r="T78" i="1"/>
  <c r="V78" i="1" s="1"/>
  <c r="T69" i="1"/>
  <c r="V69" i="1" s="1"/>
  <c r="T38" i="1"/>
  <c r="V38" i="1" s="1"/>
  <c r="T36" i="1"/>
  <c r="V36" i="1" s="1"/>
  <c r="H44" i="1"/>
  <c r="R44" i="1" s="1"/>
  <c r="T44" i="1" s="1"/>
  <c r="V44" i="1" s="1"/>
  <c r="P14" i="1"/>
  <c r="T59" i="1"/>
  <c r="V59" i="1" s="1"/>
  <c r="T35" i="1"/>
  <c r="V35" i="1" s="1"/>
  <c r="P40" i="1"/>
  <c r="T88" i="1"/>
  <c r="V88" i="1" s="1"/>
  <c r="T41" i="1"/>
  <c r="V41" i="1" s="1"/>
  <c r="T26" i="1"/>
  <c r="V26" i="1" s="1"/>
  <c r="T17" i="1"/>
  <c r="V17" i="1" s="1"/>
  <c r="T85" i="1"/>
  <c r="V85" i="1" s="1"/>
  <c r="T56" i="1"/>
  <c r="V56" i="1" s="1"/>
  <c r="T39" i="1"/>
  <c r="V39" i="1" s="1"/>
  <c r="P35" i="1"/>
  <c r="T67" i="1"/>
  <c r="V67" i="1" s="1"/>
  <c r="T30" i="1"/>
  <c r="V30" i="1" s="1"/>
  <c r="N22" i="1"/>
  <c r="T66" i="1"/>
  <c r="V66" i="1" s="1"/>
  <c r="T37" i="1"/>
  <c r="V37" i="1" s="1"/>
  <c r="T29" i="1"/>
  <c r="V29" i="1" s="1"/>
  <c r="T15" i="1"/>
  <c r="V15" i="1" s="1"/>
  <c r="T83" i="1"/>
  <c r="V83" i="1" s="1"/>
  <c r="T65" i="1"/>
  <c r="V65" i="1" s="1"/>
  <c r="T28" i="1"/>
  <c r="V28" i="1" s="1"/>
  <c r="T50" i="1"/>
  <c r="V50" i="1" s="1"/>
  <c r="S87" i="1"/>
  <c r="T18" i="1"/>
  <c r="V18" i="1" s="1"/>
  <c r="O79" i="1"/>
  <c r="N79" i="1"/>
  <c r="O21" i="1"/>
  <c r="O20" i="1" s="1"/>
  <c r="T58" i="1"/>
  <c r="V58" i="1" s="1"/>
  <c r="T53" i="1"/>
  <c r="V53" i="1" s="1"/>
  <c r="T46" i="1"/>
  <c r="V46" i="1" s="1"/>
  <c r="T24" i="1"/>
  <c r="V24" i="1" s="1"/>
  <c r="T49" i="1"/>
  <c r="V49" i="1" s="1"/>
  <c r="S64" i="1"/>
  <c r="T64" i="1" s="1"/>
  <c r="V64" i="1" s="1"/>
  <c r="S21" i="1"/>
  <c r="R21" i="1"/>
  <c r="N21" i="1"/>
  <c r="N20" i="1" s="1"/>
  <c r="P80" i="1"/>
  <c r="P38" i="1"/>
  <c r="T34" i="1"/>
  <c r="V34" i="1" s="1"/>
  <c r="P26" i="1"/>
  <c r="T33" i="1"/>
  <c r="V33" i="1" s="1"/>
  <c r="L88" i="1"/>
  <c r="O88" i="1" s="1"/>
  <c r="P88" i="1" s="1"/>
  <c r="P23" i="1"/>
  <c r="S79" i="1"/>
  <c r="T79" i="1" s="1"/>
  <c r="V79" i="1" s="1"/>
  <c r="P33" i="1"/>
  <c r="P32" i="1"/>
  <c r="P36" i="1"/>
  <c r="P27" i="1"/>
  <c r="P42" i="1"/>
  <c r="P41" i="1" s="1"/>
  <c r="T81" i="1"/>
  <c r="V81" i="1" s="1"/>
  <c r="T60" i="1"/>
  <c r="V60" i="1" s="1"/>
  <c r="P37" i="1"/>
  <c r="P19" i="1"/>
  <c r="O22" i="1"/>
  <c r="T55" i="1"/>
  <c r="V55" i="1" s="1"/>
  <c r="T23" i="1"/>
  <c r="V23" i="1" s="1"/>
  <c r="H87" i="1"/>
  <c r="L44" i="1"/>
  <c r="O44" i="1" s="1"/>
  <c r="P39" i="1"/>
  <c r="P31" i="1"/>
  <c r="P30" i="1"/>
  <c r="P29" i="1"/>
  <c r="P28" i="1"/>
  <c r="P25" i="1"/>
  <c r="P24" i="1"/>
  <c r="P18" i="1"/>
  <c r="P15" i="1"/>
  <c r="I77" i="1"/>
  <c r="S77" i="1" s="1"/>
  <c r="H77" i="1"/>
  <c r="R77" i="1" s="1"/>
  <c r="I45" i="1"/>
  <c r="I76" i="1"/>
  <c r="G62" i="1"/>
  <c r="G63" i="1"/>
  <c r="K66" i="1"/>
  <c r="N66" i="1" s="1"/>
  <c r="L66" i="1"/>
  <c r="O66" i="1" s="1"/>
  <c r="J66" i="1"/>
  <c r="M66" i="1" s="1"/>
  <c r="A55" i="11"/>
  <c r="D50" i="11"/>
  <c r="C50" i="11"/>
  <c r="D45" i="11"/>
  <c r="C45" i="11"/>
  <c r="D37" i="11"/>
  <c r="C37" i="11"/>
  <c r="D24" i="11"/>
  <c r="C24" i="11"/>
  <c r="D27" i="10"/>
  <c r="F24" i="10"/>
  <c r="F21" i="10"/>
  <c r="F20" i="10"/>
  <c r="F19" i="10"/>
  <c r="F18" i="10"/>
  <c r="F17" i="10"/>
  <c r="K44" i="1" l="1"/>
  <c r="N44" i="1" s="1"/>
  <c r="O86" i="1"/>
  <c r="P79" i="1"/>
  <c r="T77" i="1"/>
  <c r="V77" i="1" s="1"/>
  <c r="T21" i="1"/>
  <c r="V21" i="1" s="1"/>
  <c r="P21" i="1"/>
  <c r="P20" i="1" s="1"/>
  <c r="K87" i="1"/>
  <c r="N87" i="1" s="1"/>
  <c r="N86" i="1" s="1"/>
  <c r="R87" i="1"/>
  <c r="H76" i="1"/>
  <c r="R76" i="1" s="1"/>
  <c r="S76" i="1"/>
  <c r="H45" i="1"/>
  <c r="R45" i="1" s="1"/>
  <c r="S45" i="1"/>
  <c r="R62" i="1"/>
  <c r="S62" i="1"/>
  <c r="R63" i="1"/>
  <c r="S63" i="1"/>
  <c r="T63" i="1" s="1"/>
  <c r="V63" i="1" s="1"/>
  <c r="P22" i="1"/>
  <c r="G18" i="9" s="1"/>
  <c r="I18" i="9" s="1"/>
  <c r="P44" i="1"/>
  <c r="P66" i="1"/>
  <c r="C53" i="11"/>
  <c r="D53" i="11"/>
  <c r="G20" i="9"/>
  <c r="I20" i="9" s="1"/>
  <c r="G17" i="9"/>
  <c r="I17" i="9" s="1"/>
  <c r="B24" i="9"/>
  <c r="B23" i="9"/>
  <c r="B22" i="9"/>
  <c r="B21" i="9"/>
  <c r="B20" i="9"/>
  <c r="B19" i="9"/>
  <c r="B18" i="9"/>
  <c r="B17" i="9"/>
  <c r="B16" i="9"/>
  <c r="B15" i="9"/>
  <c r="A16" i="9"/>
  <c r="A15" i="9"/>
  <c r="T62" i="1" l="1"/>
  <c r="V62" i="1" s="1"/>
  <c r="P87" i="1"/>
  <c r="P86" i="1" s="1"/>
  <c r="G25" i="9" s="1"/>
  <c r="T45" i="1"/>
  <c r="V45" i="1" s="1"/>
  <c r="T76" i="1"/>
  <c r="V76" i="1" s="1"/>
  <c r="T87" i="1"/>
  <c r="V87" i="1" s="1"/>
  <c r="K17" i="9"/>
  <c r="K84" i="1"/>
  <c r="N84" i="1" s="1"/>
  <c r="L84" i="1"/>
  <c r="O84" i="1" s="1"/>
  <c r="M84" i="1"/>
  <c r="K85" i="1"/>
  <c r="N85" i="1" s="1"/>
  <c r="L85" i="1"/>
  <c r="O85" i="1" s="1"/>
  <c r="M85" i="1"/>
  <c r="M76" i="1"/>
  <c r="M77" i="1"/>
  <c r="M78" i="1"/>
  <c r="M72" i="1"/>
  <c r="M73" i="1"/>
  <c r="M64" i="1"/>
  <c r="M61" i="1"/>
  <c r="L61" i="1"/>
  <c r="O61" i="1" s="1"/>
  <c r="K61" i="1"/>
  <c r="N61" i="1" s="1"/>
  <c r="M57" i="1"/>
  <c r="K57" i="1"/>
  <c r="N57" i="1" s="1"/>
  <c r="M56" i="1"/>
  <c r="M45" i="1"/>
  <c r="S14" i="1"/>
  <c r="R14" i="1"/>
  <c r="R90" i="1" s="1"/>
  <c r="D69" i="1"/>
  <c r="D70" i="1"/>
  <c r="D71" i="1"/>
  <c r="D68" i="1"/>
  <c r="L69" i="1"/>
  <c r="O69" i="1" s="1"/>
  <c r="K70" i="1"/>
  <c r="N70" i="1" s="1"/>
  <c r="K68" i="1"/>
  <c r="N68" i="1" s="1"/>
  <c r="I49" i="4"/>
  <c r="I48" i="4"/>
  <c r="I47" i="4"/>
  <c r="E19" i="7"/>
  <c r="F19" i="7" s="1"/>
  <c r="F18" i="7"/>
  <c r="F17" i="7"/>
  <c r="F16" i="7"/>
  <c r="L65" i="1"/>
  <c r="O65" i="1" s="1"/>
  <c r="D65" i="1"/>
  <c r="B45" i="4"/>
  <c r="B20" i="4"/>
  <c r="C45" i="4"/>
  <c r="I46" i="4"/>
  <c r="D40" i="1"/>
  <c r="D39" i="1"/>
  <c r="I43" i="4"/>
  <c r="I40" i="4"/>
  <c r="K25" i="9" l="1"/>
  <c r="I25" i="9"/>
  <c r="O83" i="1"/>
  <c r="N83" i="1"/>
  <c r="T14" i="1"/>
  <c r="L68" i="1"/>
  <c r="O68" i="1" s="1"/>
  <c r="P68" i="1" s="1"/>
  <c r="K69" i="1"/>
  <c r="N69" i="1" s="1"/>
  <c r="P69" i="1" s="1"/>
  <c r="L71" i="1"/>
  <c r="O71" i="1" s="1"/>
  <c r="K71" i="1"/>
  <c r="N71" i="1" s="1"/>
  <c r="L70" i="1"/>
  <c r="O70" i="1" s="1"/>
  <c r="P70" i="1" s="1"/>
  <c r="P85" i="1"/>
  <c r="P84" i="1"/>
  <c r="P83" i="1" s="1"/>
  <c r="P61" i="1"/>
  <c r="M70" i="1"/>
  <c r="M68" i="1"/>
  <c r="M71" i="1"/>
  <c r="M69" i="1"/>
  <c r="B42" i="4"/>
  <c r="B39" i="4"/>
  <c r="C42" i="4"/>
  <c r="C39" i="4"/>
  <c r="I36" i="4"/>
  <c r="I37" i="4"/>
  <c r="D75" i="1"/>
  <c r="I33" i="4"/>
  <c r="I34" i="4"/>
  <c r="H32" i="4"/>
  <c r="I32" i="4" s="1"/>
  <c r="B32" i="4"/>
  <c r="N46" i="1"/>
  <c r="O46" i="1"/>
  <c r="P46" i="1"/>
  <c r="N47" i="1"/>
  <c r="O47" i="1"/>
  <c r="P47" i="1"/>
  <c r="N48" i="1"/>
  <c r="O48" i="1"/>
  <c r="P48" i="1"/>
  <c r="N49" i="1"/>
  <c r="O49" i="1"/>
  <c r="P49" i="1"/>
  <c r="N50" i="1"/>
  <c r="O50" i="1"/>
  <c r="P50" i="1"/>
  <c r="N51" i="1"/>
  <c r="O51" i="1"/>
  <c r="P51" i="1"/>
  <c r="N52" i="1"/>
  <c r="O52" i="1"/>
  <c r="P52" i="1"/>
  <c r="N53" i="1"/>
  <c r="O53" i="1"/>
  <c r="P53" i="1"/>
  <c r="N54" i="1"/>
  <c r="O54" i="1"/>
  <c r="P54" i="1"/>
  <c r="N55" i="1"/>
  <c r="O55" i="1"/>
  <c r="P55" i="1"/>
  <c r="N58" i="1"/>
  <c r="O58" i="1"/>
  <c r="P58" i="1"/>
  <c r="N59" i="1"/>
  <c r="O59" i="1"/>
  <c r="P59" i="1"/>
  <c r="N60" i="1"/>
  <c r="O60" i="1"/>
  <c r="P60" i="1"/>
  <c r="F10" i="7"/>
  <c r="F11" i="7"/>
  <c r="H39" i="4" s="1"/>
  <c r="I39" i="4" s="1"/>
  <c r="F13" i="7"/>
  <c r="H45" i="4" s="1"/>
  <c r="I45" i="4" s="1"/>
  <c r="F14" i="7"/>
  <c r="F12" i="7"/>
  <c r="H42" i="4" s="1"/>
  <c r="I42" i="4" s="1"/>
  <c r="D60" i="1"/>
  <c r="D46" i="1"/>
  <c r="N13" i="1"/>
  <c r="O13" i="1"/>
  <c r="P13" i="1"/>
  <c r="G15" i="9" s="1"/>
  <c r="D17" i="1"/>
  <c r="V14" i="1" l="1"/>
  <c r="P71" i="1"/>
  <c r="L17" i="1"/>
  <c r="O17" i="1" s="1"/>
  <c r="K15" i="9"/>
  <c r="I15" i="9"/>
  <c r="L75" i="1"/>
  <c r="O75" i="1" s="1"/>
  <c r="M17" i="1"/>
  <c r="O34" i="1"/>
  <c r="K75" i="1"/>
  <c r="N75" i="1" s="1"/>
  <c r="K65" i="1"/>
  <c r="N65" i="1" s="1"/>
  <c r="P65" i="1" s="1"/>
  <c r="I44" i="4"/>
  <c r="M65" i="1"/>
  <c r="I41" i="4"/>
  <c r="I38" i="4"/>
  <c r="I35" i="4"/>
  <c r="I82" i="1" s="1"/>
  <c r="I31" i="4"/>
  <c r="M75" i="1"/>
  <c r="B33" i="3"/>
  <c r="B32" i="3"/>
  <c r="B5" i="3"/>
  <c r="D43" i="2"/>
  <c r="D42" i="2"/>
  <c r="D41" i="2"/>
  <c r="D40" i="2"/>
  <c r="D38" i="2"/>
  <c r="D37" i="2"/>
  <c r="D35" i="2"/>
  <c r="D29" i="2"/>
  <c r="D28" i="2"/>
  <c r="D27" i="2"/>
  <c r="S82" i="1" l="1"/>
  <c r="L82" i="1"/>
  <c r="O82" i="1" s="1"/>
  <c r="J82" i="1"/>
  <c r="M82" i="1" s="1"/>
  <c r="P34" i="1"/>
  <c r="G19" i="9" s="1"/>
  <c r="K19" i="9" s="1"/>
  <c r="K17" i="1"/>
  <c r="N17" i="1" s="1"/>
  <c r="L56" i="1"/>
  <c r="O56" i="1" s="1"/>
  <c r="L57" i="1"/>
  <c r="O57" i="1" s="1"/>
  <c r="P57" i="1" s="1"/>
  <c r="L45" i="1"/>
  <c r="O45" i="1" s="1"/>
  <c r="L72" i="1"/>
  <c r="O72" i="1" s="1"/>
  <c r="N34" i="1"/>
  <c r="P75" i="1"/>
  <c r="L73" i="1"/>
  <c r="O73" i="1" s="1"/>
  <c r="L64" i="1"/>
  <c r="O64" i="1" s="1"/>
  <c r="O16" i="1"/>
  <c r="P62" i="1"/>
  <c r="N62" i="1"/>
  <c r="O62" i="1"/>
  <c r="N63" i="1"/>
  <c r="O63" i="1"/>
  <c r="P63" i="1"/>
  <c r="P82" i="1" l="1"/>
  <c r="P74" i="1" s="1"/>
  <c r="O74" i="1"/>
  <c r="T82" i="1"/>
  <c r="S90" i="1"/>
  <c r="O43" i="1"/>
  <c r="P17" i="1"/>
  <c r="P16" i="1" s="1"/>
  <c r="G16" i="9" s="1"/>
  <c r="I16" i="9" s="1"/>
  <c r="I19" i="9"/>
  <c r="L77" i="1"/>
  <c r="O77" i="1" s="1"/>
  <c r="K56" i="1"/>
  <c r="N56" i="1" s="1"/>
  <c r="P56" i="1" s="1"/>
  <c r="N16" i="1"/>
  <c r="K72" i="1"/>
  <c r="N72" i="1" s="1"/>
  <c r="K45" i="1"/>
  <c r="N45" i="1" s="1"/>
  <c r="L76" i="1"/>
  <c r="O76" i="1" s="1"/>
  <c r="K64" i="1"/>
  <c r="N64" i="1" s="1"/>
  <c r="P64" i="1" s="1"/>
  <c r="O67" i="1"/>
  <c r="L78" i="1"/>
  <c r="O78" i="1" s="1"/>
  <c r="K73" i="1"/>
  <c r="N73" i="1" s="1"/>
  <c r="P73" i="1" s="1"/>
  <c r="V82" i="1" l="1"/>
  <c r="V90" i="1" s="1"/>
  <c r="T90" i="1"/>
  <c r="T91" i="1" s="1"/>
  <c r="P45" i="1"/>
  <c r="P43" i="1" s="1"/>
  <c r="G21" i="9" s="1"/>
  <c r="K21" i="9" s="1"/>
  <c r="N43" i="1"/>
  <c r="N67" i="1"/>
  <c r="P72" i="1"/>
  <c r="P67" i="1" s="1"/>
  <c r="G22" i="9" s="1"/>
  <c r="I22" i="9" s="1"/>
  <c r="K78" i="1"/>
  <c r="N78" i="1" s="1"/>
  <c r="P78" i="1" s="1"/>
  <c r="K76" i="1"/>
  <c r="N76" i="1" s="1"/>
  <c r="P76" i="1" s="1"/>
  <c r="G24" i="9"/>
  <c r="I24" i="9" s="1"/>
  <c r="K77" i="1"/>
  <c r="N77" i="1" s="1"/>
  <c r="P77" i="1" s="1"/>
  <c r="O90" i="1"/>
  <c r="I21" i="9" l="1"/>
  <c r="N90" i="1" l="1"/>
  <c r="P90" i="1" s="1"/>
  <c r="G26" i="9" s="1"/>
  <c r="P92" i="1"/>
  <c r="P93" i="1" s="1"/>
  <c r="P94" i="1" s="1"/>
  <c r="G23" i="9"/>
  <c r="K23" i="9" l="1"/>
  <c r="K26" i="9" s="1"/>
  <c r="J26" i="9" s="1"/>
  <c r="I23" i="9"/>
  <c r="I26" i="9" s="1"/>
  <c r="I27" i="9" s="1"/>
  <c r="K27" i="9" l="1"/>
  <c r="H26" i="9"/>
  <c r="H27" i="9" s="1"/>
  <c r="J27" i="9" l="1"/>
</calcChain>
</file>

<file path=xl/sharedStrings.xml><?xml version="1.0" encoding="utf-8"?>
<sst xmlns="http://schemas.openxmlformats.org/spreadsheetml/2006/main" count="892" uniqueCount="438">
  <si>
    <t>Item</t>
  </si>
  <si>
    <t>Tipo</t>
  </si>
  <si>
    <t>Banco</t>
  </si>
  <si>
    <t>Código</t>
  </si>
  <si>
    <t>Descrição</t>
  </si>
  <si>
    <t>Un.</t>
  </si>
  <si>
    <t>Qtd.</t>
  </si>
  <si>
    <t>Preço Unit. com BDI</t>
  </si>
  <si>
    <t>MAT</t>
  </si>
  <si>
    <t>M.O.</t>
  </si>
  <si>
    <t>Total</t>
  </si>
  <si>
    <t xml:space="preserve"> 1</t>
  </si>
  <si>
    <t>ADMINISTRAÇÃO DA OBRA</t>
  </si>
  <si>
    <t xml:space="preserve"> 2</t>
  </si>
  <si>
    <t>ESQUADRIAS</t>
  </si>
  <si>
    <t xml:space="preserve"> 2.1</t>
  </si>
  <si>
    <t>Composição</t>
  </si>
  <si>
    <t>SINAPI</t>
  </si>
  <si>
    <t>KIT DE PORTA-PRONTA DE MADEIRA EM ACABAMENTO MELAMÍNICO BRANCO, FOLHA LEVE OU MÉDIA, 90X210, EXCLUSIVE FECHADURA, FIXAÇÃO COM PREENCHIMENTO TOTAL DE ESPUMA EXPANSIVA - FORNECIMENTO E INSTALAÇÃO. AF_12/2019</t>
  </si>
  <si>
    <t>UN</t>
  </si>
  <si>
    <t xml:space="preserve"> 2.2</t>
  </si>
  <si>
    <t>KIT DE PORTA-PRONTA DE MADEIRA EM ACABAMENTO MELAMÍNICO BRANCO, FOLHA LEVE OU MÉDIA, 70X210CM, EXCLUSIVE FECHADURA, FIXAÇÃO COM PREENCHIMENTO PARCIAL DE ESPUMA EXPANSIVA - FORNECIMENTO E INSTALAÇÃO. AF_12/2019</t>
  </si>
  <si>
    <t xml:space="preserve"> 3</t>
  </si>
  <si>
    <t>FORRO</t>
  </si>
  <si>
    <t xml:space="preserve"> 3.1</t>
  </si>
  <si>
    <t>Insumo</t>
  </si>
  <si>
    <t>ORSE</t>
  </si>
  <si>
    <t>39513/SINAPI</t>
  </si>
  <si>
    <t>Forro de fibra mineral em placas de 625 x 625 mm, e = 15/16 mm, borda rebaixada, com pintura antimofo, apoiado em perfil de aco galvanizado com 24 mm de base - instalado</t>
  </si>
  <si>
    <t>m2</t>
  </si>
  <si>
    <t xml:space="preserve"> 4</t>
  </si>
  <si>
    <t>INSTALAÇÕES HIDROSSANITÁRIAS</t>
  </si>
  <si>
    <t xml:space="preserve"> 4.1</t>
  </si>
  <si>
    <t>LUVA COM BUCHA DE LATÃO, PVC, SOLDÁVEL, DN 25MM X 3/4 , INSTALADO EM RAMAL DE DISTRIBUIÇÃO DE ÁGUA - FORNECIMENTO E INSTALAÇÃO. AF_06/2022</t>
  </si>
  <si>
    <t xml:space="preserve"> 4.2</t>
  </si>
  <si>
    <t>TUBO PVC, SERIE NORMAL, ESGOTO PREDIAL, DN 50 MM, FORNECIDO E INSTALADO EM PRUMADA DE ESGOTO SANITÁRIO OU VENTILAÇÃO. AF_08/2022</t>
  </si>
  <si>
    <t>M</t>
  </si>
  <si>
    <t xml:space="preserve"> 4.3</t>
  </si>
  <si>
    <t>JOELHO 45 GRAUS, PVC, SERIE NORMAL, ESGOTO PREDIAL, DN 50 MM, JUNTA ELÁSTICA, FORNECIDO E INSTALADO EM PRUMADA DE ESGOTO SANITÁRIO OU VENTILAÇÃO. AF_08/2022</t>
  </si>
  <si>
    <t xml:space="preserve"> 4.4</t>
  </si>
  <si>
    <t>JUNÇÃO SIMPLES, PVC, SERIE NORMAL, ESGOTO PREDIAL, DN 50 X 50 MM, JUNTA ELÁSTICA, FORNECIDO E INSTALADO EM PRUMADA DE ESGOTO SANITÁRIO OU VENTILAÇÃO. AF_08/2022</t>
  </si>
  <si>
    <t xml:space="preserve"> 4.5</t>
  </si>
  <si>
    <t>JOELHO 90 GRAUS, PVC, SERIE NORMAL, ESGOTO PREDIAL, DN 50 MM, JUNTA ELÁSTICA, FORNECIDO E INSTALADO EM PRUMADA DE ESGOTO SANITÁRIO OU VENTILAÇÃO. AF_08/2022</t>
  </si>
  <si>
    <t xml:space="preserve"> 4.6</t>
  </si>
  <si>
    <t>TUBO, PVC, SOLDÁVEL, DE  25MM, INSTALADO EM RESERVAÇÃO PREDIAL DE ÁGUA - FORNECIMENTO E INSTALAÇÃO. AF_04/2024</t>
  </si>
  <si>
    <t xml:space="preserve"> 4.7</t>
  </si>
  <si>
    <t>CURVA 90 GRAUS, PVC, SOLDÁVEL, DN 25MM, INSTALADO EM PRUMADA DE ÁGUA - FORNECIMENTO E INSTALAÇÃO. AF_06/2022</t>
  </si>
  <si>
    <t xml:space="preserve"> 4.8</t>
  </si>
  <si>
    <t>REGISTRO DE GAVETA BRUTO, LATÃO, ROSCÁVEL, 3/4", COM ACABAMENTO E CANOPLA CROMADOS - FORNECIMENTO E INSTALAÇÃO. AF_08/2021</t>
  </si>
  <si>
    <t xml:space="preserve"> 4.9</t>
  </si>
  <si>
    <t>TE, PVC, SOLDÁVEL, DN 25MM, INSTALADO EM PRUMADA DE ÁGUA - FORNECIMENTO E INSTALAÇÃO. AF_06/2022</t>
  </si>
  <si>
    <t xml:space="preserve"> 4.10</t>
  </si>
  <si>
    <t xml:space="preserve"> 4.11</t>
  </si>
  <si>
    <t>TUBO, PVC, SOLDÁVEL, DE 25MM, INSTALADO EM DRENO DE AR-CONDICIONADO - FORNECIMENTO E INSTALAÇÃO. AF_08/2022</t>
  </si>
  <si>
    <t xml:space="preserve"> 5</t>
  </si>
  <si>
    <t>CLIMATIZAÇÃO</t>
  </si>
  <si>
    <t xml:space="preserve"> 5.1</t>
  </si>
  <si>
    <t xml:space="preserve"> 5.2</t>
  </si>
  <si>
    <t xml:space="preserve"> 5.3</t>
  </si>
  <si>
    <t xml:space="preserve"> 5.4</t>
  </si>
  <si>
    <t xml:space="preserve"> 5.5</t>
  </si>
  <si>
    <t xml:space="preserve"> 5.6</t>
  </si>
  <si>
    <t>SEINFRA-CE</t>
  </si>
  <si>
    <t>C4778</t>
  </si>
  <si>
    <t>REDE FRIGORÍGENA C/ TUBO DE COBRE 1/2" FLEXÍVEL, ISOLADO COM BORRACHA ELASTOMÉRICA, SUSTENTAÇÃO, SOLDA E LIMPEZA</t>
  </si>
  <si>
    <t>C4776</t>
  </si>
  <si>
    <t>REDE FRIGORÍGENA C/ TUBO DE COBRE 1/4" FLEXÍVEL, ISOLADO COM BORRACHA ELASTOMÉRICA, SUSTENTAÇÃO, SOLDA E LIMPEZA</t>
  </si>
  <si>
    <t>C4779</t>
  </si>
  <si>
    <t>REDE FRIGORÍGENA C/ TUBO DE COBRE 5/8" FLEXÍVEL, ISOLADO COM BORRACHA ELASTOMÉRICA, SUSTENTAÇÃO, SOLDA E LIMPEZA</t>
  </si>
  <si>
    <t>C4777</t>
  </si>
  <si>
    <t>REDE FRIGORÍGENA C/ TUBO DE COBRE 3/8" FLEXÍVEL, ISOLADO COM BORRACHA ELASTOMÉRICA, SUSTENTAÇÃO, SOLDA E LIMPEZA</t>
  </si>
  <si>
    <t xml:space="preserve"> 6</t>
  </si>
  <si>
    <t>PISO TÁTIL</t>
  </si>
  <si>
    <t xml:space="preserve"> 6.1</t>
  </si>
  <si>
    <t>M2</t>
  </si>
  <si>
    <t>Total sem BDI</t>
  </si>
  <si>
    <t>Total do BDI</t>
  </si>
  <si>
    <t>INSTALAÇÕES ELÉTRICAS</t>
  </si>
  <si>
    <t xml:space="preserve"> 7.1</t>
  </si>
  <si>
    <t>Próprio</t>
  </si>
  <si>
    <t>PONTO ELÉTRICO DE TOMADA 2P+T 20A, 250V, INSTALADO NO TETO OU SOBRE O FORRO - FORNECIMENTO E INSTALAÇÃO</t>
  </si>
  <si>
    <t>TOMADA 2P+T 10A, 250V, CONJUNTO MONTADO PARA SOBREPOR 4" X 2" (CAIXA + MODULO)</t>
  </si>
  <si>
    <t>CPTM</t>
  </si>
  <si>
    <t>un</t>
  </si>
  <si>
    <t>CABO DE COBRE FLEXÍVEL ISOLADO, 1,5 MM², ANTI-CHAMA 450/750 V, PARA CIRCUITOS TERMINAIS - FORNECIMENTO E INSTALAÇÃO. AF_03/2023</t>
  </si>
  <si>
    <t>CABO DE COBRE FLEXÍVEL ISOLADO, 2,5 MM², ANTI-CHAMA 450/750 V, PARA CIRCUITOS TERMINAIS - FORNECIMENTO E INSTALAÇÃO. AF_03/2023</t>
  </si>
  <si>
    <t>Caixa p/quadro eletrico em aluminio 70 x 36 x 22 cm</t>
  </si>
  <si>
    <t>DISJUNTOR MONOPOLAR TIPO DIN, CORRENTE NOMINAL DE 10A - FORNECIMENTO E INSTALAÇÃO. AF_10/2020</t>
  </si>
  <si>
    <t>DISJUNTOR MONOPOLAR TIPO DIN, CORRENTE NOMINAL DE 16A - FORNECIMENTO E INSTALAÇÃO. AF_10/2020</t>
  </si>
  <si>
    <t>DISJUNTOR MONOPOLAR TIPO DIN, CORRENTE NOMINAL DE 32A - FORNECIMENTO E INSTALAÇÃO. AF_10/2020</t>
  </si>
  <si>
    <t>DISJUNTOR TERMOMAGNÉTICO TRIPOLAR , CORRENTE NOMINAL DE 125A - FORNECIMENTO E INSTALAÇÃO. AF_10/2020</t>
  </si>
  <si>
    <t>DISPOSITIVO DPS CLASSE II, 1 POLO, TENSAO MAXIMA DE 175 V, CORRENTE MAXIMA DE *20* KA (TIPO AC)</t>
  </si>
  <si>
    <t>DISPOSITIVO DPS CLASSE II, 1 POLO, TENSAO MAXIMA DE 275 V, CORRENTE MAXIMA DE *20* KA (TIPO AC)</t>
  </si>
  <si>
    <t>DISPOSITIVO DR, 4 POLOS, SENSIBILIDADE DE 30 MA, CORRENTE DE 125 A, TIPO AC</t>
  </si>
  <si>
    <t>CABO DE COBRE, FLEXIVEL, CLASSE 4 OU 5, ISOLACAO EM PVC/A, ANTICHAMA BWF-B, 1 CONDUTOR, 450/750 V, SECAO NOMINAL 6 MM2</t>
  </si>
  <si>
    <t>CABO DE COBRE, FLEXIVEL, CLASSE 4 OU 5, ISOLACAO EM PVC/A, ANTICHAMA BWF-B, 1 CONDUTOR, 450/750 V, SECAO NOMINAL 4 MM2</t>
  </si>
  <si>
    <t>ILUMINAÇÃO</t>
  </si>
  <si>
    <t>LUMINÁRIA BARRA LINEAR 120cm - BRANCO FRIO</t>
  </si>
  <si>
    <t>TRILHO ELETRIFICADO PERFIL SUSPENSO SLIM LINEAR 120cm BRANCO NEUTRO - 4000K</t>
  </si>
  <si>
    <t>TRILHO ELETRIFICADO SUSPENSO 8m - 4000K / h = 3,00m 12
LEDS LINEARES + 8 SPOTS DIRECIONÁVEIS</t>
  </si>
  <si>
    <t>LUMINÁRIA TIPO CALHA, DE EMBUTIR NO FORRO - 62x62cm BRANCO NEUTRO - 4000K.</t>
  </si>
  <si>
    <t>INTERRUPTOR SIMPLES (1 MÓDULO), 10A/250V, INCLUINDO SUPORTE E PLACA - FORNECIMENTO E INSTALAÇÃO. AF_03/2023</t>
  </si>
  <si>
    <t>INTERRUPTOR SIMPLES (3 MÓDULOS), 10A/250V, INCLUINDO SUPORTE E PLACA - FORNECIMENTO E INSTALAÇÃO.AF_03/2023</t>
  </si>
  <si>
    <t>ELETRODUTO FLEXÍVEL CORRUGADO REFORÇADO, PVC, DN 25 MM (3/4"), PARA CIRCUITOS TERMINAIS, INSTALADO EM FORRO - FORNECIMENTO E INSTALAÇÃO. AF_03/2023</t>
  </si>
  <si>
    <t>INSTALAÇÕES DE REDE LÓGICA</t>
  </si>
  <si>
    <t>TOMADA DE REDE RJ45 - FORNECIMENTO E INSTALAÇÃO. AF_11/2019</t>
  </si>
  <si>
    <t>CABO DE REDE, PAR TRANCADO U/UTP, 4 PARES, CATEGORIA 6 (CAT 6),
ISOLAMENTO PVC (CM)</t>
  </si>
  <si>
    <t>ELETROCALHA LISA OU PERFURADA EM AÇO GALVANIZADO, LARGURA 100MM E ALTURA 25MM, INCLUSIVE EMENDA E FIXAÇÃO - FORNECIMENTO E INSTALAÇÃO. AF_04/2023</t>
  </si>
  <si>
    <t>SOM E VÍDEO - AUDITÓRIO</t>
  </si>
  <si>
    <t>DISJUNTOR TRIPOLAR 70 A, PADRÃO DIN ( LINHA BRANCA ), CURVA DE DISPARO C, CORRENTE DE INTERRUPÇÃO 10KA, REF.: SIEMENS 5SX1 OU SIMILAR.</t>
  </si>
  <si>
    <t>DISJUNTOR TERMOMAGNÉTICO TRIPOLAR 90 A, PADRÃO DIN (LINHA BRANCA), CURVA DE DISPARO C, CORRENTE DE INTERRUPÇÃO 10KA</t>
  </si>
  <si>
    <t>CAIXA PARA TOMADA FIXO, PERFIL EM CHAPA DE AÇO GALVANIZADO À FOGO, BASE COM 2 FUROS PARA FIXAÇÃO, EQUIPADA COM 1 TOMADA 2P+T (UNIVERSAL), 20A-250V</t>
  </si>
  <si>
    <t>1.1</t>
  </si>
  <si>
    <t>TAXA DE RESPONSABILIDADE TÉCNICA - ART/RRT</t>
  </si>
  <si>
    <t>1.2</t>
  </si>
  <si>
    <t>ENGENHEIRO CIVIL DE OBRA PLENO COM ENCARGOS COMPLEMENTARES</t>
  </si>
  <si>
    <t>H</t>
  </si>
  <si>
    <t>DISPOSITIVO DR, 4 POLOS, SENSIBILIDADE DE 30 MA, CORRENTE DE 100 A, TIPO AC</t>
  </si>
  <si>
    <t>Unidade</t>
  </si>
  <si>
    <t>Quantidade</t>
  </si>
  <si>
    <t>Custo Unitário</t>
  </si>
  <si>
    <t>Custo Total</t>
  </si>
  <si>
    <t>PRÓPRIO</t>
  </si>
  <si>
    <t>Composição Principal</t>
  </si>
  <si>
    <t>Ponto elétrico para Ar Condicionado do tipo CASSETE, instalado no teto ou sobre o forro.</t>
  </si>
  <si>
    <t>TOMADA 2P+T 20A, 250V (APENAS MODULO)</t>
  </si>
  <si>
    <t>CONDULETE DE ALUMINIO TIPO C, PARA ELETRODUTO ROSCAVEL DE 3/4", COM TAMPA CEGA</t>
  </si>
  <si>
    <t xml:space="preserve">ELETRICISTA (HORISTA)                                                                                                                                                                                                                                                                                                                                                                                                                                                                                     </t>
  </si>
  <si>
    <t xml:space="preserve">AJUDANTE DE ELETRICISTA (HORISTA)                                                                                                                                                                                                                                                                                                                                                                                                                                                                         </t>
  </si>
  <si>
    <t xml:space="preserve">EPI - FAMILIA ELETRICISTA - HORISTA (ENCARGOS COMPLEMENTARES - COLETADO CAIXA) </t>
  </si>
  <si>
    <t>ELETRICISTA COM ENCARGOS COMPLEMENTARES</t>
  </si>
  <si>
    <t>AUXILIAR DE ELETRICISTA COM ENCARGOS COMPLEMENTARES</t>
  </si>
  <si>
    <t xml:space="preserve">SERRALHEIRO (HORISTA)                                                                                                                                                                                                                                                                                                                                                                                                                                                                                     </t>
  </si>
  <si>
    <t>ESQUADRIA DE VIDRO - ACESSO PRINCIPAL</t>
  </si>
  <si>
    <t xml:space="preserve">CONJ. DE FERRAGENS PARA PORTA DE VIDRO TEMPERADO, EM ZAMAC CROMADO, CONTEMPLANDO DOBRADICA INF., DOBRADICA SUP., PIVO PARA DOBRADICA INF., PIVO PARA DOBRADICA SUP., FECHADURA CENTRAL EM ZAMC. CROMADO, CONTRA FECHADURA DE PRESSAO                                                                                                                                                                                                                                                                      </t>
  </si>
  <si>
    <t>CJ</t>
  </si>
  <si>
    <t xml:space="preserve">VIDRO TEMPERADO VERDE E = 10 MM, SEM COLOCACAO  </t>
  </si>
  <si>
    <t xml:space="preserve">VIDRACEIRO (HORISTA)                                                                                                                                                                                                                                                                                                                                                                                                                                                                                      </t>
  </si>
  <si>
    <t xml:space="preserve">AJUDANTE DE SERRALHEIRO (HORISTA)                                                                                                                                                                                                                                                                                                                                                                                                                                                                         </t>
  </si>
  <si>
    <t>TUBO RETANGULAR 40X20, EM ALUMÍNIO, COR PRETA - 2,00mm - BARRA DE 6MT</t>
  </si>
  <si>
    <t>BARRA</t>
  </si>
  <si>
    <t>OBRA:</t>
  </si>
  <si>
    <t>ENCARGOS SOCIAIS:</t>
  </si>
  <si>
    <t>LOCAL:</t>
  </si>
  <si>
    <t>REFERÊNCIA:</t>
  </si>
  <si>
    <t>BDI:</t>
  </si>
  <si>
    <t>ORÇAMENTISTA:</t>
  </si>
  <si>
    <t>MODALIDADE:</t>
  </si>
  <si>
    <t>NÃO DESONERADO</t>
  </si>
  <si>
    <t>RRT:</t>
  </si>
  <si>
    <t>PRAZO DE EXECUÇÃO:</t>
  </si>
  <si>
    <t>60 DIAS</t>
  </si>
  <si>
    <t>PESQUISA DE MERCADO</t>
  </si>
  <si>
    <t>ITEM</t>
  </si>
  <si>
    <t>TUBO RETANGULAR 40X20, EM ALUMÍNIO, COR PRETA - 2,00mm - Barra de 06 metros</t>
  </si>
  <si>
    <t>https://www.aluminioalure.com.br/doyx0q7hp-tubo-retangular-de-aluminio-3-x-112-x-116-762cm-x-381cm-x-158mm</t>
  </si>
  <si>
    <t>https://www.bogonialuminios.com.br/tg073nl-leve-tubo-retangular-50-8x25-4x0-6mm-natural?utm_source=google&amp;utm_medium=shopping&amp;utm_campaign=tg073nl-leve-tubo-retangular-50-8x25-4x0-6mm-natural&amp;inStock&amp;srsltid=AfmBOoppqb-aXXUhEHsAEuoZhqflJKwxEG_HaBpWIgAvzF4uwZpuugpRCu4#derivacao=19/307</t>
  </si>
  <si>
    <t>https://www.webmetal.com.br/tubo-retangular-de-aluminio-2-natural/p?idsku=219&amp;skuId=217</t>
  </si>
  <si>
    <t>https://www.lojaartech.com.br/canaleta-para-dreno-cb80-split-ate-30-000-btus</t>
  </si>
  <si>
    <t>https://www.frigelar.com.br/canaleta-branca-split-cb30-35-x-30-mm-barra-2-metros-controlbox/p/kit6260?gad_source=1&amp;gad_campaignid=17336221344&amp;gbraid=0AAAAADi_dD78bezugjHh3To53jpTHWZGi&amp;gclid=Cj0KCQjwgIXCBhDBARIsAELC9ZgjzMt8wKcuMjL2krlSEkCEsJettxe84AEhiIQH10RERCn4lIZAiDgaAt3DEALw_wcB</t>
  </si>
  <si>
    <t>https://www.lojaartech.com.br/canaleta-para-dreno-cb30-barra-1mt-medidas-35x3x100cm-?utm_source=google&amp;utm_medium=Shopping&amp;utm_campaign=canaleta-para-dreno-cb30-barra-1mt-medidas-35x3x100cm-&amp;inStock&amp;parceiro=8962&amp;gad_source=1&amp;gad_campaignid=17420412232&amp;gbraid=0AAAAADQ02g3LUScQXZT86EJCcrtLF52XR&amp;gclid=Cj0KCQjwgIXCBhDBARIsAELC9ZiL2eEoc4hHTp8NIH_LpO0R89VJGulxqSUwKFTkauhrzb6J7AxzRN8aAmH5EALw_wcB</t>
  </si>
  <si>
    <t>Canaleta em alumínio para passagem de cabos elétricos/rede, 53 x 15mm, Dutotec ou Similar - Barra de 2 metros.</t>
  </si>
  <si>
    <t>https://www.redemacsuperbem.com.br/produto/canaleta-dutotec-x-53x15-2m-c-tampa-branco?srsltid=AfmBOoqkMbicBnvdvG6AjOogpSqRApM2nzCPuOfAMaIB93Dc4DbQbRJlj1c</t>
  </si>
  <si>
    <t>https://www.eletrorastro.com.br/produto/canaleta-aluminio-53x15x2000mm-branco-dutotec-82009?utm_source=google&amp;utm_medium=cpc&amp;srsltid=AfmBOooxCsetWwgLRYLdhV59Kls7FgIuYWlGTwSrDJALBRuaUH3X8o5IWUc</t>
  </si>
  <si>
    <t>https://www.lojaeletrica.com.br/canaleta-aluminio-simples-branco-53x15-2-metros-com-tampa-dx-10040.html?mp_feed=MTozOmhDRUxnZGpmc3VPQnZ6b2tqTVRPUXNsTmhMMEJoVGVDdklNR2YxUT0%3D&amp;srsltid=AfmBOoq2P9Llk3DoVafaAW1Fxx60cLFWLhOwNP7N97YfuDKEer_Z5Vgm4Yw</t>
  </si>
  <si>
    <t xml:space="preserve">Caixa de transição para canaleta em alumínio para passagem de cabos elétricos/rede, 53 x 15 mm, Dutotec ou Similar </t>
  </si>
  <si>
    <t>https://www.redemacsuperbem.com.br/produto/dutotec-x-53mm-caixa-derivacao-xt-branco?gad_source=1&amp;gad_campaignid=22569001887&amp;gbraid=0AAAAADz16aRV9uwlFDXfv3VlC6X8ecT1l&amp;gclid=CjwKCAjwo4rCBhAbEiwAxhJlCZ1UxETiH5wKWoxSbKvGI9Gt0a5D9MUNH6UwZQad0ygnFI0pKAXQcRoCWG0QAvD_BwE</t>
  </si>
  <si>
    <t>https://www.dimensional.com.br/caixa-derivacao-perfilado-x-aluminio---abs---dt5224000alabs---dutotec/p?idsku=185619&amp;gad_source=1&amp;gad_campaignid=18285008559&amp;gbraid=0AAAAADgOTvusYSTv20wlDomtAI4z_9C5T&amp;gclid=CjwKCAjwo4rCBhAbEiwAxhJlCWHEmAJstFPf-lV5BIuZ9Z7LcpGYoaCGPLpO428MI_9wyX-TPu5oZxoCd1YQAvD_BwE</t>
  </si>
  <si>
    <t>https://www.andra.com.br/caixa-derivacao-aluminio-abs-t-1x1-prf25-branco-dt-52440-00-124907-dutotec/p?idsku=13924&amp;gad_source=1&amp;gad_campaignid=21070779022&amp;gbraid=0AAAAApkqR1vk81N_-4dvhAIErn4cBMMLf&amp;gclid=CjwKCAjwo4rCBhAbEiwAxhJlCWhGQwOr4Q7nMZ5Qa-gW6NfX_D7LCKBOc9zd04VaaBAUz_vZShBwCRoCpNQQAvD_BwE</t>
  </si>
  <si>
    <t>DISPOSITIVO DR, 4 POLOS, SENSIBILIDADE DE 30 MA, CORRENTE DE 125A, TIPO AC</t>
  </si>
  <si>
    <t>https://www.dimensional.com.br/interruptor-dr-4p-400vca-125a-30ma-sdr4125003-steck/p?idsku=142686&amp;gad_source=4&amp;gad_campaignid=18285008559&amp;gbraid=0AAAAADgOTvvEsUFgXTLenw9LY6O7KurBx&amp;gclid=CjwKCAjwo4rCBhAbEiwAxhJlCVHkR8bt7gqJgBVR5ruqpJkXKuoA4TenCpKHuXmdcj9TK6u4KuxX9xoCe6MQAvD_BwE</t>
  </si>
  <si>
    <t>https://www.abtcomercial.com.br/ferramentas/eletrica/disp-dr-4x-125a-30ma-sdr4125003?gad_source=4&amp;gad_campaignid=21814129322&amp;gbraid=0AAAAA-XUzye2qLH3Czr2EeilY-gw-t_zJ&amp;gclid=CjwKCAjwo4rCBhAbEiwAxhJlCcVPl7XfbYG1r6yZHgcW8XpmazsGBwUcZ2NnTH9za9_HymVxoLDjeRoCDfIQAvD_BwE</t>
  </si>
  <si>
    <t>https://www.zigferramentas.com.br/dispositivo-dr-fuga-tetra-125a-steck-sdr4125003?utm_source=Site&amp;utm_medium=GoogleShopping&amp;utm_campaign=IntegracaoGoogle&amp;gad_source=4&amp;gad_campaignid=17347944458&amp;gbraid=0AAAAABQCe5SVX_a2I5veIZpkU2oyBL2vn&amp;gclid=CjwKCAjwo4rCBhAbEiwAxhJlCUzaZIeFG43VNQqQeWMxv6BJJe-N02snU8WjLcZgG2s0RjdCC_rlqBoCasAQAvD_BwE</t>
  </si>
  <si>
    <t xml:space="preserve">Alexsandra Borba </t>
  </si>
  <si>
    <t>Arquiteta e Urbanista</t>
  </si>
  <si>
    <t>CAU nº A294846-0</t>
  </si>
  <si>
    <t>Média (R$)</t>
  </si>
  <si>
    <t>Servidor PBX IP</t>
  </si>
  <si>
    <t>ESQUADRIAS DE VIDRO TEMPERADO 10MM, COM MONTANTES EM ALUMINIO ANODIZADO PRETO RETANGULAR 4X2, INCLUINDO ABERTURAS - FORNECIMENTO E INSTALAÇÃO.</t>
  </si>
  <si>
    <t xml:space="preserve"> 2.3</t>
  </si>
  <si>
    <t>Fonte 1 (R$)</t>
  </si>
  <si>
    <t>Fonte 2 (R$)</t>
  </si>
  <si>
    <t>Fonte 3 (R$)</t>
  </si>
  <si>
    <t>Eletrocalha (m)</t>
  </si>
  <si>
    <t>Switch 48p PoE+</t>
  </si>
  <si>
    <t>Switch 8p PoE</t>
  </si>
  <si>
    <t>Roteador GW</t>
  </si>
  <si>
    <t>AP Wi-Fi 6</t>
  </si>
  <si>
    <t>Telefone IP (unidade)</t>
  </si>
  <si>
    <t>Nobreak 1500 VA</t>
  </si>
  <si>
    <t>Cabo XLR (m)</t>
  </si>
  <si>
    <t>Cabo HDMI (unidade)</t>
  </si>
  <si>
    <t>Caixa de som 400W</t>
  </si>
  <si>
    <t>Microfone sem fio</t>
  </si>
  <si>
    <t>Projetor ≥5000 lm</t>
  </si>
  <si>
    <t>Telão 120"</t>
  </si>
  <si>
    <t>Amplificador estéreo</t>
  </si>
  <si>
    <t>Mesa de som 8+</t>
  </si>
  <si>
    <t>Fonte 1 - Link</t>
  </si>
  <si>
    <t>Fonte 2 - Link</t>
  </si>
  <si>
    <t>Fonte 3 - Link</t>
  </si>
  <si>
    <t>https://www.lojaeletrica.com.br</t>
  </si>
  <si>
    <t>https://www.infraeletrocalhas.com.br</t>
  </si>
  <si>
    <t>https://www.cassol.com.br</t>
  </si>
  <si>
    <t>https://www.mercadolivre.com.br</t>
  </si>
  <si>
    <t>https://www.kabum.com.br</t>
  </si>
  <si>
    <t>https://www.amazon.com.br</t>
  </si>
  <si>
    <t>https://www.cisco.com</t>
  </si>
  <si>
    <t>https://www.tp-link.com/br/</t>
  </si>
  <si>
    <t>https://www.amazon.com</t>
  </si>
  <si>
    <t>https://www.trendnet.com</t>
  </si>
  <si>
    <t>https://www.cdw.com</t>
  </si>
  <si>
    <t>https://www.magazineluiza.com.br</t>
  </si>
  <si>
    <t>https://www.lojamundi.com.br</t>
  </si>
  <si>
    <t>https://www.ebay.com</t>
  </si>
  <si>
    <t>https://www.buscape.com.br</t>
  </si>
  <si>
    <t>https://www.nobreak.store</t>
  </si>
  <si>
    <t>Cod.</t>
  </si>
  <si>
    <t>RUA MARECHAL FLORIANO PEIXOTO, 94 - PORTO ALEGRE/RS</t>
  </si>
  <si>
    <t>SEINFRA: CE 10/2023</t>
  </si>
  <si>
    <t>OBRAS-SP: SP 2/2025</t>
  </si>
  <si>
    <t>SINAPI: RS 4/2025</t>
  </si>
  <si>
    <t>ORSE: SE 3/2025</t>
  </si>
  <si>
    <t xml:space="preserve">112,84% (H) </t>
  </si>
  <si>
    <t>69,95% (M)</t>
  </si>
  <si>
    <t>DATA:</t>
  </si>
  <si>
    <t>ARQ. ALEXSANDRA BORBA</t>
  </si>
  <si>
    <t>Porto Alegre, 13 de junho de 2025.</t>
  </si>
  <si>
    <t>DATA DO ORÇAMENTO:</t>
  </si>
  <si>
    <t>ELETROCALHA</t>
  </si>
  <si>
    <t>ELETROCALHA LISA OU PERFURADA EM AÇO GALVANIZADO, LARGURA 100MM E ALTURA 25MM</t>
  </si>
  <si>
    <t xml:space="preserve">M </t>
  </si>
  <si>
    <t>9.1</t>
  </si>
  <si>
    <t>9.2</t>
  </si>
  <si>
    <t>9.3</t>
  </si>
  <si>
    <t>9.4</t>
  </si>
  <si>
    <t>9.5</t>
  </si>
  <si>
    <t>9.6</t>
  </si>
  <si>
    <t>9.7</t>
  </si>
  <si>
    <t>8.1</t>
  </si>
  <si>
    <t>8.2</t>
  </si>
  <si>
    <t>8.3</t>
  </si>
  <si>
    <t>8.4</t>
  </si>
  <si>
    <t>8.5</t>
  </si>
  <si>
    <t>8.6</t>
  </si>
  <si>
    <t xml:space="preserve"> 7.2</t>
  </si>
  <si>
    <t xml:space="preserve"> 7.3</t>
  </si>
  <si>
    <t xml:space="preserve"> 7.4</t>
  </si>
  <si>
    <t xml:space="preserve"> 7.5</t>
  </si>
  <si>
    <t xml:space="preserve"> 7.6</t>
  </si>
  <si>
    <t xml:space="preserve"> 7.7</t>
  </si>
  <si>
    <t xml:space="preserve"> 7.8</t>
  </si>
  <si>
    <t xml:space="preserve"> 7.9</t>
  </si>
  <si>
    <t xml:space="preserve"> 7.10</t>
  </si>
  <si>
    <t xml:space="preserve"> 7.11</t>
  </si>
  <si>
    <t xml:space="preserve"> 7.12</t>
  </si>
  <si>
    <t xml:space="preserve"> 7.13</t>
  </si>
  <si>
    <t xml:space="preserve"> 7.15</t>
  </si>
  <si>
    <t xml:space="preserve"> 7.16</t>
  </si>
  <si>
    <t xml:space="preserve"> 7.17</t>
  </si>
  <si>
    <t xml:space="preserve"> 7.19</t>
  </si>
  <si>
    <t xml:space="preserve"> 7.20</t>
  </si>
  <si>
    <t xml:space="preserve"> 7.21</t>
  </si>
  <si>
    <t xml:space="preserve"> 7.22</t>
  </si>
  <si>
    <t xml:space="preserve"> 7.23</t>
  </si>
  <si>
    <t>10.1</t>
  </si>
  <si>
    <t>10.2</t>
  </si>
  <si>
    <t>ELETRODUTO RÍGIDO SOLDÁVEL, PVC, DN 25 MM (3/4"), APARENTE - FORNECIMENTO E INSTALAÇÃO. AF_10/2022_PA</t>
  </si>
  <si>
    <t>CONDULETE DE PVC, TIPO C, PARA ELETRODUTO DE PVC SOLDÁVEL DN 25 MM (3/4''), APARENTE - FORNECIMENTO E INSTALAÇÃO. AF_10/2022</t>
  </si>
  <si>
    <t>CANALETA PARA DRENO DE AR CONDICIONADO - FORNECIMENTO E INSTALAÇÃO.</t>
  </si>
  <si>
    <t>CANALETA PARA TUBULAÇÃO REFRIGERANTE, DE AR CONDICIONADO - FORNECIMENTO E INSTALAÇÃO.</t>
  </si>
  <si>
    <t>Canaleta de PVC para Dreno Ar Condicionado Split CB30 Branca 85 x 70mm - Barra de 2 Metros</t>
  </si>
  <si>
    <t>Canaleta de PVC para TR Ar Condicionado Split CB30 Branca 85 x 70mm - Barra de 2 Metros</t>
  </si>
  <si>
    <t>https://www.frigelar.com.br/canaleta-branca-split-cb80-85-x-70mm-barra-2-metros-controlbox/p/kit6262?gad_source=1&amp;gad_campaignid=22669787899&amp;gbraid=0AAAAADi_dD4XqORcH_cAGg8K_3rVETQ7F&amp;gclid=CjwKCAjwgb_CBhBMEiwA0p3oOCV8GXWW58UsclcGppVelCK5UxFDV_w17RlZRN_h6-Y_XI01Wl9xnhoCmKUQAvD_BwE</t>
  </si>
  <si>
    <t>https://www.dufrio.com.br/canaleta-para-instalacao-split-2-metros-controlbox-85x70-cb80.html?gad_source=1&amp;gad_campaignid=17331224835&amp;gbraid=0AAAAADfUKvaRvRIOhSiS6MlH1Z6BNSyTU&amp;gclid=CjwKCAjwgb_CBhBMEiwA0p3oONnwRWhp4nFz9M5MqySqnBMwx_ZO_lJHhn7dyNXOqzV1ifo7EO1Q7BoCJ7wQAvD_BwE</t>
  </si>
  <si>
    <t>https://www.controlbox.com.br/cb60-2m?utm_term=&amp;utm_campaign=&amp;utm_source=adwords&amp;utm_medium=ppc&amp;hsa_acc=3945002083&amp;hsa_cam=22167981726&amp;hsa_grp=&amp;hsa_ad=&amp;hsa_src=x&amp;hsa_tgt=&amp;hsa_kw=&amp;hsa_mt=&amp;hsa_net=adwords&amp;hsa_ver=3&amp;gad_source=1&amp;gad_campaignid=22168013640&amp;gbraid=0AAAAADrxEuxYeCzTMJj8X6z-AdXfFQwoe&amp;gclid=CjwKCAjwgb_CBhBMEiwA0p3oOHn704NJXA_HSDp-NSKKjcd9HBsh-qe0v7BxauAsqi_PJBXmojhE8xoCI9UQAvD_BwE</t>
  </si>
  <si>
    <t>Canaleta para Dreno de Ar Condicionado - Barra de 2 metros</t>
  </si>
  <si>
    <t>Canaleta para Dreno de Ar Condicionado, 30x30mm - Barra de 2 metros</t>
  </si>
  <si>
    <t>INSTALADOR DE TUBULACOES - TUBOS/EQUIPAMENTOS (HORISTA)</t>
  </si>
  <si>
    <t>CANALETA AR CONDICIONADO - DRENOS</t>
  </si>
  <si>
    <t>CANALETA AR CONDICIONADO - TUBULAÇÕES REFRIGERANTES</t>
  </si>
  <si>
    <t>CANALETA- INSTALAÇÕES ELÉTRICAS (MOBILIÁRIO)</t>
  </si>
  <si>
    <t>CANALETAS PARA PASSAGEM DE CABOS JUNTO AO MOBILIÁRIO - FORNECIMENTO E FIXAÇÃO.</t>
  </si>
  <si>
    <t xml:space="preserve"> 7.24</t>
  </si>
  <si>
    <t>https://toplampadas.mercadoshops.com.br/luminaria-tubular-led-slim-batten-sobrepor-36w-120cm-6500k-cor-branco-frio-bivolt-110v-220v/p/MLB24332580?pdp_filters=category%3AMLB189195%7Cseller_id%3A735826146%7Citem_id%3AMLB3811295278</t>
  </si>
  <si>
    <t>Luminária Tubular Led Slim Batten Sobrepor 36w 120cm</t>
  </si>
  <si>
    <t>https://www.inspirehome.com.br/luminaria-de-sobrepor-led-ultra-slim-6500k-36w-bivolt-120cm-metal-branco-nitrolux-5690/p?utm_source=google&amp;utm_medium=cpc&amp;utm_campaign=Pmax_Revenda_Restritivo&amp;gad_source=1&amp;gad_campaignid=20877494607&amp;gbraid=0AAAAADcW9N_zWEsU3EHfb8qa4KFXwBX1I&amp;gclid=CjwKCAjwgb_CBhBMEiwA0p3oOC1DFASyfn3HS0rusKq0nEtQaRifvmxxChEdyvBxi7PWROxBYVucdRoCV88QAvD_BwE</t>
  </si>
  <si>
    <t>https://www.sinos-led.com.br/luminaria-led-linear-40w-sobrepor-120cm?variation=1716&amp;gad_source=1&amp;gad_campaignid=21664275800&amp;gbraid=0AAAAADLfnclLm9uPhGf9PmHhmNzg6FFZc&amp;gclid=CjwKCAjwgb_CBhBMEiwA0p3oOEqda70zL78XSpzc4GVteusW4h6DyLl7rDN5IRjd1nn1Ox-nUoQ99RoCK5kQAvD_BwE</t>
  </si>
  <si>
    <t>https://www.diamantedoled.com.br/produtos/luminaria-linear-preta-sem-gancho-para-2-lampadas-18-20w-120cm/?variant=1006943800&amp;pf=mc&amp;gad_source=1&amp;gad_campaignid=22607615426&amp;gbraid=0AAAAA-L-QLaPpFps4NexfLqoE_Sd37xvC&amp;gclid=CjwKCAjwgb_CBhBMEiwA0p3oONVyH0-JVIvCUcTrmdzbqeCSjnQjW-HPm3847TtiU3J9soWaKCMEMBoC7u8QAvD_BwE</t>
  </si>
  <si>
    <t>https://www.ledstock.com.br/luminaria-pendente-led-office-30w-branco-p1822?gad_source=1&amp;gad_campaignid=15758332994&amp;gbraid=0AAAAADj41KSycaSxDs0g4M42IMGbiTJEa&amp;gclid=CjwKCAjwgb_CBhBMEiwA0p3oODO4zc_h4-E9-stqVgxfOvnh1qibdFXz-Z_EcCVVfSfabZcsuxzHjRoCVlcQAvD_BwE</t>
  </si>
  <si>
    <t>https://www.inspirehome.com.br/luminaria-linear-sem-gancho-124x8x8-4cm-metal-branco-lumavi-2090/p?utm_source=google&amp;utm_medium=cpc&amp;utm_campaign=Pmax_Revenda_Nacional&amp;gad_source=1&amp;gad_campaignid=17624172167&amp;gbraid=0AAAAADcW9N9ljpRsxHOxICqR9ZRMysYGS&amp;gclid=CjwKCAjwgb_CBhBMEiwA0p3oOH2KiVuLVpWmbphSqepT1HUOGCKQzkq616uEQM6otcqvdlOkc8QI6BoCxhkQAvD_BwE</t>
  </si>
  <si>
    <t>https://www.luzesdovale.com.br/plafon-luminaria-zieg-com-spots-direcionaveis?utm_source=google-shopping&amp;utm_medium=referral&amp;utm_content=plafon-luminaria-zieg-com-spots-direcionaveis&amp;inStock&amp;gad_source=1&amp;gad_campaignid=22341653652&amp;gbraid=0AAAAABKZX5m4_8WAcTfSIv2g0fLlYuhAc&amp;gclid=CjwKCAjwgb_CBhBMEiwA0p3oONWMmYR1vU4IzJGK0UgUJi_rAwiBuofU7IwPSVuoN9gg7nPDg_FiwRoCVlkQAvD_BwE</t>
  </si>
  <si>
    <t>https://produto.mercadolivre.com.br/MLB-3396812785-kit-trilho-eletrificado-de-8m-12-spots-led-7w-suspensao-_JM?matt_tool=59586449&amp;matt_internal_campaign_id=&amp;matt_word=&amp;matt_source=google&amp;matt_campaign_id=22120855419&amp;matt_ad_group_id=179138687931&amp;matt_match_type=&amp;matt_network=g&amp;matt_device=c&amp;matt_creative=729092955253&amp;matt_keyword=&amp;matt_ad_position=&amp;matt_ad_type=pla&amp;matt_merchant_id=505330853&amp;matt_product_id=MLB3396812785&amp;matt_product_partition_id=2393015073018&amp;matt_target_id=aud-1966503641507:pla-2393015073018&amp;cq_src=google_ads&amp;cq_cmp=22120855419&amp;cq_net=g&amp;cq_plt=gp&amp;cq_med=pla&amp;gad_source=1&amp;gad_campaignid=22120855419&amp;gbraid=0AAAAAD93qcCZTZW2O3w3vXvrWRk7gcWPe&amp;gclid=CjwKCAjwgb_CBhBMEiwA0p3oOOj3wv9F4xdtzlX7ZkM4JEaSbvXeCFFHqQ_eAvd7Y4Qd5fVRH5tXqxoCKPoQAvD_BwE</t>
  </si>
  <si>
    <t>https://www.luzesdovale.com.br/plafon-metal-com-spots-direcionaveis?utm_source=google-shopping&amp;utm_medium=referral&amp;utm_content=plafon-metal-com-spots-direcionaveis&amp;inStock&amp;gad_source=1&amp;gad_campaignid=22341653652&amp;gbraid=0AAAAABKZX5m4_8WAcTfSIv2g0fLlYuhAc&amp;gclid=CjwKCAjwgb_CBhBMEiwA0p3oOCBEdmoqiU6VojeyP-D5RUG7ilHQzr0Z37vF47zmPh24LFZY6rmEzRoC84kQAvD_BwE</t>
  </si>
  <si>
    <t>https://www.diamantedoled.com.br/produtos/luminaria-de-embutir-compacta-alto-rendimento-com-aletas-parabolicas-duplas-para-4-lampadas-9w-10w-60cm-134197/?variant=881562496&amp;pf=mc&amp;gad_source=1&amp;gad_campaignid=22607615426&amp;gbraid=0AAAAA-L-QLaPpFps4NexfLqoE_Sd37xvC&amp;gclid=CjwKCAjwgb_CBhBMEiwA0p3oOAjJMd1LlX0UjrVuLRagQ69X0IWBTlGbgZ7HbPxm9IskPFBbYbtNLxoCQewQAvD_BwE</t>
  </si>
  <si>
    <t>https://www.claron.com.br/luminaria-comercial-aletada-alto-rendimento-de-embutir-para-lampada-led-t8-4x-9w-10w-claron?utm_source=Site&amp;utm_medium=GoogleMerchant&amp;utm_campaign=GoogleMerchant&amp;gad_source=1&amp;gad_campaignid=21930037189&amp;gbraid=0AAAAADioG6BqgyaPeyPSwxjA35yhetRUE&amp;gclid=CjwKCAjwgb_CBhBMEiwA0p3oOKCDIbvpdAOXPs3-JeR4ks9JXt4atPd2U3oemOVOtpw15LwRoGheRhoCwVIQAvD_BwE</t>
  </si>
  <si>
    <t>https://www.inspirehome.com.br/painel-luminaria-de-embutir-led-slim-quadrado-4100k-40w-bivolt-62x62cm-aluminio-e-policarbonato-branco-germany-blumenau-iluminac-o-80474104/p?utm_source=google&amp;utm_medium=cpc&amp;utm_campaign=Pmax_Revenda_Importado&amp;gad_source=1&amp;gad_campaignid=18144592721&amp;gbraid=0AAAAADcW9N-D7HRC6Z2PPpvFylIgmDm2T&amp;gclid=CjwKCAjwgb_CBhBMEiwA0p3oODhKsu_q8wuR1zOj6zCbbyKNplzs2a26ace3Ejrth8v0Z0ViqMQFihoC664QAvD_BwE</t>
  </si>
  <si>
    <t>INSTALAÇÕES - LUMINÁRIAS</t>
  </si>
  <si>
    <t>Preço Unit. SEM BDI</t>
  </si>
  <si>
    <t>Preço Total com BDI</t>
  </si>
  <si>
    <t>Preço Total sem BDI</t>
  </si>
  <si>
    <t>SERVIÇO</t>
  </si>
  <si>
    <t xml:space="preserve">VALOR TOTAL </t>
  </si>
  <si>
    <t>ETAPA 1</t>
  </si>
  <si>
    <t>ETAPA 2</t>
  </si>
  <si>
    <t xml:space="preserve"> 30 DIAS</t>
  </si>
  <si>
    <t>%</t>
  </si>
  <si>
    <t>R$</t>
  </si>
  <si>
    <t>TOTAL POR ETAPA</t>
  </si>
  <si>
    <t>TOTAL ACUMULADO:</t>
  </si>
  <si>
    <t>PLANILHA ORÇAMENTÁRIA SINTÉTICA</t>
  </si>
  <si>
    <t>ANEXO II - CRONOGRAMA FÍSICO-FINANCEIRO</t>
  </si>
  <si>
    <t>Planilha de Composições - Anexo III</t>
  </si>
  <si>
    <t>CASA DO TRABALHADOR</t>
  </si>
  <si>
    <t>PARCELAS DO BDI</t>
  </si>
  <si>
    <t>Limites conf. Acordão TCU 2622/2013</t>
  </si>
  <si>
    <t>Siglas</t>
  </si>
  <si>
    <t>Itens</t>
  </si>
  <si>
    <t>% Adotado</t>
  </si>
  <si>
    <t>Mín.</t>
  </si>
  <si>
    <t>Média</t>
  </si>
  <si>
    <t>Máximo</t>
  </si>
  <si>
    <t>AC</t>
  </si>
  <si>
    <t>Administração Central</t>
  </si>
  <si>
    <t>R</t>
  </si>
  <si>
    <t>Risco</t>
  </si>
  <si>
    <t>SG</t>
  </si>
  <si>
    <t>Seguro e Garantia</t>
  </si>
  <si>
    <t>DF</t>
  </si>
  <si>
    <t>Despesas Financeiras</t>
  </si>
  <si>
    <t>L</t>
  </si>
  <si>
    <t>Lucro</t>
  </si>
  <si>
    <t>P</t>
  </si>
  <si>
    <t xml:space="preserve">Tributos (PIS) </t>
  </si>
  <si>
    <t>CONF. ENQUADRAMENTO</t>
  </si>
  <si>
    <t xml:space="preserve">C  </t>
  </si>
  <si>
    <t>Tributos (COFINS)</t>
  </si>
  <si>
    <t>ISS</t>
  </si>
  <si>
    <t xml:space="preserve">Tributos (ISS) </t>
  </si>
  <si>
    <t>CPRB</t>
  </si>
  <si>
    <t>Tributos (Contribuição Previdenciária sobre a Receita Bruta - 0% ou 4,5% - Desoneração)</t>
  </si>
  <si>
    <t xml:space="preserve">BDI </t>
  </si>
  <si>
    <t>Os valores de BDI foram calculados com o emprego da fórmula:</t>
  </si>
  <si>
    <r>
      <t xml:space="preserve">BDI =  </t>
    </r>
    <r>
      <rPr>
        <b/>
        <u/>
        <sz val="9"/>
        <rFont val="Calibri"/>
        <family val="2"/>
      </rPr>
      <t>      (1+AC+S+R+G)*(1+DF)*(1+L)       </t>
    </r>
    <r>
      <rPr>
        <b/>
        <sz val="9"/>
        <rFont val="Calibri"/>
        <family val="2"/>
      </rPr>
      <t xml:space="preserve">         </t>
    </r>
    <r>
      <rPr>
        <b/>
        <vertAlign val="subscript"/>
        <sz val="9"/>
        <rFont val="Calibri"/>
        <family val="2"/>
      </rPr>
      <t xml:space="preserve">-1
</t>
    </r>
    <r>
      <rPr>
        <b/>
        <sz val="9"/>
        <rFont val="Calibri"/>
        <family val="2"/>
      </rPr>
      <t>(1-C-P-ISS)</t>
    </r>
  </si>
  <si>
    <t>Nota ref. alíquotas de PIS, COFINS e ISS para empresas Optantes do Simples Nacional:</t>
  </si>
  <si>
    <t>Conforme acórdão TCU 2622/2013, item 9.3.2.5:</t>
  </si>
  <si>
    <t>"prever, nos editais de licitação, a exigência para que as empresas licitantes optantes pelo Simples Nacional apresentem os percentuais de ISS, PIS e COFINS discriminados na composição do BDI que sejam compatíveis com as alíquotas a que a empresa está obrigada a recolher, previstas no Anexo IV da Lei Complementar n. 123/2006, bem como que a composição de encargos sociais não inclua os gastos relativos às contribuições que essas empresas estão dispensadas de recolhimento (Sesi, Senai, Sebrae etc.), conforme dispões o art. 13, § 3º, da referida Lei Complementar;</t>
  </si>
  <si>
    <t>DATA-BASE:</t>
  </si>
  <si>
    <t>COMPOSIÇÃO DE ENCARGOS SOCIAIS DIURNOS</t>
  </si>
  <si>
    <t>HORISTA %</t>
  </si>
  <si>
    <t>MENS. %</t>
  </si>
  <si>
    <t>A</t>
  </si>
  <si>
    <t>GRUPO A - ENCARGOS BÁSICOS PREVIDENCIÁRIOS</t>
  </si>
  <si>
    <t>A.1</t>
  </si>
  <si>
    <t xml:space="preserve">INSS </t>
  </si>
  <si>
    <t>A.2</t>
  </si>
  <si>
    <t>SESI</t>
  </si>
  <si>
    <t>A.3</t>
  </si>
  <si>
    <t>SENAI</t>
  </si>
  <si>
    <t>A.4</t>
  </si>
  <si>
    <t>INCRA</t>
  </si>
  <si>
    <t>A.5</t>
  </si>
  <si>
    <t>SEBRAE</t>
  </si>
  <si>
    <t>A.6</t>
  </si>
  <si>
    <t>SALÁRIO-EDUCAÇÃO</t>
  </si>
  <si>
    <t>A.7</t>
  </si>
  <si>
    <t>SEGURO CONTRA ACIDENTES DE TRABALHO</t>
  </si>
  <si>
    <t>A.8</t>
  </si>
  <si>
    <t>FGTS</t>
  </si>
  <si>
    <t>A.9</t>
  </si>
  <si>
    <t>SECONCI</t>
  </si>
  <si>
    <t>TOTAL GRUPO "A"</t>
  </si>
  <si>
    <t>B</t>
  </si>
  <si>
    <t>GRUPO B - ENCARGOS QUE RECEBEM INCIDÊNCIA DE "A"</t>
  </si>
  <si>
    <t>B.1</t>
  </si>
  <si>
    <t>REPOUSO SEMANAL REMUNERADO</t>
  </si>
  <si>
    <t>Não incide</t>
  </si>
  <si>
    <t>B.2</t>
  </si>
  <si>
    <t>FERIADO</t>
  </si>
  <si>
    <t>B.3</t>
  </si>
  <si>
    <t>AUXILIO ENFERMIDADE</t>
  </si>
  <si>
    <t>B.4</t>
  </si>
  <si>
    <t>13º SALÁRIO</t>
  </si>
  <si>
    <t>B.5</t>
  </si>
  <si>
    <t>LICENÇA PATERNIDADE</t>
  </si>
  <si>
    <t>B.6</t>
  </si>
  <si>
    <t>FALTAS JUSTIFICADAS</t>
  </si>
  <si>
    <t>B.7</t>
  </si>
  <si>
    <t>DIAS DE CHUVA</t>
  </si>
  <si>
    <t>B.8</t>
  </si>
  <si>
    <t>AUXÍLIO ACIDENTE DE TRABALHO</t>
  </si>
  <si>
    <t>B.9</t>
  </si>
  <si>
    <t>FÉRIAS GOZADAS</t>
  </si>
  <si>
    <t>B.10</t>
  </si>
  <si>
    <t>SALÁRIO MATERNIDADE</t>
  </si>
  <si>
    <t>TOTAL GRUPO "B"</t>
  </si>
  <si>
    <t>C</t>
  </si>
  <si>
    <t>GRUPO C - ENCARGOS QUE NÃO RECEBEM INCIDÊNCIA DE "A"</t>
  </si>
  <si>
    <t>C.1</t>
  </si>
  <si>
    <t>AVISO PRÉVIO INDENIZADO</t>
  </si>
  <si>
    <t>C.2</t>
  </si>
  <si>
    <t>AVISO-PRÉVIO TRABALHADO</t>
  </si>
  <si>
    <t>C.3</t>
  </si>
  <si>
    <t>FÉRIAS INDENIZADAS</t>
  </si>
  <si>
    <t>C.4</t>
  </si>
  <si>
    <t>DEPÓSITO RESCISÃO SEM JUSTA CAUSA</t>
  </si>
  <si>
    <t>C.5</t>
  </si>
  <si>
    <t>INDENIZAÇÃO ADICIONAL</t>
  </si>
  <si>
    <t>TOTAL GRUPO "C"</t>
  </si>
  <si>
    <t>D</t>
  </si>
  <si>
    <t xml:space="preserve">GRUPO D - INCIDÊNCIA DE ENCARGOS </t>
  </si>
  <si>
    <t>D.1</t>
  </si>
  <si>
    <t>REINCIDÊNCIA DE GRUPO A SOBRE B</t>
  </si>
  <si>
    <t>D.2</t>
  </si>
  <si>
    <t>REINCIDÊNCIA DE GRUPO A SOBRE AVISO PRÉVIO TRABALHADO E REINCIDÊNCIA DO FGTS SOBRE AVISO PRÉVIO INDENIZADO</t>
  </si>
  <si>
    <t>TOTAL GRUPO "D"</t>
  </si>
  <si>
    <t>TOTAL GERAL A+B+C+D</t>
  </si>
  <si>
    <t>Porto Alegre, 13 de JUNHO de 2025.</t>
  </si>
  <si>
    <t>RS 04/2025</t>
  </si>
  <si>
    <t>ANEXO IV - QUADRO DE DETALHAMENTO DO BDI</t>
  </si>
  <si>
    <t>ANEXO V - TABELA DE ENCARGOS SOCIAIS</t>
  </si>
  <si>
    <t>ANEXO VI</t>
  </si>
  <si>
    <t>h</t>
  </si>
  <si>
    <t>PISO TATIL ALERTA OU DIRECIONAL, DE BORRACHA, COLORIDO, 25 X 25 CM, E = 5 MM</t>
  </si>
  <si>
    <t>ELETRODUTO RÍGIDO ROSCÁVEL, PVC, DN 32 MM (1"), PARA CIRCUITOS TERMINAIS, INSTALADO EM LAJE -
FORNECIMENTO E INSTALAÇÃO. AF_03/2023</t>
  </si>
  <si>
    <t>CONDULETE DE PVC PARA ELETRODUTO DE PVC SOLDÁVEL DN 32 MM (1''), APARENTE - FORNECIMENTO E INSTALAÇÃO. AF_10/2022</t>
  </si>
  <si>
    <t>ENTREGA DA OBRA</t>
  </si>
  <si>
    <t>DESCARTE DE RESÍDUOS COM CARGA, MANOBRA E DESCARGA DE ENTULHO EM CAMINHÃO BASCULANTE</t>
  </si>
  <si>
    <t>M3</t>
  </si>
  <si>
    <t>LIMPEZA GERAL</t>
  </si>
  <si>
    <t>11.1</t>
  </si>
  <si>
    <t>11.2</t>
  </si>
  <si>
    <t>CONECTOR MACHO RJ 45, CATEGORIA 6 (CAT 6) PARA CABOS DE REDE</t>
  </si>
  <si>
    <t>PATCH CORD (CABO DE REDE), CATEGORIA 6 (CAT 6) UTP, 23 AWG, 4 PARES,
EXTENSAO DE 2,50 M</t>
  </si>
  <si>
    <t>CREA/CAU</t>
  </si>
  <si>
    <t>REDE LÓGICA - PASSAGEM DE CABOS</t>
  </si>
  <si>
    <t>9.8</t>
  </si>
  <si>
    <t>INSTALAÇÃO E PASSAGEM DE CABOS EM INFRAESTRUTURA DE ELETROCALHA OU ELETRODUTO PARA REDE LÓGICA, INCLUINDO CONFIGURAÇÃO E INSTALAÇÃO DO RACK.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</si>
</sst>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43" formatCode="_-* #,##0.00_-;\-* #,##0.00_-;_-* &quot;-&quot;??_-;_-@_-"/>
    <numFmt numFmtId="164" formatCode="_-* #,##0.0_-;\-* #,##0.0_-;_-* &quot;-&quot;??_-;_-@_-"/>
  </numFmts>
  <fonts count="44" x14ac:knownFonts="1">
    <font>
      <sz val="11"/>
      <color rgb="FF000000"/>
      <name val="Calibri"/>
    </font>
    <font>
      <sz val="11"/>
      <color theme="1"/>
      <name val="Calibri"/>
      <family val="2"/>
      <scheme val="minor"/>
    </font>
    <font>
      <sz val="11"/>
      <color theme="1"/>
      <name val="Calibri"/>
      <family val="2"/>
      <scheme val="minor"/>
    </font>
    <font>
      <sz val="11"/>
      <color rgb="FF000000"/>
      <name val="Calibri"/>
      <family val="2"/>
    </font>
    <font>
      <b/>
      <sz val="11"/>
      <color rgb="FF000000"/>
      <name val="Calibri"/>
      <family val="2"/>
    </font>
    <font>
      <b/>
      <sz val="9"/>
      <color theme="1"/>
      <name val="Calibri"/>
      <family val="2"/>
    </font>
    <font>
      <b/>
      <sz val="9"/>
      <color theme="1" tint="0.34998626667073579"/>
      <name val="Calibri"/>
      <family val="2"/>
    </font>
    <font>
      <sz val="9"/>
      <color theme="1"/>
      <name val="Calibri"/>
      <family val="2"/>
    </font>
    <font>
      <b/>
      <sz val="9"/>
      <color indexed="8"/>
      <name val="Calibri"/>
      <family val="2"/>
    </font>
    <font>
      <b/>
      <sz val="9"/>
      <color rgb="FF002060"/>
      <name val="Calibri"/>
      <family val="2"/>
    </font>
    <font>
      <b/>
      <sz val="9"/>
      <color rgb="FF000000"/>
      <name val="Calibri"/>
      <family val="2"/>
    </font>
    <font>
      <b/>
      <u/>
      <sz val="9"/>
      <color theme="1"/>
      <name val="Calibri"/>
      <family val="2"/>
    </font>
    <font>
      <b/>
      <sz val="9"/>
      <color theme="0"/>
      <name val="Calibri"/>
      <family val="2"/>
    </font>
    <font>
      <u/>
      <sz val="11"/>
      <color theme="10"/>
      <name val="Calibri"/>
      <family val="2"/>
      <scheme val="minor"/>
    </font>
    <font>
      <sz val="10"/>
      <color rgb="FF000000"/>
      <name val="Times New Roman"/>
      <family val="1"/>
    </font>
    <font>
      <sz val="9"/>
      <name val="Calibri"/>
      <family val="2"/>
    </font>
    <font>
      <sz val="9"/>
      <color rgb="FF000000"/>
      <name val="Calibri"/>
      <family val="2"/>
    </font>
    <font>
      <u/>
      <sz val="11"/>
      <color theme="10"/>
      <name val="Calibri"/>
    </font>
    <font>
      <sz val="11"/>
      <color rgb="FF000000"/>
      <name val="Calibri"/>
    </font>
    <font>
      <sz val="8"/>
      <name val="Calibri"/>
    </font>
    <font>
      <u/>
      <sz val="11"/>
      <color theme="10"/>
      <name val="Calibri"/>
      <family val="2"/>
    </font>
    <font>
      <b/>
      <sz val="9"/>
      <name val="Calibri"/>
      <family val="2"/>
    </font>
    <font>
      <sz val="11"/>
      <name val="Calibri"/>
      <family val="2"/>
      <scheme val="minor"/>
    </font>
    <font>
      <b/>
      <u/>
      <sz val="9"/>
      <name val="Calibri"/>
      <family val="2"/>
    </font>
    <font>
      <b/>
      <i/>
      <sz val="9"/>
      <color theme="8" tint="-0.499984740745262"/>
      <name val="Calibri"/>
      <family val="2"/>
    </font>
    <font>
      <sz val="9"/>
      <color rgb="FF002060"/>
      <name val="Calibri"/>
      <family val="2"/>
    </font>
    <font>
      <b/>
      <sz val="9"/>
      <color rgb="FFFF0000"/>
      <name val="Calibri"/>
      <family val="2"/>
    </font>
    <font>
      <b/>
      <sz val="9"/>
      <color theme="1" tint="0.249977111117893"/>
      <name val="Calibri"/>
      <family val="2"/>
    </font>
    <font>
      <sz val="10"/>
      <name val="Arial"/>
      <family val="2"/>
    </font>
    <font>
      <b/>
      <u/>
      <sz val="9"/>
      <color rgb="FF000000"/>
      <name val="Calibri"/>
      <family val="2"/>
    </font>
    <font>
      <b/>
      <sz val="10"/>
      <color indexed="8"/>
      <name val="Calibri"/>
      <family val="2"/>
    </font>
    <font>
      <b/>
      <sz val="10"/>
      <color rgb="FF002060"/>
      <name val="Calibri"/>
      <family val="2"/>
    </font>
    <font>
      <sz val="10"/>
      <color rgb="FF000000"/>
      <name val="Calibri"/>
      <family val="2"/>
    </font>
    <font>
      <b/>
      <sz val="10"/>
      <color theme="1" tint="0.34998626667073579"/>
      <name val="Calibri"/>
      <family val="2"/>
    </font>
    <font>
      <sz val="10"/>
      <color theme="1"/>
      <name val="Calibri"/>
      <family val="2"/>
    </font>
    <font>
      <b/>
      <sz val="10"/>
      <color rgb="FF000000"/>
      <name val="Calibri"/>
      <family val="2"/>
    </font>
    <font>
      <b/>
      <u/>
      <sz val="10"/>
      <color rgb="FF000000"/>
      <name val="Calibri"/>
      <family val="2"/>
    </font>
    <font>
      <b/>
      <sz val="10"/>
      <name val="Calibri"/>
      <family val="2"/>
    </font>
    <font>
      <sz val="10"/>
      <name val="Calibri"/>
      <family val="2"/>
    </font>
    <font>
      <b/>
      <sz val="10"/>
      <color theme="0"/>
      <name val="Calibri"/>
      <family val="2"/>
    </font>
    <font>
      <b/>
      <vertAlign val="subscript"/>
      <sz val="9"/>
      <name val="Calibri"/>
      <family val="2"/>
    </font>
    <font>
      <b/>
      <i/>
      <sz val="9"/>
      <color theme="1"/>
      <name val="Calibri"/>
      <family val="2"/>
    </font>
    <font>
      <i/>
      <sz val="9"/>
      <color theme="1"/>
      <name val="Calibri"/>
      <family val="2"/>
    </font>
    <font>
      <sz val="9"/>
      <color theme="8" tint="-0.499984740745262"/>
      <name val="Calibri"/>
      <family val="2"/>
    </font>
  </fonts>
  <fills count="10">
    <fill>
      <patternFill patternType="none"/>
    </fill>
    <fill>
      <patternFill patternType="gray125"/>
    </fill>
    <fill>
      <patternFill patternType="solid">
        <fgColor rgb="FF808080"/>
        <bgColor rgb="FF000000"/>
      </patternFill>
    </fill>
    <fill>
      <patternFill patternType="solid">
        <fgColor rgb="FFD5D5D5"/>
        <bgColor rgb="FF000000"/>
      </patternFill>
    </fill>
    <fill>
      <patternFill patternType="solid">
        <fgColor rgb="FFFFFF00"/>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indexed="9"/>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theme="2" tint="-0.249977111117893"/>
      </left>
      <right style="thin">
        <color theme="2" tint="-0.249977111117893"/>
      </right>
      <top style="thin">
        <color theme="2" tint="-0.249977111117893"/>
      </top>
      <bottom style="thin">
        <color theme="2" tint="-0.249977111117893"/>
      </bottom>
      <diagonal/>
    </border>
    <border>
      <left/>
      <right/>
      <top/>
      <bottom style="thin">
        <color theme="2" tint="-0.249977111117893"/>
      </bottom>
      <diagonal/>
    </border>
    <border>
      <left style="thin">
        <color rgb="FF000000"/>
      </left>
      <right style="thin">
        <color rgb="FF000000"/>
      </right>
      <top/>
      <bottom style="thin">
        <color rgb="FF000000"/>
      </bottom>
      <diagonal/>
    </border>
    <border>
      <left style="thin">
        <color theme="2" tint="-0.249977111117893"/>
      </left>
      <right/>
      <top style="thin">
        <color theme="2" tint="-0.249977111117893"/>
      </top>
      <bottom style="thin">
        <color theme="2" tint="-0.249977111117893"/>
      </bottom>
      <diagonal/>
    </border>
    <border>
      <left/>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2" tint="-0.249977111117893"/>
      </left>
      <right/>
      <top style="thin">
        <color theme="2" tint="-0.249977111117893"/>
      </top>
      <bottom/>
      <diagonal/>
    </border>
    <border>
      <left/>
      <right/>
      <top style="thin">
        <color theme="2" tint="-0.249977111117893"/>
      </top>
      <bottom/>
      <diagonal/>
    </border>
    <border>
      <left/>
      <right style="thin">
        <color theme="2" tint="-0.249977111117893"/>
      </right>
      <top style="thin">
        <color theme="2" tint="-0.249977111117893"/>
      </top>
      <bottom/>
      <diagonal/>
    </border>
    <border>
      <left style="thin">
        <color theme="2" tint="-0.249977111117893"/>
      </left>
      <right/>
      <top/>
      <bottom style="thin">
        <color theme="2" tint="-0.249977111117893"/>
      </bottom>
      <diagonal/>
    </border>
    <border>
      <left/>
      <right style="thin">
        <color theme="2" tint="-0.249977111117893"/>
      </right>
      <top/>
      <bottom style="thin">
        <color theme="2" tint="-0.249977111117893"/>
      </bottom>
      <diagonal/>
    </border>
  </borders>
  <cellStyleXfs count="18">
    <xf numFmtId="0" fontId="0" fillId="0" borderId="0"/>
    <xf numFmtId="0" fontId="3" fillId="0" borderId="0"/>
    <xf numFmtId="0" fontId="2" fillId="0" borderId="0"/>
    <xf numFmtId="9" fontId="2" fillId="0" borderId="0" applyFont="0" applyFill="0" applyBorder="0" applyAlignment="0" applyProtection="0"/>
    <xf numFmtId="44" fontId="2" fillId="0" borderId="0" applyFont="0" applyFill="0" applyBorder="0" applyAlignment="0" applyProtection="0"/>
    <xf numFmtId="0" fontId="13" fillId="0" borderId="0" applyNumberFormat="0" applyFill="0" applyBorder="0" applyAlignment="0" applyProtection="0"/>
    <xf numFmtId="0" fontId="14" fillId="0" borderId="0"/>
    <xf numFmtId="0" fontId="17" fillId="0" borderId="0" applyNumberFormat="0" applyFill="0" applyBorder="0" applyAlignment="0" applyProtection="0"/>
    <xf numFmtId="44" fontId="18" fillId="0" borderId="0" applyFont="0" applyFill="0" applyBorder="0" applyAlignment="0" applyProtection="0"/>
    <xf numFmtId="9" fontId="18" fillId="0" borderId="0" applyFont="0" applyFill="0" applyBorder="0" applyAlignment="0" applyProtection="0"/>
    <xf numFmtId="0" fontId="1" fillId="0" borderId="0"/>
    <xf numFmtId="44" fontId="1" fillId="0" borderId="0" applyFont="0" applyFill="0" applyBorder="0" applyAlignment="0" applyProtection="0"/>
    <xf numFmtId="0" fontId="20" fillId="0" borderId="0" applyNumberFormat="0" applyFill="0" applyBorder="0" applyAlignment="0" applyProtection="0">
      <alignment vertical="top"/>
      <protection locked="0"/>
    </xf>
    <xf numFmtId="9" fontId="1" fillId="0" borderId="0" applyFont="0" applyFill="0" applyBorder="0" applyAlignment="0" applyProtection="0"/>
    <xf numFmtId="0" fontId="28" fillId="0" borderId="0"/>
    <xf numFmtId="0" fontId="28" fillId="0" borderId="0"/>
    <xf numFmtId="43" fontId="28" fillId="0" borderId="0" applyFont="0" applyFill="0" applyBorder="0" applyAlignment="0" applyProtection="0"/>
    <xf numFmtId="9" fontId="28" fillId="0" borderId="0" applyFont="0" applyFill="0" applyBorder="0" applyAlignment="0" applyProtection="0"/>
  </cellStyleXfs>
  <cellXfs count="167">
    <xf numFmtId="0" fontId="0" fillId="0" borderId="0" xfId="0"/>
    <xf numFmtId="0" fontId="4" fillId="0" borderId="0" xfId="0" applyFont="1"/>
    <xf numFmtId="0" fontId="4" fillId="4" borderId="0" xfId="0" applyFont="1" applyFill="1"/>
    <xf numFmtId="0" fontId="7" fillId="0" borderId="0" xfId="2" applyFont="1"/>
    <xf numFmtId="0" fontId="7" fillId="0" borderId="2" xfId="2" applyFont="1" applyBorder="1"/>
    <xf numFmtId="0" fontId="15" fillId="0" borderId="0" xfId="6" applyFont="1" applyAlignment="1">
      <alignment horizontal="left" vertical="center"/>
    </xf>
    <xf numFmtId="0" fontId="16" fillId="0" borderId="0" xfId="6" applyFont="1" applyAlignment="1">
      <alignment horizontal="left" vertical="center"/>
    </xf>
    <xf numFmtId="0" fontId="16" fillId="0" borderId="0" xfId="6" applyFont="1" applyAlignment="1">
      <alignment vertical="center"/>
    </xf>
    <xf numFmtId="0" fontId="1" fillId="0" borderId="0" xfId="10"/>
    <xf numFmtId="0" fontId="5" fillId="5" borderId="2" xfId="2" applyFont="1" applyFill="1" applyBorder="1" applyAlignment="1">
      <alignment horizontal="center"/>
    </xf>
    <xf numFmtId="0" fontId="7" fillId="0" borderId="2" xfId="2" applyFont="1" applyBorder="1" applyAlignment="1">
      <alignment wrapText="1"/>
    </xf>
    <xf numFmtId="0" fontId="21" fillId="0" borderId="0" xfId="2" applyFont="1" applyAlignment="1">
      <alignment horizontal="left" vertical="center"/>
    </xf>
    <xf numFmtId="0" fontId="21" fillId="0" borderId="0" xfId="2" applyFont="1" applyAlignment="1">
      <alignment vertical="center" wrapText="1"/>
    </xf>
    <xf numFmtId="0" fontId="21" fillId="0" borderId="0" xfId="2" applyFont="1" applyAlignment="1">
      <alignment horizontal="right" vertical="center"/>
    </xf>
    <xf numFmtId="14" fontId="21" fillId="0" borderId="0" xfId="2" applyNumberFormat="1" applyFont="1" applyAlignment="1">
      <alignment horizontal="right" vertical="center"/>
    </xf>
    <xf numFmtId="14" fontId="21" fillId="0" borderId="0" xfId="3" applyNumberFormat="1" applyFont="1" applyBorder="1" applyAlignment="1">
      <alignment horizontal="left" vertical="center"/>
    </xf>
    <xf numFmtId="0" fontId="22" fillId="0" borderId="0" xfId="10" applyFont="1"/>
    <xf numFmtId="0" fontId="15" fillId="0" borderId="0" xfId="2" applyFont="1"/>
    <xf numFmtId="0" fontId="15" fillId="0" borderId="2" xfId="2" applyFont="1" applyBorder="1" applyAlignment="1">
      <alignment horizontal="center"/>
    </xf>
    <xf numFmtId="0" fontId="15" fillId="0" borderId="2" xfId="2" applyFont="1" applyBorder="1"/>
    <xf numFmtId="44" fontId="15" fillId="0" borderId="2" xfId="4" applyFont="1" applyBorder="1"/>
    <xf numFmtId="49" fontId="21" fillId="0" borderId="0" xfId="2" applyNumberFormat="1" applyFont="1" applyAlignment="1">
      <alignment horizontal="left" vertical="center"/>
    </xf>
    <xf numFmtId="0" fontId="21" fillId="0" borderId="0" xfId="6" applyFont="1" applyAlignment="1">
      <alignment horizontal="left" vertical="center"/>
    </xf>
    <xf numFmtId="0" fontId="17" fillId="0" borderId="2" xfId="7" applyBorder="1" applyAlignment="1">
      <alignment wrapText="1"/>
    </xf>
    <xf numFmtId="0" fontId="22" fillId="0" borderId="0" xfId="10" applyFont="1" applyAlignment="1">
      <alignment horizontal="left"/>
    </xf>
    <xf numFmtId="0" fontId="7" fillId="0" borderId="0" xfId="10" applyFont="1"/>
    <xf numFmtId="0" fontId="6" fillId="0" borderId="0" xfId="10" applyFont="1" applyAlignment="1">
      <alignment vertical="center" wrapText="1"/>
    </xf>
    <xf numFmtId="0" fontId="9" fillId="0" borderId="0" xfId="10" applyFont="1" applyAlignment="1">
      <alignment vertical="center"/>
    </xf>
    <xf numFmtId="0" fontId="8" fillId="0" borderId="0" xfId="10" applyFont="1" applyAlignment="1">
      <alignment horizontal="left" vertical="center"/>
    </xf>
    <xf numFmtId="0" fontId="9" fillId="0" borderId="0" xfId="10" applyFont="1" applyAlignment="1">
      <alignment vertical="center" wrapText="1"/>
    </xf>
    <xf numFmtId="0" fontId="9" fillId="0" borderId="0" xfId="10" applyFont="1" applyAlignment="1">
      <alignment horizontal="left" vertical="center"/>
    </xf>
    <xf numFmtId="0" fontId="24" fillId="0" borderId="0" xfId="10" applyFont="1" applyAlignment="1">
      <alignment horizontal="center" vertical="center"/>
    </xf>
    <xf numFmtId="10" fontId="9" fillId="0" borderId="0" xfId="13" applyNumberFormat="1" applyFont="1" applyAlignment="1">
      <alignment horizontal="left" vertical="center"/>
    </xf>
    <xf numFmtId="0" fontId="25" fillId="0" borderId="0" xfId="10" applyFont="1" applyAlignment="1">
      <alignment vertical="center"/>
    </xf>
    <xf numFmtId="14" fontId="9" fillId="0" borderId="0" xfId="10" applyNumberFormat="1" applyFont="1" applyAlignment="1">
      <alignment horizontal="left" vertical="center"/>
    </xf>
    <xf numFmtId="14" fontId="9" fillId="0" borderId="0" xfId="10" applyNumberFormat="1" applyFont="1" applyAlignment="1">
      <alignment vertical="center"/>
    </xf>
    <xf numFmtId="49" fontId="9" fillId="0" borderId="0" xfId="10" applyNumberFormat="1" applyFont="1" applyAlignment="1">
      <alignment horizontal="left" vertical="center"/>
    </xf>
    <xf numFmtId="49" fontId="26" fillId="0" borderId="0" xfId="10" applyNumberFormat="1" applyFont="1" applyAlignment="1">
      <alignment horizontal="left" vertical="center"/>
    </xf>
    <xf numFmtId="0" fontId="7" fillId="0" borderId="0" xfId="10" applyFont="1" applyAlignment="1">
      <alignment vertical="center"/>
    </xf>
    <xf numFmtId="0" fontId="5" fillId="0" borderId="0" xfId="10" applyFont="1"/>
    <xf numFmtId="0" fontId="7" fillId="0" borderId="2" xfId="10" applyFont="1" applyBorder="1"/>
    <xf numFmtId="0" fontId="7" fillId="0" borderId="2" xfId="10" applyFont="1" applyBorder="1" applyAlignment="1">
      <alignment horizontal="center"/>
    </xf>
    <xf numFmtId="9" fontId="7" fillId="0" borderId="2" xfId="10" applyNumberFormat="1" applyFont="1" applyBorder="1" applyAlignment="1">
      <alignment horizontal="center"/>
    </xf>
    <xf numFmtId="0" fontId="5" fillId="0" borderId="2" xfId="10" applyFont="1" applyBorder="1" applyAlignment="1">
      <alignment horizontal="center" vertical="center"/>
    </xf>
    <xf numFmtId="44" fontId="7" fillId="0" borderId="2" xfId="10" applyNumberFormat="1" applyFont="1" applyBorder="1"/>
    <xf numFmtId="10" fontId="7" fillId="0" borderId="2" xfId="13" applyNumberFormat="1" applyFont="1" applyBorder="1" applyAlignment="1">
      <alignment horizontal="center" vertical="center"/>
    </xf>
    <xf numFmtId="10" fontId="7" fillId="0" borderId="2" xfId="13" applyNumberFormat="1" applyFont="1" applyFill="1" applyBorder="1" applyAlignment="1">
      <alignment horizontal="center"/>
    </xf>
    <xf numFmtId="44" fontId="27" fillId="0" borderId="2" xfId="10" applyNumberFormat="1" applyFont="1" applyBorder="1"/>
    <xf numFmtId="10" fontId="27" fillId="0" borderId="2" xfId="10" applyNumberFormat="1" applyFont="1" applyBorder="1" applyAlignment="1">
      <alignment horizontal="center"/>
    </xf>
    <xf numFmtId="10" fontId="27" fillId="0" borderId="2" xfId="10" applyNumberFormat="1" applyFont="1" applyBorder="1"/>
    <xf numFmtId="0" fontId="15" fillId="0" borderId="0" xfId="14" applyFont="1"/>
    <xf numFmtId="0" fontId="10" fillId="0" borderId="0" xfId="10" applyFont="1" applyAlignment="1">
      <alignment vertical="center"/>
    </xf>
    <xf numFmtId="0" fontId="9" fillId="0" borderId="0" xfId="10" applyFont="1" applyAlignment="1">
      <alignment vertical="top" wrapText="1"/>
    </xf>
    <xf numFmtId="10" fontId="9" fillId="0" borderId="0" xfId="10" applyNumberFormat="1" applyFont="1" applyAlignment="1">
      <alignment horizontal="left" vertical="center"/>
    </xf>
    <xf numFmtId="0" fontId="30" fillId="0" borderId="0" xfId="10" applyFont="1" applyAlignment="1">
      <alignment horizontal="left" vertical="center"/>
    </xf>
    <xf numFmtId="0" fontId="31" fillId="0" borderId="0" xfId="10" applyFont="1" applyAlignment="1">
      <alignment vertical="center"/>
    </xf>
    <xf numFmtId="0" fontId="32" fillId="0" borderId="0" xfId="0" applyFont="1"/>
    <xf numFmtId="0" fontId="33" fillId="0" borderId="0" xfId="10" applyFont="1" applyAlignment="1">
      <alignment vertical="center" wrapText="1"/>
    </xf>
    <xf numFmtId="0" fontId="34" fillId="0" borderId="0" xfId="10" applyFont="1"/>
    <xf numFmtId="0" fontId="31" fillId="0" borderId="0" xfId="10" applyFont="1" applyAlignment="1">
      <alignment horizontal="left" vertical="center"/>
    </xf>
    <xf numFmtId="0" fontId="35" fillId="0" borderId="0" xfId="0" applyFont="1"/>
    <xf numFmtId="10" fontId="31" fillId="0" borderId="0" xfId="10" applyNumberFormat="1" applyFont="1" applyAlignment="1">
      <alignment horizontal="left" vertical="center"/>
    </xf>
    <xf numFmtId="0" fontId="32" fillId="0" borderId="0" xfId="0" applyFont="1" applyAlignment="1">
      <alignment horizontal="right"/>
    </xf>
    <xf numFmtId="0" fontId="32" fillId="4" borderId="0" xfId="0" applyFont="1" applyFill="1"/>
    <xf numFmtId="10" fontId="32" fillId="0" borderId="0" xfId="9" applyNumberFormat="1" applyFont="1"/>
    <xf numFmtId="0" fontId="35" fillId="0" borderId="0" xfId="10" applyFont="1" applyAlignment="1">
      <alignment vertical="center"/>
    </xf>
    <xf numFmtId="0" fontId="32" fillId="0" borderId="0" xfId="0" applyFont="1" applyAlignment="1">
      <alignment horizontal="left"/>
    </xf>
    <xf numFmtId="49" fontId="31" fillId="0" borderId="0" xfId="10" applyNumberFormat="1" applyFont="1" applyAlignment="1">
      <alignment horizontal="left" vertical="center"/>
    </xf>
    <xf numFmtId="14" fontId="31" fillId="0" borderId="0" xfId="10" applyNumberFormat="1" applyFont="1" applyAlignment="1">
      <alignment horizontal="left" vertical="center"/>
    </xf>
    <xf numFmtId="4" fontId="32" fillId="2" borderId="1" xfId="0" applyNumberFormat="1" applyFont="1" applyFill="1" applyBorder="1" applyAlignment="1">
      <alignment horizontal="center"/>
    </xf>
    <xf numFmtId="0" fontId="32" fillId="3" borderId="0" xfId="0" applyFont="1" applyFill="1"/>
    <xf numFmtId="0" fontId="32" fillId="3" borderId="0" xfId="0" applyFont="1" applyFill="1" applyAlignment="1">
      <alignment horizontal="left"/>
    </xf>
    <xf numFmtId="0" fontId="32" fillId="3" borderId="0" xfId="0" applyFont="1" applyFill="1" applyAlignment="1">
      <alignment wrapText="1"/>
    </xf>
    <xf numFmtId="4" fontId="32" fillId="3" borderId="0" xfId="0" applyNumberFormat="1" applyFont="1" applyFill="1"/>
    <xf numFmtId="4" fontId="35" fillId="3" borderId="0" xfId="0" applyNumberFormat="1" applyFont="1" applyFill="1"/>
    <xf numFmtId="0" fontId="32" fillId="0" borderId="0" xfId="0" applyFont="1" applyAlignment="1">
      <alignment wrapText="1"/>
    </xf>
    <xf numFmtId="4" fontId="32" fillId="0" borderId="0" xfId="0" applyNumberFormat="1" applyFont="1"/>
    <xf numFmtId="0" fontId="32" fillId="0" borderId="0" xfId="0" applyFont="1" applyAlignment="1">
      <alignment vertical="center" wrapText="1"/>
    </xf>
    <xf numFmtId="44" fontId="32" fillId="0" borderId="0" xfId="8" applyFont="1"/>
    <xf numFmtId="4" fontId="35" fillId="0" borderId="0" xfId="0" applyNumberFormat="1" applyFont="1"/>
    <xf numFmtId="0" fontId="12" fillId="6" borderId="2" xfId="10" applyFont="1" applyFill="1" applyBorder="1" applyAlignment="1">
      <alignment horizontal="center" vertical="center"/>
    </xf>
    <xf numFmtId="0" fontId="7" fillId="7" borderId="2" xfId="10" applyFont="1" applyFill="1" applyBorder="1" applyAlignment="1">
      <alignment horizontal="center"/>
    </xf>
    <xf numFmtId="44" fontId="7" fillId="7" borderId="2" xfId="10" applyNumberFormat="1" applyFont="1" applyFill="1" applyBorder="1"/>
    <xf numFmtId="10" fontId="7" fillId="7" borderId="2" xfId="13" applyNumberFormat="1" applyFont="1" applyFill="1" applyBorder="1" applyAlignment="1">
      <alignment horizontal="center"/>
    </xf>
    <xf numFmtId="0" fontId="12" fillId="6" borderId="8" xfId="10" applyFont="1" applyFill="1" applyBorder="1" applyAlignment="1">
      <alignment horizontal="center" vertical="center"/>
    </xf>
    <xf numFmtId="0" fontId="38" fillId="0" borderId="0" xfId="1" applyFont="1"/>
    <xf numFmtId="10" fontId="32" fillId="0" borderId="0" xfId="0" applyNumberFormat="1" applyFont="1" applyAlignment="1">
      <alignment horizontal="left"/>
    </xf>
    <xf numFmtId="14" fontId="32" fillId="0" borderId="0" xfId="0" applyNumberFormat="1" applyFont="1" applyAlignment="1">
      <alignment horizontal="left"/>
    </xf>
    <xf numFmtId="0" fontId="39" fillId="6" borderId="2" xfId="10" applyFont="1" applyFill="1" applyBorder="1" applyAlignment="1">
      <alignment horizontal="center" vertical="center"/>
    </xf>
    <xf numFmtId="0" fontId="38" fillId="2" borderId="0" xfId="1" applyFont="1" applyFill="1" applyAlignment="1">
      <alignment horizontal="center"/>
    </xf>
    <xf numFmtId="0" fontId="38" fillId="2" borderId="0" xfId="1" applyFont="1" applyFill="1"/>
    <xf numFmtId="4" fontId="38" fillId="2" borderId="0" xfId="1" applyNumberFormat="1" applyFont="1" applyFill="1"/>
    <xf numFmtId="0" fontId="38" fillId="0" borderId="0" xfId="1" applyFont="1" applyAlignment="1">
      <alignment horizontal="center"/>
    </xf>
    <xf numFmtId="4" fontId="38" fillId="0" borderId="0" xfId="1" applyNumberFormat="1" applyFont="1"/>
    <xf numFmtId="44" fontId="38" fillId="0" borderId="0" xfId="1" applyNumberFormat="1" applyFont="1"/>
    <xf numFmtId="0" fontId="16" fillId="0" borderId="0" xfId="6" applyFont="1" applyAlignment="1">
      <alignment horizontal="left" vertical="top"/>
    </xf>
    <xf numFmtId="0" fontId="6" fillId="0" borderId="0" xfId="15" applyFont="1" applyAlignment="1">
      <alignment vertical="center" wrapText="1"/>
    </xf>
    <xf numFmtId="0" fontId="6" fillId="0" borderId="0" xfId="15" applyFont="1" applyAlignment="1">
      <alignment horizontal="right" vertical="center" wrapText="1"/>
    </xf>
    <xf numFmtId="0" fontId="21" fillId="8" borderId="2" xfId="6" applyFont="1" applyFill="1" applyBorder="1" applyAlignment="1">
      <alignment horizontal="center" vertical="top" wrapText="1"/>
    </xf>
    <xf numFmtId="0" fontId="15" fillId="0" borderId="2" xfId="6" applyFont="1" applyBorder="1" applyAlignment="1">
      <alignment horizontal="center" vertical="top" wrapText="1"/>
    </xf>
    <xf numFmtId="0" fontId="15" fillId="0" borderId="2" xfId="6" applyFont="1" applyBorder="1" applyAlignment="1">
      <alignment horizontal="center" vertical="top"/>
    </xf>
    <xf numFmtId="10" fontId="16" fillId="0" borderId="2" xfId="6" applyNumberFormat="1" applyFont="1" applyBorder="1" applyAlignment="1">
      <alignment horizontal="center" vertical="top" shrinkToFit="1"/>
    </xf>
    <xf numFmtId="0" fontId="16" fillId="0" borderId="2" xfId="6" applyFont="1" applyBorder="1" applyAlignment="1">
      <alignment horizontal="center" vertical="center"/>
    </xf>
    <xf numFmtId="10" fontId="10" fillId="8" borderId="2" xfId="6" applyNumberFormat="1" applyFont="1" applyFill="1" applyBorder="1" applyAlignment="1">
      <alignment horizontal="center" vertical="top" shrinkToFit="1"/>
    </xf>
    <xf numFmtId="0" fontId="15" fillId="0" borderId="0" xfId="6" applyFont="1" applyAlignment="1">
      <alignment horizontal="left" vertical="top" wrapText="1"/>
    </xf>
    <xf numFmtId="10" fontId="15" fillId="0" borderId="0" xfId="6" applyNumberFormat="1" applyFont="1" applyAlignment="1">
      <alignment horizontal="left" vertical="top"/>
    </xf>
    <xf numFmtId="0" fontId="21" fillId="0" borderId="0" xfId="6" applyFont="1" applyAlignment="1">
      <alignment horizontal="center" vertical="top" wrapText="1"/>
    </xf>
    <xf numFmtId="0" fontId="15" fillId="9" borderId="0" xfId="14" applyFont="1" applyFill="1"/>
    <xf numFmtId="0" fontId="9" fillId="0" borderId="0" xfId="10" applyFont="1" applyAlignment="1">
      <alignment vertical="top"/>
    </xf>
    <xf numFmtId="4" fontId="43" fillId="0" borderId="0" xfId="10" applyNumberFormat="1" applyFont="1" applyAlignment="1">
      <alignment horizontal="center" vertical="center"/>
    </xf>
    <xf numFmtId="164" fontId="15" fillId="0" borderId="2" xfId="16" applyNumberFormat="1" applyFont="1" applyBorder="1" applyAlignment="1">
      <alignment horizontal="center"/>
    </xf>
    <xf numFmtId="0" fontId="15" fillId="0" borderId="2" xfId="14" applyFont="1" applyBorder="1"/>
    <xf numFmtId="10" fontId="21" fillId="0" borderId="2" xfId="17" applyNumberFormat="1" applyFont="1" applyFill="1" applyBorder="1" applyAlignment="1">
      <alignment horizontal="center"/>
    </xf>
    <xf numFmtId="10" fontId="15" fillId="0" borderId="2" xfId="17" applyNumberFormat="1" applyFont="1" applyFill="1" applyBorder="1" applyAlignment="1">
      <alignment horizontal="center"/>
    </xf>
    <xf numFmtId="0" fontId="21" fillId="0" borderId="2" xfId="14" applyFont="1" applyBorder="1"/>
    <xf numFmtId="10" fontId="21" fillId="0" borderId="2" xfId="17" applyNumberFormat="1" applyFont="1" applyBorder="1" applyAlignment="1">
      <alignment horizontal="center"/>
    </xf>
    <xf numFmtId="10" fontId="15" fillId="0" borderId="2" xfId="17" applyNumberFormat="1" applyFont="1" applyBorder="1" applyAlignment="1">
      <alignment horizontal="center"/>
    </xf>
    <xf numFmtId="164" fontId="21" fillId="0" borderId="2" xfId="16" applyNumberFormat="1" applyFont="1" applyBorder="1" applyAlignment="1">
      <alignment horizontal="center"/>
    </xf>
    <xf numFmtId="0" fontId="15" fillId="0" borderId="2" xfId="14" applyFont="1" applyBorder="1" applyAlignment="1">
      <alignment wrapText="1"/>
    </xf>
    <xf numFmtId="10" fontId="21" fillId="8" borderId="2" xfId="13" applyNumberFormat="1" applyFont="1" applyFill="1" applyBorder="1" applyAlignment="1">
      <alignment horizontal="center" vertical="top" wrapText="1"/>
    </xf>
    <xf numFmtId="17" fontId="9" fillId="0" borderId="0" xfId="10" applyNumberFormat="1" applyFont="1" applyAlignment="1">
      <alignment horizontal="left" vertical="top"/>
    </xf>
    <xf numFmtId="0" fontId="32" fillId="0" borderId="0" xfId="0" applyFont="1" applyAlignment="1">
      <alignment vertical="top" wrapText="1"/>
    </xf>
    <xf numFmtId="44" fontId="35" fillId="0" borderId="0" xfId="8" applyFont="1"/>
    <xf numFmtId="44" fontId="16" fillId="4" borderId="0" xfId="8" applyFont="1" applyFill="1"/>
    <xf numFmtId="0" fontId="12" fillId="6" borderId="8" xfId="10" applyFont="1" applyFill="1" applyBorder="1" applyAlignment="1">
      <alignment horizontal="center" vertical="center"/>
    </xf>
    <xf numFmtId="4" fontId="32" fillId="2" borderId="4" xfId="0" applyNumberFormat="1" applyFont="1" applyFill="1" applyBorder="1" applyAlignment="1">
      <alignment horizontal="center"/>
    </xf>
    <xf numFmtId="0" fontId="30" fillId="0" borderId="0" xfId="10" applyFont="1" applyAlignment="1">
      <alignment horizontal="left" vertical="center" wrapText="1"/>
    </xf>
    <xf numFmtId="0" fontId="36" fillId="0" borderId="0" xfId="0" applyFont="1" applyAlignment="1">
      <alignment horizontal="center" vertical="center" wrapText="1"/>
    </xf>
    <xf numFmtId="0" fontId="12" fillId="6" borderId="2" xfId="10" applyFont="1" applyFill="1" applyBorder="1" applyAlignment="1">
      <alignment horizontal="center" vertical="center"/>
    </xf>
    <xf numFmtId="0" fontId="12" fillId="6" borderId="5" xfId="10" applyFont="1" applyFill="1" applyBorder="1" applyAlignment="1">
      <alignment horizontal="center" vertical="center"/>
    </xf>
    <xf numFmtId="0" fontId="12" fillId="6" borderId="7" xfId="10" applyFont="1" applyFill="1" applyBorder="1" applyAlignment="1">
      <alignment horizontal="center" vertical="center"/>
    </xf>
    <xf numFmtId="0" fontId="7" fillId="7" borderId="5" xfId="10" applyFont="1" applyFill="1" applyBorder="1" applyAlignment="1">
      <alignment horizontal="left"/>
    </xf>
    <xf numFmtId="0" fontId="7" fillId="7" borderId="6" xfId="10" applyFont="1" applyFill="1" applyBorder="1" applyAlignment="1">
      <alignment horizontal="left"/>
    </xf>
    <xf numFmtId="0" fontId="7" fillId="7" borderId="7" xfId="10" applyFont="1" applyFill="1" applyBorder="1" applyAlignment="1">
      <alignment horizontal="left"/>
    </xf>
    <xf numFmtId="0" fontId="27" fillId="0" borderId="2" xfId="10" applyFont="1" applyBorder="1" applyAlignment="1">
      <alignment horizontal="center"/>
    </xf>
    <xf numFmtId="0" fontId="8" fillId="0" borderId="0" xfId="10" applyFont="1" applyAlignment="1">
      <alignment horizontal="left" vertical="center" wrapText="1"/>
    </xf>
    <xf numFmtId="0" fontId="7" fillId="0" borderId="2" xfId="10" applyFont="1" applyBorder="1" applyAlignment="1">
      <alignment horizontal="left"/>
    </xf>
    <xf numFmtId="0" fontId="7" fillId="7" borderId="2" xfId="10" applyFont="1" applyFill="1" applyBorder="1" applyAlignment="1">
      <alignment horizontal="left"/>
    </xf>
    <xf numFmtId="0" fontId="7" fillId="0" borderId="5" xfId="10" applyFont="1" applyBorder="1" applyAlignment="1">
      <alignment horizontal="left"/>
    </xf>
    <xf numFmtId="0" fontId="7" fillId="0" borderId="6" xfId="10" applyFont="1" applyBorder="1" applyAlignment="1">
      <alignment horizontal="left"/>
    </xf>
    <xf numFmtId="0" fontId="7" fillId="0" borderId="7" xfId="10" applyFont="1" applyBorder="1" applyAlignment="1">
      <alignment horizontal="left"/>
    </xf>
    <xf numFmtId="0" fontId="7" fillId="0" borderId="2" xfId="10" applyFont="1" applyBorder="1" applyAlignment="1">
      <alignment horizontal="center"/>
    </xf>
    <xf numFmtId="0" fontId="11" fillId="0" borderId="0" xfId="10" applyFont="1" applyAlignment="1">
      <alignment horizontal="center"/>
    </xf>
    <xf numFmtId="0" fontId="37" fillId="0" borderId="0" xfId="1" applyFont="1" applyAlignment="1">
      <alignment horizontal="center" vertical="center"/>
    </xf>
    <xf numFmtId="0" fontId="38" fillId="0" borderId="0" xfId="1" applyFont="1" applyAlignment="1">
      <alignment vertical="center"/>
    </xf>
    <xf numFmtId="0" fontId="16" fillId="0" borderId="2" xfId="6" applyFont="1" applyBorder="1" applyAlignment="1">
      <alignment horizontal="center" vertical="center"/>
    </xf>
    <xf numFmtId="0" fontId="41" fillId="0" borderId="0" xfId="6" applyFont="1" applyAlignment="1">
      <alignment horizontal="left" vertical="center"/>
    </xf>
    <xf numFmtId="0" fontId="42" fillId="0" borderId="0" xfId="6" applyFont="1" applyAlignment="1">
      <alignment horizontal="justify" vertical="center" wrapText="1"/>
    </xf>
    <xf numFmtId="0" fontId="29" fillId="0" borderId="0" xfId="6" applyFont="1" applyAlignment="1">
      <alignment horizontal="center" vertical="center"/>
    </xf>
    <xf numFmtId="0" fontId="12" fillId="6" borderId="9" xfId="10" applyFont="1" applyFill="1" applyBorder="1" applyAlignment="1">
      <alignment horizontal="center" vertical="center"/>
    </xf>
    <xf numFmtId="0" fontId="12" fillId="6" borderId="10" xfId="10" applyFont="1" applyFill="1" applyBorder="1" applyAlignment="1">
      <alignment horizontal="center" vertical="center"/>
    </xf>
    <xf numFmtId="0" fontId="12" fillId="6" borderId="11" xfId="10" applyFont="1" applyFill="1" applyBorder="1" applyAlignment="1">
      <alignment horizontal="center" vertical="center"/>
    </xf>
    <xf numFmtId="0" fontId="12" fillId="6" borderId="12" xfId="10" applyFont="1" applyFill="1" applyBorder="1" applyAlignment="1">
      <alignment horizontal="center" vertical="center"/>
    </xf>
    <xf numFmtId="0" fontId="12" fillId="6" borderId="3" xfId="10" applyFont="1" applyFill="1" applyBorder="1" applyAlignment="1">
      <alignment horizontal="center" vertical="center"/>
    </xf>
    <xf numFmtId="0" fontId="12" fillId="6" borderId="13" xfId="10" applyFont="1" applyFill="1" applyBorder="1" applyAlignment="1">
      <alignment horizontal="center" vertical="center"/>
    </xf>
    <xf numFmtId="0" fontId="15" fillId="0" borderId="0" xfId="14" applyFont="1" applyAlignment="1">
      <alignment horizontal="left" wrapText="1"/>
    </xf>
    <xf numFmtId="0" fontId="15" fillId="0" borderId="0" xfId="14" applyFont="1"/>
    <xf numFmtId="0" fontId="23" fillId="0" borderId="0" xfId="14" applyFont="1" applyAlignment="1">
      <alignment horizontal="center"/>
    </xf>
    <xf numFmtId="0" fontId="8" fillId="0" borderId="0" xfId="10" applyFont="1" applyAlignment="1">
      <alignment horizontal="left" vertical="center"/>
    </xf>
    <xf numFmtId="0" fontId="9" fillId="0" borderId="0" xfId="10" applyFont="1" applyAlignment="1">
      <alignment horizontal="left" vertical="center" wrapText="1"/>
    </xf>
    <xf numFmtId="0" fontId="23" fillId="0" borderId="0" xfId="2" applyFont="1" applyAlignment="1">
      <alignment horizontal="center"/>
    </xf>
    <xf numFmtId="0" fontId="23" fillId="0" borderId="0" xfId="2" applyFont="1" applyAlignment="1">
      <alignment horizontal="center" vertical="center"/>
    </xf>
    <xf numFmtId="0" fontId="32" fillId="0" borderId="0" xfId="0" applyFont="1" applyFill="1"/>
    <xf numFmtId="0" fontId="32" fillId="0" borderId="0" xfId="0" applyFont="1" applyFill="1" applyAlignment="1">
      <alignment horizontal="left"/>
    </xf>
    <xf numFmtId="0" fontId="32" fillId="0" borderId="0" xfId="0" applyFont="1" applyFill="1" applyAlignment="1">
      <alignment wrapText="1"/>
    </xf>
    <xf numFmtId="4" fontId="32" fillId="0" borderId="0" xfId="0" applyNumberFormat="1" applyFont="1" applyFill="1"/>
    <xf numFmtId="44" fontId="32" fillId="0" borderId="0" xfId="8" applyFont="1" applyFill="1"/>
  </cellXfs>
  <cellStyles count="18">
    <cellStyle name="Hiperlink" xfId="7" builtinId="8"/>
    <cellStyle name="Hiperlink 2" xfId="5" xr:uid="{207D1020-C11E-4BB8-8050-43BCD19159A7}"/>
    <cellStyle name="Hiperlink 3" xfId="12" xr:uid="{90025991-CCD6-454B-BCF6-522214DBE94C}"/>
    <cellStyle name="Moeda" xfId="8" builtinId="4"/>
    <cellStyle name="Moeda 2" xfId="4" xr:uid="{3D3F0172-C9A8-4293-B21D-5969F9F88AC9}"/>
    <cellStyle name="Moeda 3" xfId="11" xr:uid="{21D8F0A0-E622-48E0-9BB2-FEF4E1B58333}"/>
    <cellStyle name="Normal" xfId="0" builtinId="0"/>
    <cellStyle name="Normal 2" xfId="1" xr:uid="{FD7A8C6D-4EB0-4F2C-A67D-13121D91D6AF}"/>
    <cellStyle name="Normal 2 2" xfId="14" xr:uid="{B431D5EE-52AB-45CF-9981-08B1ADC1B19F}"/>
    <cellStyle name="Normal 2 2 2" xfId="6" xr:uid="{0949E644-D631-4A79-AE64-42CF8E4E863A}"/>
    <cellStyle name="Normal 3" xfId="2" xr:uid="{20E7B361-4715-4EFC-AFF5-58E564F50CCF}"/>
    <cellStyle name="Normal 3 2" xfId="15" xr:uid="{357EB4EB-D9B5-4566-9387-8E6EF1C4E54F}"/>
    <cellStyle name="Normal 4" xfId="10" xr:uid="{F410DBB7-1544-4BC7-B63F-43A14D47B186}"/>
    <cellStyle name="Porcentagem" xfId="9" builtinId="5"/>
    <cellStyle name="Porcentagem 2" xfId="3" xr:uid="{12D21AA9-D053-4188-B028-ABC761FA3C74}"/>
    <cellStyle name="Porcentagem 2 2" xfId="17" xr:uid="{F0659089-9AA6-4BF2-A5B8-7DC68F39FA82}"/>
    <cellStyle name="Porcentagem 3" xfId="13" xr:uid="{A636F2F7-AD0E-49C5-AA17-A6483A2C18A1}"/>
    <cellStyle name="Separador de milhares_BDI" xfId="16" xr:uid="{AF179DC9-E9A2-482A-AF80-F4B62623443C}"/>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NFOGERENTE\pendrive\ARCHEL%20PetrobrasCIC\WINDOWS\TEMP\SZ4617\INFRAERO%20Florian&#243;polis%20cp0249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eandro\Escritorio\Escritorio\Clientes\Archel\JohnDeere-F&#225;bricaMontenegro_Julho2005\Orcamento_cliente\Proposta\JOHNDEERE_Custo_rev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eandro\Escritorio\Escritorio\Clientes\Archel\JohnDeere-F&#225;bricaMontenegro_Julho2005\Orcamento_cliente\Proposta\Archel\Petrobras-Reformas\Planilhas_Referencia\WINDOWS\TEMP\SZ4617\INFRAERO%20Florian&#243;polis%20cp024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eandro\Escritorio\Escritorio\Clientes\Archel\JohnDeere-F&#225;bricaMontenegro_Julho2005\Orcamento_cliente\Proposta\Archel\Petrobras-Reformas\Planilhas_Referencia\DMAE10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Pavilh&#227;o%20Ipiranga\DMAE109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leto"/>
      <sheetName val="COMPOSIÇÕES"/>
      <sheetName val="cronograma"/>
      <sheetName val="Resumo geral"/>
      <sheetName val="Resumo compos"/>
      <sheetName val="cotações materiais"/>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Cron-Fis-Fin "/>
      <sheetName val="Mobilização"/>
      <sheetName val="Tabela Custo HH"/>
      <sheetName val="CCU"/>
      <sheetName val="CCU_Reformas"/>
      <sheetName val="CCU Refap CIC"/>
      <sheetName val="completo"/>
    </sheetNames>
    <sheetDataSet>
      <sheetData sheetId="0"/>
      <sheetData sheetId="1"/>
      <sheetData sheetId="2"/>
      <sheetData sheetId="3"/>
      <sheetData sheetId="4" refreshError="1">
        <row r="408">
          <cell r="G408">
            <v>30.85</v>
          </cell>
          <cell r="H408">
            <v>6.7760000000000007</v>
          </cell>
          <cell r="I408">
            <v>37.626000000000005</v>
          </cell>
        </row>
        <row r="421">
          <cell r="G421">
            <v>45</v>
          </cell>
          <cell r="H421">
            <v>0</v>
          </cell>
          <cell r="I421">
            <v>45</v>
          </cell>
        </row>
      </sheetData>
      <sheetData sheetId="5" refreshError="1">
        <row r="6">
          <cell r="G6">
            <v>0</v>
          </cell>
          <cell r="H6">
            <v>17.361999999999998</v>
          </cell>
          <cell r="I6">
            <v>17.361999999999998</v>
          </cell>
        </row>
        <row r="13">
          <cell r="G13">
            <v>0</v>
          </cell>
          <cell r="H13">
            <v>37.728000000000002</v>
          </cell>
          <cell r="I13">
            <v>37.728000000000002</v>
          </cell>
        </row>
        <row r="20">
          <cell r="G20">
            <v>0</v>
          </cell>
          <cell r="H20">
            <v>78.007999999999996</v>
          </cell>
          <cell r="I20">
            <v>78.007999999999996</v>
          </cell>
        </row>
        <row r="27">
          <cell r="G27">
            <v>50</v>
          </cell>
          <cell r="H27">
            <v>17.12</v>
          </cell>
          <cell r="I27">
            <v>67.12</v>
          </cell>
        </row>
        <row r="35">
          <cell r="G35">
            <v>0</v>
          </cell>
          <cell r="H35">
            <v>17.12</v>
          </cell>
          <cell r="I35">
            <v>17.12</v>
          </cell>
        </row>
        <row r="44">
          <cell r="G44">
            <v>480</v>
          </cell>
          <cell r="H44">
            <v>4.28</v>
          </cell>
          <cell r="I44">
            <v>484.28</v>
          </cell>
        </row>
        <row r="51">
          <cell r="G51">
            <v>0</v>
          </cell>
          <cell r="H51">
            <v>21.400000000000002</v>
          </cell>
          <cell r="I51">
            <v>21.400000000000002</v>
          </cell>
        </row>
        <row r="60">
          <cell r="G60">
            <v>0</v>
          </cell>
          <cell r="H60">
            <v>7.51</v>
          </cell>
          <cell r="I60">
            <v>7.51</v>
          </cell>
        </row>
        <row r="67">
          <cell r="G67">
            <v>0</v>
          </cell>
          <cell r="H67">
            <v>2.996</v>
          </cell>
          <cell r="I67">
            <v>2.996</v>
          </cell>
        </row>
        <row r="74">
          <cell r="G74">
            <v>0</v>
          </cell>
          <cell r="H74">
            <v>11.790000000000001</v>
          </cell>
          <cell r="I74">
            <v>11.790000000000001</v>
          </cell>
        </row>
        <row r="81">
          <cell r="G81">
            <v>0</v>
          </cell>
          <cell r="H81">
            <v>2.6568000000000001</v>
          </cell>
          <cell r="I81">
            <v>2.6568000000000001</v>
          </cell>
        </row>
        <row r="88">
          <cell r="G88">
            <v>12.5</v>
          </cell>
          <cell r="H88">
            <v>3.6419999999999999</v>
          </cell>
          <cell r="I88">
            <v>16.141999999999999</v>
          </cell>
        </row>
        <row r="96">
          <cell r="G96">
            <v>0</v>
          </cell>
          <cell r="H96">
            <v>34.825000000000003</v>
          </cell>
          <cell r="I96">
            <v>34.825000000000003</v>
          </cell>
        </row>
        <row r="103">
          <cell r="G103">
            <v>0</v>
          </cell>
          <cell r="H103">
            <v>12.144000000000002</v>
          </cell>
          <cell r="I103">
            <v>12.144000000000002</v>
          </cell>
        </row>
        <row r="111">
          <cell r="G111">
            <v>0</v>
          </cell>
          <cell r="H111">
            <v>4.6918000000000006</v>
          </cell>
          <cell r="I111">
            <v>4.6918000000000006</v>
          </cell>
        </row>
        <row r="118">
          <cell r="G118">
            <v>0</v>
          </cell>
          <cell r="H118">
            <v>4.3930000000000007</v>
          </cell>
          <cell r="I118">
            <v>4.3930000000000007</v>
          </cell>
        </row>
        <row r="125">
          <cell r="G125">
            <v>0</v>
          </cell>
          <cell r="H125">
            <v>8.56</v>
          </cell>
          <cell r="I125">
            <v>8.56</v>
          </cell>
        </row>
        <row r="132">
          <cell r="G132">
            <v>0</v>
          </cell>
          <cell r="H132">
            <v>12.84</v>
          </cell>
          <cell r="I132">
            <v>12.84</v>
          </cell>
        </row>
        <row r="139">
          <cell r="G139">
            <v>0</v>
          </cell>
          <cell r="H139">
            <v>0.66639040000000005</v>
          </cell>
          <cell r="I139">
            <v>0.66639040000000005</v>
          </cell>
        </row>
        <row r="147">
          <cell r="G147">
            <v>0</v>
          </cell>
          <cell r="H147">
            <v>0.96727200000000013</v>
          </cell>
          <cell r="I147">
            <v>0.96727200000000013</v>
          </cell>
        </row>
        <row r="155">
          <cell r="G155">
            <v>6.6480000000000006</v>
          </cell>
          <cell r="H155">
            <v>11.596</v>
          </cell>
          <cell r="I155">
            <v>18.244</v>
          </cell>
        </row>
        <row r="166">
          <cell r="G166">
            <v>6.6480000000000006</v>
          </cell>
          <cell r="H166">
            <v>11.596</v>
          </cell>
          <cell r="I166">
            <v>18.244</v>
          </cell>
        </row>
        <row r="177">
          <cell r="G177">
            <v>0</v>
          </cell>
          <cell r="H177">
            <v>3.4240000000000004</v>
          </cell>
          <cell r="I177">
            <v>3.4240000000000004</v>
          </cell>
        </row>
        <row r="184">
          <cell r="G184">
            <v>1.2</v>
          </cell>
          <cell r="H184">
            <v>4.28</v>
          </cell>
          <cell r="I184">
            <v>5.48</v>
          </cell>
        </row>
        <row r="191">
          <cell r="G191">
            <v>23.3</v>
          </cell>
          <cell r="H191">
            <v>4.28</v>
          </cell>
          <cell r="I191">
            <v>27.580000000000002</v>
          </cell>
        </row>
        <row r="199">
          <cell r="G199">
            <v>37.200000000000003</v>
          </cell>
          <cell r="H199">
            <v>4.28</v>
          </cell>
          <cell r="I199">
            <v>41.480000000000004</v>
          </cell>
        </row>
        <row r="207">
          <cell r="G207">
            <v>20.799999999999997</v>
          </cell>
          <cell r="H207">
            <v>4.28</v>
          </cell>
          <cell r="I207">
            <v>25.08</v>
          </cell>
        </row>
        <row r="215">
          <cell r="G215">
            <v>43.2</v>
          </cell>
          <cell r="H215">
            <v>4.28</v>
          </cell>
          <cell r="I215">
            <v>47.480000000000004</v>
          </cell>
        </row>
        <row r="223">
          <cell r="G223">
            <v>3.5999999999999996</v>
          </cell>
          <cell r="H223">
            <v>7.7200000000000006</v>
          </cell>
          <cell r="I223">
            <v>11.32</v>
          </cell>
        </row>
        <row r="231">
          <cell r="G231">
            <v>10.799999999999999</v>
          </cell>
          <cell r="H231">
            <v>6.218</v>
          </cell>
          <cell r="I231">
            <v>17.018000000000001</v>
          </cell>
        </row>
        <row r="239">
          <cell r="G239">
            <v>12</v>
          </cell>
          <cell r="H239">
            <v>8.3580000000000005</v>
          </cell>
          <cell r="I239">
            <v>20.358000000000001</v>
          </cell>
        </row>
        <row r="249">
          <cell r="G249">
            <v>15</v>
          </cell>
          <cell r="H249">
            <v>3.8600000000000003</v>
          </cell>
          <cell r="I249">
            <v>18.86</v>
          </cell>
        </row>
        <row r="257">
          <cell r="G257">
            <v>0</v>
          </cell>
          <cell r="H257">
            <v>21.400000000000002</v>
          </cell>
          <cell r="I257">
            <v>21.400000000000002</v>
          </cell>
        </row>
        <row r="263">
          <cell r="G263">
            <v>2</v>
          </cell>
          <cell r="H263">
            <v>2.0390000000000001</v>
          </cell>
          <cell r="I263">
            <v>4.0389999999999997</v>
          </cell>
        </row>
        <row r="275">
          <cell r="G275">
            <v>9</v>
          </cell>
          <cell r="H275">
            <v>4.8250000000000002</v>
          </cell>
          <cell r="I275">
            <v>13.824999999999999</v>
          </cell>
        </row>
        <row r="287">
          <cell r="G287">
            <v>1.4000000000000001</v>
          </cell>
          <cell r="H287">
            <v>0.42800000000000005</v>
          </cell>
          <cell r="I287">
            <v>1.8280000000000003</v>
          </cell>
        </row>
        <row r="295">
          <cell r="G295">
            <v>43.2</v>
          </cell>
          <cell r="H295">
            <v>4.28</v>
          </cell>
          <cell r="I295">
            <v>47.480000000000004</v>
          </cell>
        </row>
        <row r="303">
          <cell r="G303">
            <v>0.6</v>
          </cell>
          <cell r="H303">
            <v>0.21400000000000002</v>
          </cell>
          <cell r="I303">
            <v>0.81400000000000006</v>
          </cell>
        </row>
        <row r="311">
          <cell r="G311">
            <v>497.12599999999998</v>
          </cell>
          <cell r="H311">
            <v>0</v>
          </cell>
          <cell r="I311">
            <v>497.12599999999998</v>
          </cell>
        </row>
        <row r="326">
          <cell r="G326">
            <v>0</v>
          </cell>
          <cell r="H326">
            <v>6.0080000000000009</v>
          </cell>
          <cell r="I326">
            <v>6.0080000000000009</v>
          </cell>
        </row>
        <row r="334">
          <cell r="G334">
            <v>0</v>
          </cell>
          <cell r="H334">
            <v>1.8024</v>
          </cell>
          <cell r="I334">
            <v>1.8024</v>
          </cell>
        </row>
        <row r="342">
          <cell r="G342">
            <v>13.067</v>
          </cell>
          <cell r="H342">
            <v>6.0080000000000009</v>
          </cell>
          <cell r="I342">
            <v>19.074999999999999</v>
          </cell>
        </row>
        <row r="355">
          <cell r="G355">
            <v>501.46000000000004</v>
          </cell>
          <cell r="H355">
            <v>247.036</v>
          </cell>
          <cell r="I355">
            <v>748.49599999999998</v>
          </cell>
        </row>
        <row r="367">
          <cell r="G367">
            <v>537.46</v>
          </cell>
          <cell r="H367">
            <v>247.036</v>
          </cell>
          <cell r="I367">
            <v>784.49599999999998</v>
          </cell>
        </row>
        <row r="378">
          <cell r="G378">
            <v>400</v>
          </cell>
          <cell r="H378">
            <v>10.74</v>
          </cell>
          <cell r="I378">
            <v>410.73999999999995</v>
          </cell>
        </row>
        <row r="387">
          <cell r="G387">
            <v>500</v>
          </cell>
          <cell r="H387">
            <v>0</v>
          </cell>
          <cell r="I387">
            <v>500</v>
          </cell>
        </row>
        <row r="396">
          <cell r="G396">
            <v>18</v>
          </cell>
          <cell r="H396">
            <v>3.327</v>
          </cell>
          <cell r="I396">
            <v>21.326999999999998</v>
          </cell>
        </row>
        <row r="405">
          <cell r="G405">
            <v>127</v>
          </cell>
          <cell r="H405">
            <v>50.36</v>
          </cell>
          <cell r="I405">
            <v>177.36</v>
          </cell>
        </row>
        <row r="413">
          <cell r="G413">
            <v>7.1159999999999997</v>
          </cell>
          <cell r="H413">
            <v>8.5920000000000005</v>
          </cell>
          <cell r="I413">
            <v>15.707999999999998</v>
          </cell>
        </row>
        <row r="424">
          <cell r="G424">
            <v>7.1160000000000005</v>
          </cell>
          <cell r="H424">
            <v>12.888</v>
          </cell>
          <cell r="I424">
            <v>20.004000000000001</v>
          </cell>
        </row>
        <row r="435">
          <cell r="G435">
            <v>182.16499999999999</v>
          </cell>
          <cell r="H435">
            <v>32.22</v>
          </cell>
          <cell r="I435">
            <v>214.38499999999999</v>
          </cell>
        </row>
        <row r="446">
          <cell r="G446">
            <v>62.164999999999999</v>
          </cell>
          <cell r="H446">
            <v>32.22</v>
          </cell>
          <cell r="I446">
            <v>94.385000000000005</v>
          </cell>
        </row>
        <row r="457">
          <cell r="G457">
            <v>130</v>
          </cell>
          <cell r="H457">
            <v>0</v>
          </cell>
          <cell r="I457">
            <v>130</v>
          </cell>
        </row>
        <row r="466">
          <cell r="G466">
            <v>510</v>
          </cell>
          <cell r="H466">
            <v>37.590000000000003</v>
          </cell>
          <cell r="I466">
            <v>547.59</v>
          </cell>
        </row>
        <row r="475">
          <cell r="G475">
            <v>18.36</v>
          </cell>
          <cell r="H475">
            <v>7.3159999999999998</v>
          </cell>
          <cell r="I475">
            <v>25.676000000000002</v>
          </cell>
        </row>
        <row r="483">
          <cell r="G483">
            <v>23.562000000000001</v>
          </cell>
          <cell r="H483">
            <v>7.3159999999999998</v>
          </cell>
          <cell r="I483">
            <v>30.878000000000004</v>
          </cell>
        </row>
        <row r="491">
          <cell r="G491">
            <v>7.45</v>
          </cell>
          <cell r="H491">
            <v>2.681</v>
          </cell>
          <cell r="I491">
            <v>10.131</v>
          </cell>
        </row>
        <row r="500">
          <cell r="G500">
            <v>2.3000000000000003</v>
          </cell>
          <cell r="H500">
            <v>8.5920000000000005</v>
          </cell>
          <cell r="I500">
            <v>10.891999999999999</v>
          </cell>
        </row>
        <row r="508">
          <cell r="G508">
            <v>21</v>
          </cell>
          <cell r="H508">
            <v>5.9070000000000009</v>
          </cell>
          <cell r="I508">
            <v>26.907</v>
          </cell>
        </row>
        <row r="516">
          <cell r="G516">
            <v>2.3000000000000003</v>
          </cell>
          <cell r="H516">
            <v>2.14</v>
          </cell>
          <cell r="I516">
            <v>4.4400000000000004</v>
          </cell>
        </row>
        <row r="523">
          <cell r="G523">
            <v>1.3499999999999999</v>
          </cell>
          <cell r="H523">
            <v>12.84</v>
          </cell>
          <cell r="I523">
            <v>14.19</v>
          </cell>
        </row>
        <row r="534">
          <cell r="G534">
            <v>6.8</v>
          </cell>
          <cell r="H534">
            <v>17.12</v>
          </cell>
          <cell r="I534">
            <v>23.92</v>
          </cell>
        </row>
        <row r="545">
          <cell r="G545">
            <v>133</v>
          </cell>
          <cell r="H545">
            <v>17.12</v>
          </cell>
          <cell r="I545">
            <v>150.12</v>
          </cell>
        </row>
        <row r="556">
          <cell r="G556">
            <v>1.2</v>
          </cell>
          <cell r="H556">
            <v>4.28</v>
          </cell>
          <cell r="I556">
            <v>5.48</v>
          </cell>
        </row>
        <row r="565">
          <cell r="G565">
            <v>126.074961</v>
          </cell>
          <cell r="H565">
            <v>26.85</v>
          </cell>
          <cell r="I565">
            <v>152.924961</v>
          </cell>
        </row>
        <row r="579">
          <cell r="G579">
            <v>6.5675058333333327</v>
          </cell>
          <cell r="H579">
            <v>2.1480000000000001</v>
          </cell>
          <cell r="I579">
            <v>8.7155058333333333</v>
          </cell>
        </row>
        <row r="593">
          <cell r="G593">
            <v>17.736622666666666</v>
          </cell>
          <cell r="H593">
            <v>3.222</v>
          </cell>
          <cell r="I593">
            <v>20.958622666666663</v>
          </cell>
        </row>
        <row r="607">
          <cell r="G607">
            <v>6.7668391666666663</v>
          </cell>
          <cell r="H607">
            <v>6.452</v>
          </cell>
          <cell r="I607">
            <v>13.218839166666667</v>
          </cell>
        </row>
        <row r="621">
          <cell r="G621">
            <v>15.586289333333333</v>
          </cell>
          <cell r="H621">
            <v>7.0979999999999999</v>
          </cell>
          <cell r="I621">
            <v>22.684289333333332</v>
          </cell>
        </row>
        <row r="635">
          <cell r="G635">
            <v>9.7409999999999997</v>
          </cell>
          <cell r="H635">
            <v>5.4740000000000002</v>
          </cell>
          <cell r="I635">
            <v>15.215</v>
          </cell>
        </row>
        <row r="650">
          <cell r="G650">
            <v>28.315000000000001</v>
          </cell>
          <cell r="H650">
            <v>9.8740000000000006</v>
          </cell>
          <cell r="I650">
            <v>38.189000000000007</v>
          </cell>
        </row>
        <row r="665">
          <cell r="G665">
            <v>48.239000000000004</v>
          </cell>
          <cell r="H665">
            <v>14.378</v>
          </cell>
          <cell r="I665">
            <v>62.616999999999997</v>
          </cell>
        </row>
        <row r="680">
          <cell r="G680">
            <v>9.9211862999999987</v>
          </cell>
          <cell r="H680">
            <v>10.206</v>
          </cell>
          <cell r="I680">
            <v>20.127186299999998</v>
          </cell>
        </row>
        <row r="695">
          <cell r="G695">
            <v>41.748489333333325</v>
          </cell>
          <cell r="H695">
            <v>3.7589999999999995</v>
          </cell>
          <cell r="I695">
            <v>45.507489333333325</v>
          </cell>
        </row>
        <row r="710">
          <cell r="G710">
            <v>76.07792666666667</v>
          </cell>
          <cell r="H710">
            <v>6.9809999999999999</v>
          </cell>
          <cell r="I710">
            <v>83.058926666666665</v>
          </cell>
        </row>
        <row r="725">
          <cell r="G725">
            <v>26.38</v>
          </cell>
          <cell r="H725">
            <v>6.9809999999999999</v>
          </cell>
          <cell r="I725">
            <v>33.361000000000004</v>
          </cell>
        </row>
        <row r="737">
          <cell r="G737">
            <v>56.37</v>
          </cell>
          <cell r="H737">
            <v>11.814000000000002</v>
          </cell>
          <cell r="I737">
            <v>68.183999999999997</v>
          </cell>
        </row>
        <row r="749">
          <cell r="G749">
            <v>6.4390000000000001</v>
          </cell>
          <cell r="H749">
            <v>16.61</v>
          </cell>
          <cell r="I749">
            <v>23.048999999999999</v>
          </cell>
        </row>
        <row r="760">
          <cell r="G760">
            <v>11.939</v>
          </cell>
          <cell r="H760">
            <v>11.544</v>
          </cell>
          <cell r="I760">
            <v>23.482999999999997</v>
          </cell>
        </row>
        <row r="771">
          <cell r="G771">
            <v>16.559000000000001</v>
          </cell>
          <cell r="H771">
            <v>13.34</v>
          </cell>
          <cell r="I771">
            <v>29.899000000000001</v>
          </cell>
        </row>
        <row r="782">
          <cell r="G782">
            <v>95</v>
          </cell>
          <cell r="H782">
            <v>20.14</v>
          </cell>
          <cell r="I782">
            <v>115.14</v>
          </cell>
        </row>
        <row r="792">
          <cell r="G792">
            <v>35</v>
          </cell>
          <cell r="H792">
            <v>20.14</v>
          </cell>
          <cell r="I792">
            <v>55.14</v>
          </cell>
        </row>
        <row r="801">
          <cell r="G801">
            <v>165</v>
          </cell>
          <cell r="H801">
            <v>20.14</v>
          </cell>
          <cell r="I801">
            <v>185.14000000000001</v>
          </cell>
        </row>
        <row r="810">
          <cell r="G810">
            <v>24.862766000000001</v>
          </cell>
          <cell r="H810">
            <v>4.6440000000000001</v>
          </cell>
          <cell r="I810">
            <v>29.506765999999999</v>
          </cell>
        </row>
        <row r="820">
          <cell r="G820">
            <v>89.15997200000001</v>
          </cell>
          <cell r="H820">
            <v>6.8800000000000008</v>
          </cell>
          <cell r="I820">
            <v>96.03997200000002</v>
          </cell>
        </row>
        <row r="830">
          <cell r="G830">
            <v>49.991999999999997</v>
          </cell>
          <cell r="H830">
            <v>25.759999999999998</v>
          </cell>
          <cell r="I830">
            <v>75.751999999999995</v>
          </cell>
        </row>
        <row r="844">
          <cell r="G844">
            <v>72.406000000000006</v>
          </cell>
          <cell r="H844">
            <v>28.336000000000002</v>
          </cell>
          <cell r="I844">
            <v>100.74199999999999</v>
          </cell>
        </row>
        <row r="859">
          <cell r="G859">
            <v>180</v>
          </cell>
          <cell r="H859">
            <v>22.53</v>
          </cell>
          <cell r="I859">
            <v>202.53</v>
          </cell>
        </row>
        <row r="871">
          <cell r="G871">
            <v>307</v>
          </cell>
          <cell r="H871">
            <v>24.032000000000004</v>
          </cell>
          <cell r="I871">
            <v>331.03200000000004</v>
          </cell>
        </row>
        <row r="883">
          <cell r="G883">
            <v>50</v>
          </cell>
          <cell r="H883">
            <v>103.0275</v>
          </cell>
          <cell r="I883">
            <v>153.02749999999997</v>
          </cell>
        </row>
        <row r="895">
          <cell r="G895">
            <v>60</v>
          </cell>
          <cell r="H895">
            <v>116.122</v>
          </cell>
          <cell r="I895">
            <v>176.12200000000001</v>
          </cell>
        </row>
        <row r="907">
          <cell r="G907">
            <v>150</v>
          </cell>
          <cell r="H907">
            <v>10.9</v>
          </cell>
          <cell r="I907">
            <v>160.9</v>
          </cell>
        </row>
        <row r="914">
          <cell r="G914">
            <v>80</v>
          </cell>
          <cell r="H914">
            <v>6.46</v>
          </cell>
          <cell r="I914">
            <v>86.46</v>
          </cell>
        </row>
        <row r="921">
          <cell r="G921">
            <v>19.333333333333332</v>
          </cell>
          <cell r="H921">
            <v>1.292</v>
          </cell>
          <cell r="I921">
            <v>20.625333333333334</v>
          </cell>
        </row>
        <row r="928">
          <cell r="G928">
            <v>5.88</v>
          </cell>
          <cell r="H928">
            <v>1.292</v>
          </cell>
          <cell r="I928">
            <v>7.1719999999999997</v>
          </cell>
        </row>
        <row r="935">
          <cell r="G935">
            <v>3</v>
          </cell>
          <cell r="H935">
            <v>5.1680000000000001</v>
          </cell>
          <cell r="I935">
            <v>8.1679999999999993</v>
          </cell>
        </row>
        <row r="942">
          <cell r="G942">
            <v>49.500000000000007</v>
          </cell>
          <cell r="H942">
            <v>9.69</v>
          </cell>
          <cell r="I942">
            <v>59.190000000000005</v>
          </cell>
        </row>
        <row r="949">
          <cell r="G949">
            <v>32.5</v>
          </cell>
          <cell r="H949">
            <v>3.23</v>
          </cell>
          <cell r="I949">
            <v>35.729999999999997</v>
          </cell>
        </row>
        <row r="956">
          <cell r="G956">
            <v>1600</v>
          </cell>
          <cell r="H956">
            <v>193.8</v>
          </cell>
          <cell r="I956">
            <v>1793.8</v>
          </cell>
        </row>
        <row r="963">
          <cell r="G963">
            <v>33</v>
          </cell>
          <cell r="H963">
            <v>0</v>
          </cell>
          <cell r="I963">
            <v>33</v>
          </cell>
        </row>
        <row r="975">
          <cell r="G975">
            <v>45</v>
          </cell>
          <cell r="H975">
            <v>0</v>
          </cell>
          <cell r="I975">
            <v>45</v>
          </cell>
        </row>
        <row r="982">
          <cell r="G982">
            <v>23</v>
          </cell>
          <cell r="H982">
            <v>3.2319999999999998</v>
          </cell>
          <cell r="I982">
            <v>26.231999999999999</v>
          </cell>
        </row>
        <row r="1006">
          <cell r="G1006">
            <v>94</v>
          </cell>
          <cell r="H1006">
            <v>4.556</v>
          </cell>
          <cell r="I1006">
            <v>98.555999999999997</v>
          </cell>
        </row>
        <row r="1020">
          <cell r="G1020">
            <v>104</v>
          </cell>
          <cell r="H1020">
            <v>6.4639999999999995</v>
          </cell>
          <cell r="I1020">
            <v>110.46400000000001</v>
          </cell>
        </row>
        <row r="1034">
          <cell r="G1034">
            <v>22.5</v>
          </cell>
          <cell r="H1034">
            <v>4.984</v>
          </cell>
          <cell r="I1034">
            <v>27.483999999999998</v>
          </cell>
        </row>
        <row r="1046">
          <cell r="G1046">
            <v>15.850000000000001</v>
          </cell>
          <cell r="H1046">
            <v>13.939200000000001</v>
          </cell>
          <cell r="I1046">
            <v>29.789199999999997</v>
          </cell>
        </row>
        <row r="1064">
          <cell r="G1064">
            <v>15.850000000000001</v>
          </cell>
          <cell r="H1064">
            <v>13.939200000000001</v>
          </cell>
          <cell r="I1064">
            <v>29.789199999999997</v>
          </cell>
        </row>
        <row r="1082">
          <cell r="G1082">
            <v>19</v>
          </cell>
          <cell r="H1082">
            <v>13.939200000000001</v>
          </cell>
          <cell r="I1082">
            <v>32.9392</v>
          </cell>
        </row>
        <row r="1100">
          <cell r="G1100">
            <v>414.1</v>
          </cell>
          <cell r="H1100">
            <v>35.466000000000001</v>
          </cell>
          <cell r="I1100">
            <v>449.56600000000003</v>
          </cell>
        </row>
        <row r="1112">
          <cell r="G1112">
            <v>500</v>
          </cell>
          <cell r="H1112">
            <v>52.650000000000006</v>
          </cell>
          <cell r="I1112">
            <v>552.65</v>
          </cell>
        </row>
        <row r="1121">
          <cell r="G1121">
            <v>1000</v>
          </cell>
          <cell r="H1121">
            <v>0</v>
          </cell>
          <cell r="I1121">
            <v>1000</v>
          </cell>
        </row>
        <row r="1130">
          <cell r="G1130">
            <v>84</v>
          </cell>
          <cell r="H1130">
            <v>8.7750000000000004</v>
          </cell>
          <cell r="I1130">
            <v>92.775000000000006</v>
          </cell>
        </row>
        <row r="1140">
          <cell r="G1140">
            <v>84</v>
          </cell>
          <cell r="H1140">
            <v>8.7750000000000004</v>
          </cell>
          <cell r="I1140">
            <v>92.775000000000006</v>
          </cell>
        </row>
        <row r="1150">
          <cell r="G1150">
            <v>100</v>
          </cell>
          <cell r="H1150">
            <v>17.55</v>
          </cell>
          <cell r="I1150">
            <v>117.55</v>
          </cell>
        </row>
        <row r="1159">
          <cell r="G1159">
            <v>450</v>
          </cell>
          <cell r="H1159">
            <v>35.1</v>
          </cell>
          <cell r="I1159">
            <v>485.1</v>
          </cell>
        </row>
        <row r="1168">
          <cell r="G1168">
            <v>13.200000000000001</v>
          </cell>
          <cell r="H1168">
            <v>2.4710000000000001</v>
          </cell>
          <cell r="I1168">
            <v>15.671000000000001</v>
          </cell>
        </row>
        <row r="1177">
          <cell r="G1177">
            <v>16.5</v>
          </cell>
          <cell r="H1177">
            <v>2.4710000000000001</v>
          </cell>
          <cell r="I1177">
            <v>18.971</v>
          </cell>
        </row>
        <row r="1186">
          <cell r="G1186">
            <v>2.4568750000000001</v>
          </cell>
          <cell r="H1186">
            <v>4.5019999999999998</v>
          </cell>
          <cell r="I1186">
            <v>6.9588749999999999</v>
          </cell>
        </row>
        <row r="1196">
          <cell r="G1196">
            <v>6</v>
          </cell>
          <cell r="H1196">
            <v>2.0390000000000001</v>
          </cell>
          <cell r="I1196">
            <v>8.0389999999999997</v>
          </cell>
        </row>
        <row r="1205">
          <cell r="G1205">
            <v>26.032</v>
          </cell>
          <cell r="H1205">
            <v>12.257999999999999</v>
          </cell>
          <cell r="I1205">
            <v>38.29</v>
          </cell>
        </row>
        <row r="1219">
          <cell r="G1219">
            <v>28.012</v>
          </cell>
          <cell r="H1219">
            <v>13.760000000000002</v>
          </cell>
          <cell r="I1219">
            <v>41.771999999999998</v>
          </cell>
        </row>
        <row r="1233">
          <cell r="G1233">
            <v>18.435499999999998</v>
          </cell>
          <cell r="H1233">
            <v>12.468</v>
          </cell>
          <cell r="I1233">
            <v>30.903499999999994</v>
          </cell>
        </row>
        <row r="1247">
          <cell r="G1247">
            <v>33.94</v>
          </cell>
          <cell r="H1247">
            <v>20.64</v>
          </cell>
          <cell r="I1247">
            <v>54.58</v>
          </cell>
        </row>
        <row r="1261">
          <cell r="G1261">
            <v>20.25</v>
          </cell>
          <cell r="H1261">
            <v>26.89</v>
          </cell>
          <cell r="I1261">
            <v>47.14</v>
          </cell>
        </row>
        <row r="1274">
          <cell r="G1274">
            <v>47.128</v>
          </cell>
          <cell r="H1274">
            <v>26.995000000000005</v>
          </cell>
          <cell r="I1274">
            <v>74.123000000000005</v>
          </cell>
        </row>
        <row r="1287">
          <cell r="G1287">
            <v>2.0565000000000002</v>
          </cell>
          <cell r="H1287">
            <v>4.2960000000000003</v>
          </cell>
          <cell r="I1287">
            <v>6.3525000000000009</v>
          </cell>
        </row>
        <row r="1300">
          <cell r="G1300">
            <v>0.63749999999999996</v>
          </cell>
          <cell r="H1300">
            <v>0.53700000000000003</v>
          </cell>
          <cell r="I1300">
            <v>1.1744999999999999</v>
          </cell>
        </row>
        <row r="1312">
          <cell r="G1312">
            <v>3.95</v>
          </cell>
          <cell r="H1312">
            <v>5.5880000000000001</v>
          </cell>
          <cell r="I1312">
            <v>9.5380000000000003</v>
          </cell>
        </row>
        <row r="1322">
          <cell r="G1322">
            <v>3.95</v>
          </cell>
          <cell r="H1322">
            <v>3.8680000000000003</v>
          </cell>
          <cell r="I1322">
            <v>7.8180000000000005</v>
          </cell>
        </row>
        <row r="1332">
          <cell r="G1332">
            <v>2.4000000000000004</v>
          </cell>
          <cell r="H1332">
            <v>3.008</v>
          </cell>
          <cell r="I1332">
            <v>5.4080000000000004</v>
          </cell>
        </row>
        <row r="1340">
          <cell r="G1340">
            <v>4.5</v>
          </cell>
          <cell r="H1340">
            <v>4.9420000000000002</v>
          </cell>
          <cell r="I1340">
            <v>9.4420000000000002</v>
          </cell>
        </row>
        <row r="1348">
          <cell r="G1348">
            <v>2.3780000000000001</v>
          </cell>
          <cell r="H1348">
            <v>3.008</v>
          </cell>
          <cell r="I1348">
            <v>5.3860000000000001</v>
          </cell>
        </row>
        <row r="1357">
          <cell r="G1357">
            <v>8.2823999999999991</v>
          </cell>
          <cell r="H1357">
            <v>5.37</v>
          </cell>
          <cell r="I1357">
            <v>13.6524</v>
          </cell>
        </row>
        <row r="1366">
          <cell r="G1366">
            <v>1.2</v>
          </cell>
          <cell r="H1366">
            <v>3.8680000000000003</v>
          </cell>
          <cell r="I1366">
            <v>5.0679999999999996</v>
          </cell>
        </row>
        <row r="1375">
          <cell r="G1375">
            <v>0.876</v>
          </cell>
          <cell r="H1375">
            <v>4.9420000000000002</v>
          </cell>
          <cell r="I1375">
            <v>5.8179999999999996</v>
          </cell>
        </row>
        <row r="1384">
          <cell r="G1384">
            <v>3.5999999999999996</v>
          </cell>
          <cell r="H1384">
            <v>5.0510000000000002</v>
          </cell>
          <cell r="I1384">
            <v>8.6509999999999998</v>
          </cell>
        </row>
        <row r="1393">
          <cell r="G1393">
            <v>9.4320000000000004</v>
          </cell>
          <cell r="H1393">
            <v>4.9420000000000002</v>
          </cell>
          <cell r="I1393">
            <v>14.374000000000001</v>
          </cell>
        </row>
        <row r="1402">
          <cell r="G1402">
            <v>28.8</v>
          </cell>
          <cell r="H1402">
            <v>3.3309999999999995</v>
          </cell>
          <cell r="I1402">
            <v>32.131</v>
          </cell>
        </row>
        <row r="1411">
          <cell r="G1411">
            <v>1</v>
          </cell>
          <cell r="H1411">
            <v>3.109</v>
          </cell>
          <cell r="I1411">
            <v>4.109</v>
          </cell>
        </row>
        <row r="1420">
          <cell r="G1420">
            <v>0.8</v>
          </cell>
          <cell r="H1420">
            <v>2.4872000000000001</v>
          </cell>
          <cell r="I1420">
            <v>3.2872000000000003</v>
          </cell>
        </row>
        <row r="1429">
          <cell r="G1429">
            <v>2.9611999999999998</v>
          </cell>
          <cell r="H1429">
            <v>4.9420000000000002</v>
          </cell>
          <cell r="I1429">
            <v>7.9032</v>
          </cell>
        </row>
        <row r="1439">
          <cell r="G1439">
            <v>3</v>
          </cell>
          <cell r="H1439">
            <v>1.284</v>
          </cell>
          <cell r="I1439">
            <v>4.2839999999999998</v>
          </cell>
        </row>
        <row r="1445">
          <cell r="G1445">
            <v>70</v>
          </cell>
          <cell r="H1445">
            <v>0</v>
          </cell>
          <cell r="I1445">
            <v>70</v>
          </cell>
        </row>
        <row r="1451">
          <cell r="G1451">
            <v>150</v>
          </cell>
          <cell r="H1451">
            <v>0</v>
          </cell>
          <cell r="I1451">
            <v>150</v>
          </cell>
        </row>
        <row r="1457">
          <cell r="G1457">
            <v>90</v>
          </cell>
          <cell r="H1457">
            <v>0</v>
          </cell>
          <cell r="I1457">
            <v>90</v>
          </cell>
        </row>
        <row r="1463">
          <cell r="G1463">
            <v>909.00576000000001</v>
          </cell>
          <cell r="H1463">
            <v>319.79520000000002</v>
          </cell>
          <cell r="I1463">
            <v>1228.8009599999998</v>
          </cell>
        </row>
        <row r="1487">
          <cell r="G1487">
            <v>950</v>
          </cell>
          <cell r="H1487">
            <v>200</v>
          </cell>
          <cell r="I1487">
            <v>1150</v>
          </cell>
        </row>
        <row r="1495">
          <cell r="G1495">
            <v>700</v>
          </cell>
          <cell r="H1495">
            <v>200</v>
          </cell>
          <cell r="I1495">
            <v>900</v>
          </cell>
        </row>
        <row r="1503">
          <cell r="G1503">
            <v>0</v>
          </cell>
          <cell r="H1503">
            <v>13.114000000000001</v>
          </cell>
          <cell r="I1503">
            <v>13.114000000000001</v>
          </cell>
        </row>
        <row r="1510">
          <cell r="G1510">
            <v>0</v>
          </cell>
          <cell r="H1510">
            <v>38.68</v>
          </cell>
          <cell r="I1510">
            <v>38.68</v>
          </cell>
        </row>
        <row r="1517">
          <cell r="G1517">
            <v>10.450000000000001</v>
          </cell>
          <cell r="H1517">
            <v>1.4800000000000002</v>
          </cell>
          <cell r="I1517">
            <v>11.930000000000001</v>
          </cell>
        </row>
        <row r="1529">
          <cell r="G1529">
            <v>12.65</v>
          </cell>
          <cell r="H1529">
            <v>1.6280000000000001</v>
          </cell>
          <cell r="I1529">
            <v>14.278</v>
          </cell>
        </row>
        <row r="1541">
          <cell r="G1541">
            <v>18.664335000000001</v>
          </cell>
          <cell r="H1541">
            <v>3.7589999999999995</v>
          </cell>
          <cell r="I1541">
            <v>22.423335000000002</v>
          </cell>
        </row>
        <row r="1552">
          <cell r="G1552">
            <v>70</v>
          </cell>
          <cell r="H1552">
            <v>5.2569999999999997</v>
          </cell>
          <cell r="I1552">
            <v>75.256999999999991</v>
          </cell>
        </row>
        <row r="1562">
          <cell r="G1562">
            <v>56.8</v>
          </cell>
          <cell r="H1562">
            <v>6.452</v>
          </cell>
          <cell r="I1562">
            <v>63.251999999999995</v>
          </cell>
        </row>
        <row r="1574">
          <cell r="G1574">
            <v>71</v>
          </cell>
          <cell r="H1574">
            <v>7.097999999999999</v>
          </cell>
          <cell r="I1574">
            <v>78.098000000000013</v>
          </cell>
        </row>
        <row r="1586">
          <cell r="G1586">
            <v>32</v>
          </cell>
          <cell r="H1586">
            <v>2.5760000000000001</v>
          </cell>
          <cell r="I1586">
            <v>34.576000000000001</v>
          </cell>
        </row>
        <row r="1595">
          <cell r="G1595">
            <v>94.8</v>
          </cell>
          <cell r="H1595">
            <v>7.7399999999999993</v>
          </cell>
          <cell r="I1595">
            <v>102.54</v>
          </cell>
        </row>
        <row r="1607">
          <cell r="G1607">
            <v>110</v>
          </cell>
          <cell r="H1607">
            <v>9.65</v>
          </cell>
          <cell r="I1607">
            <v>119.65</v>
          </cell>
        </row>
        <row r="1616">
          <cell r="G1616">
            <v>13.5</v>
          </cell>
          <cell r="H1616">
            <v>1.9379999999999999</v>
          </cell>
          <cell r="I1616">
            <v>15.438000000000001</v>
          </cell>
        </row>
        <row r="1626">
          <cell r="G1626">
            <v>782.68818181818176</v>
          </cell>
          <cell r="H1626">
            <v>112.64999999999999</v>
          </cell>
          <cell r="I1626">
            <v>895.33818181818185</v>
          </cell>
        </row>
        <row r="1642">
          <cell r="G1642">
            <v>1096.8863636363635</v>
          </cell>
          <cell r="H1642">
            <v>339.96999999999997</v>
          </cell>
          <cell r="I1642">
            <v>1436.8563636363635</v>
          </cell>
        </row>
        <row r="1658">
          <cell r="G1658">
            <v>58.2669</v>
          </cell>
          <cell r="H1658">
            <v>8.0549999999999997</v>
          </cell>
          <cell r="I1658">
            <v>66.321899999999999</v>
          </cell>
        </row>
        <row r="1667">
          <cell r="G1667">
            <v>36</v>
          </cell>
          <cell r="H1667">
            <v>8.0549999999999997</v>
          </cell>
          <cell r="I1667">
            <v>44.055</v>
          </cell>
        </row>
        <row r="1676">
          <cell r="G1676">
            <v>794.9316</v>
          </cell>
          <cell r="H1676">
            <v>103.7484</v>
          </cell>
          <cell r="I1676">
            <v>898.68</v>
          </cell>
        </row>
        <row r="1687">
          <cell r="G1687">
            <v>154.6848</v>
          </cell>
          <cell r="H1687">
            <v>16.646999999999998</v>
          </cell>
          <cell r="I1687">
            <v>171.33179999999999</v>
          </cell>
        </row>
        <row r="1698">
          <cell r="G1698">
            <v>130.04479999999998</v>
          </cell>
          <cell r="H1698">
            <v>16.646999999999998</v>
          </cell>
          <cell r="I1698">
            <v>146.6918</v>
          </cell>
        </row>
        <row r="1709">
          <cell r="G1709">
            <v>325.8048</v>
          </cell>
          <cell r="H1709">
            <v>16.646999999999998</v>
          </cell>
          <cell r="I1709">
            <v>342.45179999999999</v>
          </cell>
        </row>
        <row r="1720">
          <cell r="G1720">
            <v>935.24760000000003</v>
          </cell>
          <cell r="H1720">
            <v>115.992</v>
          </cell>
          <cell r="I1720">
            <v>1051.2396000000001</v>
          </cell>
        </row>
        <row r="1731">
          <cell r="G1731">
            <v>237.84299999999999</v>
          </cell>
          <cell r="H1731">
            <v>19.332000000000001</v>
          </cell>
          <cell r="I1731">
            <v>257.17500000000001</v>
          </cell>
        </row>
        <row r="1742">
          <cell r="G1742">
            <v>210.60299999999998</v>
          </cell>
          <cell r="H1742">
            <v>19.332000000000001</v>
          </cell>
          <cell r="I1742">
            <v>229.935</v>
          </cell>
        </row>
        <row r="1753">
          <cell r="G1753">
            <v>386.6848</v>
          </cell>
          <cell r="H1753">
            <v>18.257999999999999</v>
          </cell>
          <cell r="I1753">
            <v>404.94279999999998</v>
          </cell>
        </row>
        <row r="1764">
          <cell r="G1764">
            <v>1189.5840000000003</v>
          </cell>
          <cell r="H1764">
            <v>161.10000000000002</v>
          </cell>
          <cell r="I1764">
            <v>1350.6840000000004</v>
          </cell>
        </row>
        <row r="1775">
          <cell r="G1775">
            <v>360.66800000000001</v>
          </cell>
          <cell r="H1775">
            <v>26.85</v>
          </cell>
          <cell r="I1775">
            <v>387.51799999999997</v>
          </cell>
        </row>
        <row r="1786">
          <cell r="G1786">
            <v>289.03800000000001</v>
          </cell>
          <cell r="H1786">
            <v>26.85</v>
          </cell>
          <cell r="I1786">
            <v>315.88799999999998</v>
          </cell>
        </row>
        <row r="1797">
          <cell r="G1797">
            <v>493.54480000000001</v>
          </cell>
          <cell r="H1797">
            <v>26.85</v>
          </cell>
          <cell r="I1797">
            <v>520.39480000000003</v>
          </cell>
        </row>
        <row r="1808">
          <cell r="G1808">
            <v>1709.1215999999997</v>
          </cell>
          <cell r="H1808">
            <v>193.32</v>
          </cell>
          <cell r="I1808">
            <v>1902.4415999999997</v>
          </cell>
        </row>
        <row r="1819">
          <cell r="G1819">
            <v>811.73199999999997</v>
          </cell>
          <cell r="H1819">
            <v>37.590000000000003</v>
          </cell>
          <cell r="I1819">
            <v>849.322</v>
          </cell>
        </row>
        <row r="1830">
          <cell r="G1830">
            <v>1165.432</v>
          </cell>
          <cell r="H1830">
            <v>37.590000000000003</v>
          </cell>
          <cell r="I1830">
            <v>1203.0219999999999</v>
          </cell>
        </row>
        <row r="1841">
          <cell r="G1841">
            <v>2225.7192</v>
          </cell>
          <cell r="H1841">
            <v>236.28000000000003</v>
          </cell>
          <cell r="I1841">
            <v>2461.9991999999997</v>
          </cell>
        </row>
        <row r="1852">
          <cell r="G1852">
            <v>1037.73</v>
          </cell>
          <cell r="H1852">
            <v>236.28000000000003</v>
          </cell>
          <cell r="I1852">
            <v>1274.01</v>
          </cell>
        </row>
        <row r="1863">
          <cell r="G1863">
            <v>0</v>
          </cell>
          <cell r="H1863">
            <v>24.67</v>
          </cell>
          <cell r="I1863">
            <v>24.67</v>
          </cell>
        </row>
        <row r="1871">
          <cell r="G1871">
            <v>0</v>
          </cell>
          <cell r="H1871">
            <v>28.950000000000003</v>
          </cell>
          <cell r="I1871">
            <v>28.950000000000003</v>
          </cell>
        </row>
        <row r="1879">
          <cell r="G1879">
            <v>570.97</v>
          </cell>
          <cell r="H1879">
            <v>10.700000000000001</v>
          </cell>
          <cell r="I1879">
            <v>581.67000000000007</v>
          </cell>
        </row>
        <row r="1886">
          <cell r="G1886">
            <v>423.62</v>
          </cell>
          <cell r="H1886">
            <v>17.12</v>
          </cell>
          <cell r="I1886">
            <v>440.74</v>
          </cell>
        </row>
        <row r="1893">
          <cell r="G1893">
            <v>15</v>
          </cell>
          <cell r="H1893">
            <v>3.327</v>
          </cell>
          <cell r="I1893">
            <v>18.326999999999998</v>
          </cell>
        </row>
        <row r="1901">
          <cell r="G1901">
            <v>0</v>
          </cell>
          <cell r="H1901">
            <v>15.868000000000002</v>
          </cell>
          <cell r="I1901">
            <v>15.868000000000002</v>
          </cell>
        </row>
        <row r="1909">
          <cell r="G1909">
            <v>15.739000000000001</v>
          </cell>
          <cell r="H1909">
            <v>3.6548000000000003</v>
          </cell>
          <cell r="I1909">
            <v>19.393800000000002</v>
          </cell>
        </row>
        <row r="1920">
          <cell r="G1920">
            <v>193.20000000000002</v>
          </cell>
          <cell r="H1920">
            <v>55.720000000000006</v>
          </cell>
          <cell r="I1920">
            <v>248.92000000000002</v>
          </cell>
        </row>
        <row r="1929">
          <cell r="G1929">
            <v>0</v>
          </cell>
          <cell r="H1929">
            <v>20.43</v>
          </cell>
          <cell r="I1929">
            <v>20.43</v>
          </cell>
        </row>
        <row r="1937">
          <cell r="G1937">
            <v>0</v>
          </cell>
          <cell r="H1937">
            <v>22.53</v>
          </cell>
          <cell r="I1937">
            <v>22.53</v>
          </cell>
        </row>
        <row r="1945">
          <cell r="G1945">
            <v>193.20000000000002</v>
          </cell>
          <cell r="H1945">
            <v>55.720000000000006</v>
          </cell>
          <cell r="I1945">
            <v>248.92000000000002</v>
          </cell>
        </row>
        <row r="1954">
          <cell r="G1954">
            <v>32.5</v>
          </cell>
          <cell r="H1954">
            <v>3.23</v>
          </cell>
          <cell r="I1954">
            <v>35.729999999999997</v>
          </cell>
        </row>
        <row r="1961">
          <cell r="G1961">
            <v>2760.5</v>
          </cell>
          <cell r="H1961">
            <v>169.66000000000003</v>
          </cell>
          <cell r="I1961">
            <v>2930.1600000000003</v>
          </cell>
        </row>
        <row r="1972">
          <cell r="G1972">
            <v>5.3999999999999995</v>
          </cell>
          <cell r="H1972">
            <v>4.7240000000000002</v>
          </cell>
          <cell r="I1972">
            <v>10.123999999999999</v>
          </cell>
        </row>
        <row r="1981">
          <cell r="G1981">
            <v>480</v>
          </cell>
          <cell r="H1981">
            <v>10.700000000000001</v>
          </cell>
          <cell r="I1981">
            <v>490.7</v>
          </cell>
        </row>
      </sheetData>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leto"/>
      <sheetName val="COMPOSIÇÕES"/>
      <sheetName val="cronograma"/>
      <sheetName val="Resumo geral"/>
      <sheetName val="Resumo compos"/>
      <sheetName val="cotações materiais"/>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MAE1096"/>
      <sheetName val="\\Leandro\Escritorio\Escritorio"/>
      <sheetName val="DMAE1096.XLS"/>
      <sheetName val="[DMAE1096.XLS]\\Leandro\Escrito"/>
      <sheetName val="[DMAE1096.XLS][DMAE1096.XLS][DM"/>
      <sheetName val="[DMAE1096.XLS][DMAE1096.XLS]\\L"/>
    </sheetNames>
    <definedNames>
      <definedName name="total_cron"/>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MAE1096"/>
      <sheetName val="Menu"/>
      <sheetName val="DMAE1096.XLS"/>
      <sheetName val="[DMAE1096.XLS]\\Leandro\Escrito"/>
      <sheetName val="[DMAE1096.XLS][DMAE1096.XLS]\\L"/>
      <sheetName val="[DMAE1096.XLS][DMAE1096.XLS][DM"/>
      <sheetName val="\\Leandro\Escritorio\Escritorio"/>
      <sheetName val=""/>
    </sheetNames>
    <definedNames>
      <definedName name="total_cron"/>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hyperlink" Target="https://www.lojaartech.com.br/canaleta-para-dreno-cb30-barra-1mt-medidas-35x3x100cm-?utm_source=google&amp;utm_medium=Shopping&amp;utm_campaign=canaleta-para-dreno-cb30-barra-1mt-medidas-35x3x100cm-&amp;inStock&amp;parceiro=8962&amp;gad_source=1&amp;gad_campaignid=17420412232&amp;gbraid=0AAAAADQ02g3LUScQXZT86EJCcrtLF52XR&amp;gclid=Cj0KCQjwgIXCBhDBARIsAELC9ZiL2eEoc4hHTp8NIH_LpO0R89VJGulxqSUwKFTkauhrzb6J7AxzRN8aAmH5EALw_wcB" TargetMode="External"/><Relationship Id="rId2" Type="http://schemas.openxmlformats.org/officeDocument/2006/relationships/hyperlink" Target="https://www.frigelar.com.br/canaleta-branca-split-cb30-35-x-30-mm-barra-2-metros-controlbox/p/kit6260?gad_source=1&amp;gad_campaignid=17336221344&amp;gbraid=0AAAAADi_dD78bezugjHh3To53jpTHWZGi&amp;gclid=Cj0KCQjwgIXCBhDBARIsAELC9ZgjzMt8wKcuMjL2krlSEkCEsJettxe84AEhiIQH10RERCn4lIZAiDgaAt3DEALw_wcB" TargetMode="External"/><Relationship Id="rId1" Type="http://schemas.openxmlformats.org/officeDocument/2006/relationships/hyperlink" Target="https://www.frigelar.com.br/canaleta-branca-split-cb80-85-x-70mm-barra-2-metros-controlbox/p/kit6262?gad_source=1&amp;gad_campaignid=22669787899&amp;gbraid=0AAAAADi_dD4XqORcH_cAGg8K_3rVETQ7F&amp;gclid=CjwKCAjwgb_CBhBMEiwA0p3oOCV8GXWW58UsclcGppVelCK5UxFDV_w17RlZRN_h6-Y_XI01Wl9xnhoCmKUQAvD_BwE" TargetMode="External"/><Relationship Id="rId4"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99"/>
  <sheetViews>
    <sheetView tabSelected="1" zoomScale="80" zoomScaleNormal="80" workbookViewId="0">
      <pane ySplit="12" topLeftCell="A13" activePane="bottomLeft" state="frozen"/>
      <selection activeCell="AE92" sqref="AE92"/>
      <selection pane="bottomLeft" activeCell="AE92" sqref="AE92"/>
    </sheetView>
  </sheetViews>
  <sheetFormatPr defaultRowHeight="13.8" x14ac:dyDescent="0.3"/>
  <cols>
    <col min="1" max="1" width="20" style="56" customWidth="1"/>
    <col min="2" max="3" width="13" style="56" customWidth="1"/>
    <col min="4" max="4" width="13" style="66" customWidth="1"/>
    <col min="5" max="5" width="82.88671875" style="56" customWidth="1"/>
    <col min="6" max="7" width="10" style="56" customWidth="1"/>
    <col min="8" max="8" width="12.88671875" style="56" bestFit="1" customWidth="1"/>
    <col min="9" max="10" width="10" style="56" customWidth="1"/>
    <col min="11" max="12" width="13" style="56" customWidth="1"/>
    <col min="13" max="16" width="15" style="56" customWidth="1"/>
    <col min="17" max="17" width="14.5546875" style="56" customWidth="1"/>
    <col min="18" max="18" width="15.33203125" style="56" hidden="1" customWidth="1"/>
    <col min="19" max="19" width="13.5546875" style="56" hidden="1" customWidth="1"/>
    <col min="20" max="20" width="11" style="56" hidden="1" customWidth="1"/>
    <col min="21" max="21" width="8.88671875" style="56" hidden="1" customWidth="1"/>
    <col min="22" max="22" width="17.44140625" style="56" hidden="1" customWidth="1"/>
    <col min="23" max="23" width="9.33203125" style="56" customWidth="1"/>
    <col min="24" max="16384" width="8.88671875" style="56"/>
  </cols>
  <sheetData>
    <row r="1" spans="1:22" x14ac:dyDescent="0.3">
      <c r="A1" s="54" t="s">
        <v>141</v>
      </c>
      <c r="B1" s="55" t="s">
        <v>218</v>
      </c>
      <c r="E1" s="57"/>
      <c r="I1" s="126" t="s">
        <v>142</v>
      </c>
      <c r="J1" s="58"/>
      <c r="K1" s="59" t="s">
        <v>223</v>
      </c>
    </row>
    <row r="2" spans="1:22" ht="15" customHeight="1" x14ac:dyDescent="0.3">
      <c r="A2" s="54" t="s">
        <v>143</v>
      </c>
      <c r="B2" s="27" t="s">
        <v>313</v>
      </c>
      <c r="E2" s="57"/>
      <c r="I2" s="126"/>
      <c r="J2" s="58"/>
      <c r="K2" s="59" t="s">
        <v>224</v>
      </c>
      <c r="L2" s="60"/>
      <c r="M2" s="60"/>
      <c r="N2" s="60"/>
      <c r="O2" s="60"/>
      <c r="P2" s="60"/>
    </row>
    <row r="3" spans="1:22" x14ac:dyDescent="0.3">
      <c r="A3" s="54" t="s">
        <v>144</v>
      </c>
      <c r="B3" s="59" t="s">
        <v>221</v>
      </c>
      <c r="E3" s="57"/>
      <c r="I3" s="54" t="s">
        <v>145</v>
      </c>
      <c r="J3" s="58"/>
      <c r="K3" s="61">
        <v>0.25319999999999998</v>
      </c>
      <c r="M3" s="62"/>
      <c r="T3" s="63">
        <v>1.2532000000000001</v>
      </c>
      <c r="U3" s="64">
        <v>0.79795737122557719</v>
      </c>
    </row>
    <row r="4" spans="1:22" x14ac:dyDescent="0.3">
      <c r="A4" s="65"/>
      <c r="B4" s="55" t="s">
        <v>222</v>
      </c>
      <c r="E4" s="57"/>
      <c r="I4" s="54" t="s">
        <v>147</v>
      </c>
      <c r="J4" s="58"/>
      <c r="K4" s="59" t="s">
        <v>148</v>
      </c>
      <c r="M4" s="62"/>
      <c r="T4" s="63"/>
      <c r="U4" s="64"/>
    </row>
    <row r="5" spans="1:22" x14ac:dyDescent="0.3">
      <c r="A5" s="65"/>
      <c r="B5" s="55" t="s">
        <v>219</v>
      </c>
      <c r="I5" s="54" t="s">
        <v>150</v>
      </c>
      <c r="J5" s="58"/>
      <c r="K5" s="59" t="s">
        <v>151</v>
      </c>
      <c r="M5" s="62"/>
      <c r="T5" s="63"/>
      <c r="U5" s="64"/>
    </row>
    <row r="6" spans="1:22" x14ac:dyDescent="0.3">
      <c r="A6" s="54"/>
      <c r="B6" s="67" t="s">
        <v>220</v>
      </c>
      <c r="E6" s="58"/>
      <c r="I6" s="54" t="s">
        <v>228</v>
      </c>
      <c r="J6" s="58"/>
      <c r="K6" s="68">
        <v>45821</v>
      </c>
      <c r="T6" s="63"/>
      <c r="U6" s="64"/>
    </row>
    <row r="7" spans="1:22" x14ac:dyDescent="0.3">
      <c r="A7" s="54" t="s">
        <v>146</v>
      </c>
      <c r="B7" s="67" t="s">
        <v>226</v>
      </c>
      <c r="E7" s="55"/>
      <c r="I7" s="54" t="s">
        <v>149</v>
      </c>
      <c r="J7" s="58"/>
      <c r="K7" s="67">
        <v>15691579</v>
      </c>
    </row>
    <row r="8" spans="1:22" x14ac:dyDescent="0.3">
      <c r="B8" s="66"/>
    </row>
    <row r="9" spans="1:22" x14ac:dyDescent="0.3">
      <c r="A9" s="127" t="s">
        <v>310</v>
      </c>
      <c r="B9" s="127"/>
      <c r="C9" s="127"/>
      <c r="D9" s="127"/>
      <c r="E9" s="127"/>
      <c r="F9" s="127"/>
      <c r="G9" s="127"/>
      <c r="H9" s="127"/>
      <c r="I9" s="127"/>
      <c r="J9" s="127"/>
      <c r="K9" s="127"/>
      <c r="L9" s="127"/>
      <c r="M9" s="127"/>
      <c r="N9" s="127"/>
      <c r="O9" s="127"/>
      <c r="P9" s="127"/>
    </row>
    <row r="10" spans="1:22" ht="4.95" customHeight="1" x14ac:dyDescent="0.3"/>
    <row r="11" spans="1:22" ht="19.95" customHeight="1" x14ac:dyDescent="0.3">
      <c r="A11" s="124" t="s">
        <v>0</v>
      </c>
      <c r="B11" s="124" t="s">
        <v>1</v>
      </c>
      <c r="C11" s="124" t="s">
        <v>2</v>
      </c>
      <c r="D11" s="124" t="s">
        <v>3</v>
      </c>
      <c r="E11" s="124" t="s">
        <v>4</v>
      </c>
      <c r="F11" s="124" t="s">
        <v>5</v>
      </c>
      <c r="G11" s="124" t="s">
        <v>6</v>
      </c>
      <c r="H11" s="124" t="s">
        <v>298</v>
      </c>
      <c r="I11" s="124"/>
      <c r="J11" s="124"/>
      <c r="K11" s="124" t="s">
        <v>7</v>
      </c>
      <c r="L11" s="124"/>
      <c r="M11" s="124"/>
      <c r="N11" s="124" t="s">
        <v>299</v>
      </c>
      <c r="O11" s="124"/>
      <c r="P11" s="124"/>
      <c r="R11" s="125" t="s">
        <v>300</v>
      </c>
      <c r="S11" s="125"/>
      <c r="T11" s="125"/>
    </row>
    <row r="12" spans="1:22" x14ac:dyDescent="0.3">
      <c r="A12" s="124"/>
      <c r="B12" s="124"/>
      <c r="C12" s="124"/>
      <c r="D12" s="124"/>
      <c r="E12" s="124"/>
      <c r="F12" s="124"/>
      <c r="G12" s="124"/>
      <c r="H12" s="84" t="s">
        <v>8</v>
      </c>
      <c r="I12" s="84" t="s">
        <v>9</v>
      </c>
      <c r="J12" s="84" t="s">
        <v>10</v>
      </c>
      <c r="K12" s="84" t="s">
        <v>8</v>
      </c>
      <c r="L12" s="84" t="s">
        <v>9</v>
      </c>
      <c r="M12" s="84" t="s">
        <v>10</v>
      </c>
      <c r="N12" s="84" t="s">
        <v>8</v>
      </c>
      <c r="O12" s="84" t="s">
        <v>9</v>
      </c>
      <c r="P12" s="84" t="s">
        <v>10</v>
      </c>
      <c r="R12" s="69" t="s">
        <v>8</v>
      </c>
      <c r="S12" s="69" t="s">
        <v>9</v>
      </c>
      <c r="T12" s="69" t="s">
        <v>10</v>
      </c>
    </row>
    <row r="13" spans="1:22" ht="25.05" customHeight="1" x14ac:dyDescent="0.3">
      <c r="A13" s="70" t="s">
        <v>11</v>
      </c>
      <c r="B13" s="70"/>
      <c r="C13" s="70"/>
      <c r="D13" s="71"/>
      <c r="E13" s="72" t="s">
        <v>12</v>
      </c>
      <c r="F13" s="70"/>
      <c r="G13" s="70"/>
      <c r="H13" s="70"/>
      <c r="I13" s="70"/>
      <c r="J13" s="70"/>
      <c r="K13" s="73"/>
      <c r="L13" s="73"/>
      <c r="M13" s="73"/>
      <c r="N13" s="74">
        <f t="shared" ref="N13:O13" si="0">N14+N15</f>
        <v>114.40002031971579</v>
      </c>
      <c r="O13" s="74">
        <f t="shared" si="0"/>
        <v>7033.0012492007108</v>
      </c>
      <c r="P13" s="74">
        <f>P14+P15</f>
        <v>7147.4012695204265</v>
      </c>
    </row>
    <row r="14" spans="1:22" ht="25.05" customHeight="1" x14ac:dyDescent="0.3">
      <c r="A14" s="56" t="s">
        <v>112</v>
      </c>
      <c r="B14" s="56" t="s">
        <v>434</v>
      </c>
      <c r="E14" s="75" t="s">
        <v>113</v>
      </c>
      <c r="F14" s="56" t="s">
        <v>19</v>
      </c>
      <c r="G14" s="56">
        <v>1</v>
      </c>
      <c r="H14" s="76">
        <v>0</v>
      </c>
      <c r="I14" s="76">
        <v>271.46509769094138</v>
      </c>
      <c r="J14" s="76">
        <v>271.46509769094138</v>
      </c>
      <c r="K14" s="76">
        <f t="shared" ref="K14:M15" si="1">H14*$T$3</f>
        <v>0</v>
      </c>
      <c r="L14" s="76">
        <f t="shared" si="1"/>
        <v>340.20006042628773</v>
      </c>
      <c r="M14" s="76">
        <f t="shared" si="1"/>
        <v>340.20006042628773</v>
      </c>
      <c r="N14" s="76">
        <f>K14*G14</f>
        <v>0</v>
      </c>
      <c r="O14" s="76">
        <f>L14*G14</f>
        <v>340.20006042628773</v>
      </c>
      <c r="P14" s="76">
        <f>O14+N14</f>
        <v>340.20006042628773</v>
      </c>
      <c r="R14" s="76">
        <f>H14*G14</f>
        <v>0</v>
      </c>
      <c r="S14" s="76">
        <f>I14*G14</f>
        <v>271.46509769094138</v>
      </c>
      <c r="T14" s="76">
        <f>S14+R14</f>
        <v>271.46509769094138</v>
      </c>
      <c r="V14" s="78">
        <f>(T14)*1.2532</f>
        <v>340.20006042628773</v>
      </c>
    </row>
    <row r="15" spans="1:22" x14ac:dyDescent="0.3">
      <c r="A15" s="56" t="s">
        <v>114</v>
      </c>
      <c r="B15" s="56" t="s">
        <v>16</v>
      </c>
      <c r="C15" s="56" t="s">
        <v>17</v>
      </c>
      <c r="D15" s="66">
        <v>90778</v>
      </c>
      <c r="E15" s="75" t="s">
        <v>115</v>
      </c>
      <c r="F15" s="56" t="s">
        <v>116</v>
      </c>
      <c r="G15" s="56">
        <v>40</v>
      </c>
      <c r="H15" s="76">
        <v>2.2821580817051506</v>
      </c>
      <c r="I15" s="76">
        <v>133.51422735346358</v>
      </c>
      <c r="J15" s="76">
        <v>135.79638543516873</v>
      </c>
      <c r="K15" s="76">
        <f t="shared" si="1"/>
        <v>2.8600005079928947</v>
      </c>
      <c r="L15" s="76">
        <f t="shared" si="1"/>
        <v>167.32002971936058</v>
      </c>
      <c r="M15" s="76">
        <f t="shared" si="1"/>
        <v>170.18003022735346</v>
      </c>
      <c r="N15" s="76">
        <f>K15*G15</f>
        <v>114.40002031971579</v>
      </c>
      <c r="O15" s="76">
        <f>L15*G15</f>
        <v>6692.8011887744233</v>
      </c>
      <c r="P15" s="76">
        <f>O15+N15</f>
        <v>6807.2012090941389</v>
      </c>
      <c r="R15" s="76">
        <f t="shared" ref="R15:R76" si="2">H15*G15</f>
        <v>91.286323268206019</v>
      </c>
      <c r="S15" s="76">
        <f t="shared" ref="S15:S76" si="3">I15*G15</f>
        <v>5340.5690941385437</v>
      </c>
      <c r="T15" s="76">
        <f t="shared" ref="T15:T76" si="4">S15+R15</f>
        <v>5431.8554174067494</v>
      </c>
      <c r="V15" s="78">
        <f t="shared" ref="V15:V76" si="5">(T15)*1.2532</f>
        <v>6807.2012090941389</v>
      </c>
    </row>
    <row r="16" spans="1:22" x14ac:dyDescent="0.3">
      <c r="A16" s="70" t="s">
        <v>13</v>
      </c>
      <c r="B16" s="70"/>
      <c r="C16" s="70"/>
      <c r="D16" s="71"/>
      <c r="E16" s="72" t="s">
        <v>14</v>
      </c>
      <c r="F16" s="70"/>
      <c r="G16" s="70"/>
      <c r="H16" s="70"/>
      <c r="I16" s="70"/>
      <c r="J16" s="70"/>
      <c r="K16" s="73"/>
      <c r="L16" s="73"/>
      <c r="M16" s="73"/>
      <c r="N16" s="74">
        <f t="shared" ref="N16:O16" si="6">N17+N18+N19</f>
        <v>17735.181178167179</v>
      </c>
      <c r="O16" s="74">
        <f t="shared" si="6"/>
        <v>6015.0724139722925</v>
      </c>
      <c r="P16" s="74">
        <f>P17+P18+P19</f>
        <v>23750.25359213947</v>
      </c>
      <c r="R16" s="76">
        <f t="shared" si="2"/>
        <v>0</v>
      </c>
      <c r="S16" s="76">
        <f t="shared" si="3"/>
        <v>0</v>
      </c>
      <c r="T16" s="76">
        <f t="shared" si="4"/>
        <v>0</v>
      </c>
      <c r="V16" s="78">
        <f t="shared" si="5"/>
        <v>0</v>
      </c>
    </row>
    <row r="17" spans="1:23" ht="27.6" x14ac:dyDescent="0.3">
      <c r="A17" s="56" t="s">
        <v>15</v>
      </c>
      <c r="B17" s="56" t="s">
        <v>16</v>
      </c>
      <c r="C17" s="56" t="s">
        <v>79</v>
      </c>
      <c r="D17" s="66">
        <f>Composições!B24</f>
        <v>3</v>
      </c>
      <c r="E17" s="77" t="s">
        <v>178</v>
      </c>
      <c r="F17" s="56" t="s">
        <v>74</v>
      </c>
      <c r="G17" s="56">
        <v>16.170000000000002</v>
      </c>
      <c r="H17" s="76">
        <v>692.96</v>
      </c>
      <c r="I17" s="76">
        <v>293.45</v>
      </c>
      <c r="J17" s="76">
        <v>986.41</v>
      </c>
      <c r="K17" s="76">
        <f t="shared" ref="K17:M19" si="7">H17*$T$3</f>
        <v>868.41747200000009</v>
      </c>
      <c r="L17" s="76">
        <f t="shared" si="7"/>
        <v>367.75154000000003</v>
      </c>
      <c r="M17" s="76">
        <f t="shared" si="7"/>
        <v>1236.1690120000001</v>
      </c>
      <c r="N17" s="76">
        <f>K17*G17</f>
        <v>14042.310522240003</v>
      </c>
      <c r="O17" s="76">
        <f>L17*G17</f>
        <v>5946.5424018000012</v>
      </c>
      <c r="P17" s="76">
        <f>O17+N17</f>
        <v>19988.852924040002</v>
      </c>
      <c r="R17" s="76">
        <f t="shared" si="2"/>
        <v>11205.163200000001</v>
      </c>
      <c r="S17" s="76">
        <f t="shared" si="3"/>
        <v>4745.0865000000003</v>
      </c>
      <c r="T17" s="76">
        <f t="shared" si="4"/>
        <v>15950.2497</v>
      </c>
      <c r="V17" s="78">
        <f t="shared" si="5"/>
        <v>19988.852924040002</v>
      </c>
    </row>
    <row r="18" spans="1:23" ht="51.6" customHeight="1" x14ac:dyDescent="0.3">
      <c r="A18" s="56" t="s">
        <v>20</v>
      </c>
      <c r="B18" s="56" t="s">
        <v>16</v>
      </c>
      <c r="C18" s="56" t="s">
        <v>17</v>
      </c>
      <c r="D18" s="66">
        <v>100675</v>
      </c>
      <c r="E18" s="75" t="s">
        <v>18</v>
      </c>
      <c r="F18" s="56" t="s">
        <v>19</v>
      </c>
      <c r="G18" s="56">
        <v>2</v>
      </c>
      <c r="H18" s="76">
        <v>1022.3429840142095</v>
      </c>
      <c r="I18" s="76">
        <v>19.917015985790407</v>
      </c>
      <c r="J18" s="76">
        <v>1042.26</v>
      </c>
      <c r="K18" s="76">
        <f t="shared" si="7"/>
        <v>1281.2002275666075</v>
      </c>
      <c r="L18" s="76">
        <f t="shared" si="7"/>
        <v>24.960004433392541</v>
      </c>
      <c r="M18" s="76">
        <f t="shared" si="7"/>
        <v>1306.1602320000002</v>
      </c>
      <c r="N18" s="76">
        <f>K18*G18</f>
        <v>2562.400455133215</v>
      </c>
      <c r="O18" s="76">
        <f>L18*G18</f>
        <v>49.920008866785082</v>
      </c>
      <c r="P18" s="76">
        <f>O18+N18</f>
        <v>2612.3204639999999</v>
      </c>
      <c r="R18" s="76">
        <f t="shared" si="2"/>
        <v>2044.685968028419</v>
      </c>
      <c r="S18" s="76">
        <f t="shared" si="3"/>
        <v>39.834031971580814</v>
      </c>
      <c r="T18" s="76">
        <f t="shared" si="4"/>
        <v>2084.52</v>
      </c>
      <c r="V18" s="78">
        <f t="shared" si="5"/>
        <v>2612.3204640000004</v>
      </c>
      <c r="W18" s="78"/>
    </row>
    <row r="19" spans="1:23" ht="41.4" x14ac:dyDescent="0.3">
      <c r="A19" s="56" t="s">
        <v>179</v>
      </c>
      <c r="B19" s="56" t="s">
        <v>16</v>
      </c>
      <c r="C19" s="56" t="s">
        <v>17</v>
      </c>
      <c r="D19" s="66">
        <v>90789</v>
      </c>
      <c r="E19" s="75" t="s">
        <v>21</v>
      </c>
      <c r="F19" s="56" t="s">
        <v>19</v>
      </c>
      <c r="G19" s="56">
        <v>1</v>
      </c>
      <c r="H19" s="76">
        <v>902.06686944937826</v>
      </c>
      <c r="I19" s="76">
        <v>14.849986678507991</v>
      </c>
      <c r="J19" s="76">
        <v>916.91685612788626</v>
      </c>
      <c r="K19" s="76">
        <f t="shared" si="7"/>
        <v>1130.4702007939609</v>
      </c>
      <c r="L19" s="76">
        <f t="shared" si="7"/>
        <v>18.610003305506215</v>
      </c>
      <c r="M19" s="76">
        <f t="shared" si="7"/>
        <v>1149.0802040994672</v>
      </c>
      <c r="N19" s="76">
        <f>K19*G19</f>
        <v>1130.4702007939609</v>
      </c>
      <c r="O19" s="76">
        <f>L19*G19</f>
        <v>18.610003305506215</v>
      </c>
      <c r="P19" s="76">
        <f>O19+N19</f>
        <v>1149.0802040994672</v>
      </c>
      <c r="R19" s="76">
        <f t="shared" si="2"/>
        <v>902.06686944937826</v>
      </c>
      <c r="S19" s="76">
        <f t="shared" si="3"/>
        <v>14.849986678507991</v>
      </c>
      <c r="T19" s="76">
        <f t="shared" si="4"/>
        <v>916.91685612788626</v>
      </c>
      <c r="V19" s="78">
        <f t="shared" si="5"/>
        <v>1149.0802040994672</v>
      </c>
      <c r="W19" s="78"/>
    </row>
    <row r="20" spans="1:23" ht="25.05" customHeight="1" x14ac:dyDescent="0.3">
      <c r="A20" s="70" t="s">
        <v>22</v>
      </c>
      <c r="B20" s="70"/>
      <c r="C20" s="70"/>
      <c r="D20" s="71"/>
      <c r="E20" s="72" t="s">
        <v>23</v>
      </c>
      <c r="F20" s="70"/>
      <c r="G20" s="70"/>
      <c r="H20" s="70"/>
      <c r="I20" s="70"/>
      <c r="J20" s="70"/>
      <c r="K20" s="73"/>
      <c r="L20" s="73"/>
      <c r="M20" s="73"/>
      <c r="N20" s="74">
        <f>N21</f>
        <v>56456.102987725222</v>
      </c>
      <c r="O20" s="74">
        <f>O21</f>
        <v>14114.025746931306</v>
      </c>
      <c r="P20" s="74">
        <f>P21</f>
        <v>70570.128734656522</v>
      </c>
      <c r="R20" s="76">
        <f t="shared" si="2"/>
        <v>0</v>
      </c>
      <c r="S20" s="76">
        <f t="shared" si="3"/>
        <v>0</v>
      </c>
      <c r="T20" s="76">
        <f t="shared" si="4"/>
        <v>0</v>
      </c>
      <c r="V20" s="78">
        <f t="shared" si="5"/>
        <v>0</v>
      </c>
    </row>
    <row r="21" spans="1:23" ht="27.6" x14ac:dyDescent="0.3">
      <c r="A21" s="56" t="s">
        <v>24</v>
      </c>
      <c r="B21" s="56" t="s">
        <v>25</v>
      </c>
      <c r="C21" s="56" t="s">
        <v>26</v>
      </c>
      <c r="D21" s="66" t="s">
        <v>27</v>
      </c>
      <c r="E21" s="75" t="s">
        <v>28</v>
      </c>
      <c r="F21" s="56" t="s">
        <v>29</v>
      </c>
      <c r="G21" s="56">
        <f>164.17*2</f>
        <v>328.34</v>
      </c>
      <c r="H21" s="76">
        <v>137.20398223801067</v>
      </c>
      <c r="I21" s="76">
        <v>34.300995559502667</v>
      </c>
      <c r="J21" s="76">
        <v>171.50497779751333</v>
      </c>
      <c r="K21" s="76">
        <f>H21*$T$3</f>
        <v>171.94403054067499</v>
      </c>
      <c r="L21" s="76">
        <f>I21*$T$3</f>
        <v>42.986007635168747</v>
      </c>
      <c r="M21" s="76">
        <f>J21*$T$3</f>
        <v>214.93003817584372</v>
      </c>
      <c r="N21" s="76">
        <f>K21*G21</f>
        <v>56456.102987725222</v>
      </c>
      <c r="O21" s="76">
        <f>L21*G21</f>
        <v>14114.025746931306</v>
      </c>
      <c r="P21" s="76">
        <f>O21+N21</f>
        <v>70570.128734656522</v>
      </c>
      <c r="R21" s="76">
        <f t="shared" si="2"/>
        <v>45049.555528028417</v>
      </c>
      <c r="S21" s="76">
        <f t="shared" si="3"/>
        <v>11262.388882007104</v>
      </c>
      <c r="T21" s="76">
        <f t="shared" si="4"/>
        <v>56311.944410035518</v>
      </c>
      <c r="V21" s="78">
        <f t="shared" si="5"/>
        <v>70570.128734656522</v>
      </c>
    </row>
    <row r="22" spans="1:23" x14ac:dyDescent="0.3">
      <c r="A22" s="70" t="s">
        <v>30</v>
      </c>
      <c r="B22" s="70"/>
      <c r="C22" s="70"/>
      <c r="D22" s="71"/>
      <c r="E22" s="72" t="s">
        <v>31</v>
      </c>
      <c r="F22" s="70"/>
      <c r="G22" s="70"/>
      <c r="H22" s="70"/>
      <c r="I22" s="70"/>
      <c r="J22" s="70"/>
      <c r="K22" s="73"/>
      <c r="L22" s="73"/>
      <c r="M22" s="73"/>
      <c r="N22" s="74">
        <f t="shared" ref="N22:O22" si="8">SUM(N23:N33)</f>
        <v>5718.7060157557726</v>
      </c>
      <c r="O22" s="74">
        <f t="shared" si="8"/>
        <v>5818.0250333968024</v>
      </c>
      <c r="P22" s="74">
        <f>SUM(P23:P33)</f>
        <v>11536.731049152575</v>
      </c>
      <c r="R22" s="76">
        <f t="shared" si="2"/>
        <v>0</v>
      </c>
      <c r="S22" s="76">
        <f t="shared" si="3"/>
        <v>0</v>
      </c>
      <c r="T22" s="76">
        <f t="shared" si="4"/>
        <v>0</v>
      </c>
      <c r="V22" s="78">
        <f t="shared" si="5"/>
        <v>0</v>
      </c>
    </row>
    <row r="23" spans="1:23" ht="27.6" x14ac:dyDescent="0.3">
      <c r="A23" s="56" t="s">
        <v>32</v>
      </c>
      <c r="B23" s="56" t="s">
        <v>16</v>
      </c>
      <c r="C23" s="56" t="s">
        <v>17</v>
      </c>
      <c r="D23" s="66">
        <v>89427</v>
      </c>
      <c r="E23" s="75" t="s">
        <v>33</v>
      </c>
      <c r="F23" s="56" t="s">
        <v>19</v>
      </c>
      <c r="G23" s="56">
        <v>5</v>
      </c>
      <c r="H23" s="76">
        <v>9.2164076376554167</v>
      </c>
      <c r="I23" s="76">
        <v>3.5828285968028419</v>
      </c>
      <c r="J23" s="76">
        <v>12.79923623445826</v>
      </c>
      <c r="K23" s="76">
        <f t="shared" ref="K23:K33" si="9">H23*$T$3</f>
        <v>11.55000205150977</v>
      </c>
      <c r="L23" s="76">
        <f t="shared" ref="L23:L33" si="10">I23*$T$3</f>
        <v>4.4900007975133223</v>
      </c>
      <c r="M23" s="76">
        <f t="shared" ref="M23:M33" si="11">J23*$T$3</f>
        <v>16.040002849023093</v>
      </c>
      <c r="N23" s="76">
        <f t="shared" ref="N23:N33" si="12">K23*G23</f>
        <v>57.750010257548851</v>
      </c>
      <c r="O23" s="76">
        <f t="shared" ref="O23:O33" si="13">L23*G23</f>
        <v>22.45000398756661</v>
      </c>
      <c r="P23" s="76">
        <f t="shared" ref="P23:P33" si="14">O23+N23</f>
        <v>80.200014245115455</v>
      </c>
      <c r="R23" s="76">
        <f t="shared" si="2"/>
        <v>46.082038188277082</v>
      </c>
      <c r="S23" s="76">
        <f t="shared" si="3"/>
        <v>17.914142984014209</v>
      </c>
      <c r="T23" s="76">
        <f t="shared" si="4"/>
        <v>63.996181172291287</v>
      </c>
      <c r="V23" s="78">
        <f t="shared" si="5"/>
        <v>80.20001424511544</v>
      </c>
    </row>
    <row r="24" spans="1:23" ht="27.6" x14ac:dyDescent="0.3">
      <c r="A24" s="56" t="s">
        <v>34</v>
      </c>
      <c r="B24" s="56" t="s">
        <v>16</v>
      </c>
      <c r="C24" s="56" t="s">
        <v>17</v>
      </c>
      <c r="D24" s="66">
        <v>89798</v>
      </c>
      <c r="E24" s="75" t="s">
        <v>35</v>
      </c>
      <c r="F24" s="56" t="s">
        <v>36</v>
      </c>
      <c r="G24" s="56">
        <v>46.5</v>
      </c>
      <c r="H24" s="76">
        <v>11.993299289520424</v>
      </c>
      <c r="I24" s="76">
        <v>1.7634857904085255</v>
      </c>
      <c r="J24" s="76">
        <v>13.75678507992895</v>
      </c>
      <c r="K24" s="76">
        <f t="shared" si="9"/>
        <v>15.030002669626997</v>
      </c>
      <c r="L24" s="76">
        <f t="shared" si="10"/>
        <v>2.2100003925399645</v>
      </c>
      <c r="M24" s="76">
        <f t="shared" si="11"/>
        <v>17.240003062166959</v>
      </c>
      <c r="N24" s="76">
        <f t="shared" si="12"/>
        <v>698.89512413765533</v>
      </c>
      <c r="O24" s="76">
        <f t="shared" si="13"/>
        <v>102.76501825310835</v>
      </c>
      <c r="P24" s="76">
        <f t="shared" si="14"/>
        <v>801.66014239076367</v>
      </c>
      <c r="R24" s="76">
        <f t="shared" si="2"/>
        <v>557.68841696269976</v>
      </c>
      <c r="S24" s="76">
        <f t="shared" si="3"/>
        <v>82.002089253996431</v>
      </c>
      <c r="T24" s="76">
        <f t="shared" si="4"/>
        <v>639.69050621669624</v>
      </c>
      <c r="V24" s="78">
        <f t="shared" si="5"/>
        <v>801.66014239076378</v>
      </c>
    </row>
    <row r="25" spans="1:23" ht="27.6" x14ac:dyDescent="0.3">
      <c r="A25" s="56" t="s">
        <v>37</v>
      </c>
      <c r="B25" s="56" t="s">
        <v>16</v>
      </c>
      <c r="C25" s="56" t="s">
        <v>17</v>
      </c>
      <c r="D25" s="66">
        <v>89802</v>
      </c>
      <c r="E25" s="75" t="s">
        <v>38</v>
      </c>
      <c r="F25" s="56" t="s">
        <v>19</v>
      </c>
      <c r="G25" s="56">
        <v>5</v>
      </c>
      <c r="H25" s="76">
        <v>9.1525710479573714</v>
      </c>
      <c r="I25" s="76">
        <v>1.4602619893428064</v>
      </c>
      <c r="J25" s="76">
        <v>10.612833037300177</v>
      </c>
      <c r="K25" s="76">
        <f t="shared" si="9"/>
        <v>11.470002037300178</v>
      </c>
      <c r="L25" s="76">
        <f t="shared" si="10"/>
        <v>1.830000325044405</v>
      </c>
      <c r="M25" s="76">
        <f t="shared" si="11"/>
        <v>13.300002362344584</v>
      </c>
      <c r="N25" s="76">
        <f t="shared" si="12"/>
        <v>57.350010186500889</v>
      </c>
      <c r="O25" s="76">
        <f t="shared" si="13"/>
        <v>9.1500016252220249</v>
      </c>
      <c r="P25" s="76">
        <f t="shared" si="14"/>
        <v>66.500011811722914</v>
      </c>
      <c r="R25" s="76">
        <f t="shared" si="2"/>
        <v>45.762855239786859</v>
      </c>
      <c r="S25" s="76">
        <f t="shared" si="3"/>
        <v>7.3013099467140314</v>
      </c>
      <c r="T25" s="76">
        <f t="shared" si="4"/>
        <v>53.064165186500887</v>
      </c>
      <c r="V25" s="78">
        <f t="shared" si="5"/>
        <v>66.500011811722914</v>
      </c>
    </row>
    <row r="26" spans="1:23" ht="27.6" x14ac:dyDescent="0.3">
      <c r="A26" s="56" t="s">
        <v>39</v>
      </c>
      <c r="B26" s="56" t="s">
        <v>16</v>
      </c>
      <c r="C26" s="56" t="s">
        <v>17</v>
      </c>
      <c r="D26" s="66">
        <v>89827</v>
      </c>
      <c r="E26" s="75" t="s">
        <v>40</v>
      </c>
      <c r="F26" s="56" t="s">
        <v>19</v>
      </c>
      <c r="G26" s="56">
        <v>1</v>
      </c>
      <c r="H26" s="76">
        <v>17.930102131438719</v>
      </c>
      <c r="I26" s="76">
        <v>1.9390364120781527</v>
      </c>
      <c r="J26" s="76">
        <v>19.869138543516872</v>
      </c>
      <c r="K26" s="76">
        <f t="shared" si="9"/>
        <v>22.470003991119004</v>
      </c>
      <c r="L26" s="76">
        <f t="shared" si="10"/>
        <v>2.4300004316163411</v>
      </c>
      <c r="M26" s="76">
        <f t="shared" si="11"/>
        <v>24.900004422735346</v>
      </c>
      <c r="N26" s="76">
        <f t="shared" si="12"/>
        <v>22.470003991119004</v>
      </c>
      <c r="O26" s="76">
        <f t="shared" si="13"/>
        <v>2.4300004316163411</v>
      </c>
      <c r="P26" s="76">
        <f t="shared" si="14"/>
        <v>24.900004422735346</v>
      </c>
      <c r="R26" s="76">
        <f t="shared" si="2"/>
        <v>17.930102131438719</v>
      </c>
      <c r="S26" s="76">
        <f t="shared" si="3"/>
        <v>1.9390364120781527</v>
      </c>
      <c r="T26" s="76">
        <f t="shared" si="4"/>
        <v>19.869138543516872</v>
      </c>
      <c r="V26" s="78">
        <f t="shared" si="5"/>
        <v>24.900004422735346</v>
      </c>
    </row>
    <row r="27" spans="1:23" ht="27.6" x14ac:dyDescent="0.3">
      <c r="A27" s="56" t="s">
        <v>41</v>
      </c>
      <c r="B27" s="56" t="s">
        <v>16</v>
      </c>
      <c r="C27" s="56" t="s">
        <v>17</v>
      </c>
      <c r="D27" s="66">
        <v>89801</v>
      </c>
      <c r="E27" s="75" t="s">
        <v>42</v>
      </c>
      <c r="F27" s="56" t="s">
        <v>19</v>
      </c>
      <c r="G27" s="56">
        <v>12</v>
      </c>
      <c r="H27" s="76">
        <v>8.41845026642984</v>
      </c>
      <c r="I27" s="76">
        <v>1.4602619893428064</v>
      </c>
      <c r="J27" s="76">
        <v>9.8787122557726459</v>
      </c>
      <c r="K27" s="76">
        <f t="shared" si="9"/>
        <v>10.550001873889876</v>
      </c>
      <c r="L27" s="76">
        <f t="shared" si="10"/>
        <v>1.830000325044405</v>
      </c>
      <c r="M27" s="76">
        <f t="shared" si="11"/>
        <v>12.38000219893428</v>
      </c>
      <c r="N27" s="76">
        <f t="shared" si="12"/>
        <v>126.60002248667851</v>
      </c>
      <c r="O27" s="76">
        <f t="shared" si="13"/>
        <v>21.960003900532861</v>
      </c>
      <c r="P27" s="76">
        <f t="shared" si="14"/>
        <v>148.56002638721137</v>
      </c>
      <c r="R27" s="76">
        <f t="shared" si="2"/>
        <v>101.02140319715808</v>
      </c>
      <c r="S27" s="76">
        <f t="shared" si="3"/>
        <v>17.523143872113678</v>
      </c>
      <c r="T27" s="76">
        <f t="shared" si="4"/>
        <v>118.54454706927176</v>
      </c>
      <c r="V27" s="78">
        <f t="shared" si="5"/>
        <v>148.56002638721137</v>
      </c>
    </row>
    <row r="28" spans="1:23" ht="27.6" x14ac:dyDescent="0.3">
      <c r="A28" s="56" t="s">
        <v>43</v>
      </c>
      <c r="B28" s="56" t="s">
        <v>16</v>
      </c>
      <c r="C28" s="56" t="s">
        <v>17</v>
      </c>
      <c r="D28" s="66">
        <v>94648</v>
      </c>
      <c r="E28" s="75" t="s">
        <v>44</v>
      </c>
      <c r="F28" s="56" t="s">
        <v>36</v>
      </c>
      <c r="G28" s="56">
        <v>38.65</v>
      </c>
      <c r="H28" s="76">
        <v>5.266518650088809</v>
      </c>
      <c r="I28" s="76">
        <v>1.9629751332149199</v>
      </c>
      <c r="J28" s="76">
        <v>7.2294937833037292</v>
      </c>
      <c r="K28" s="76">
        <f t="shared" si="9"/>
        <v>6.6000011722912957</v>
      </c>
      <c r="L28" s="76">
        <f t="shared" si="10"/>
        <v>2.460000436944938</v>
      </c>
      <c r="M28" s="76">
        <f t="shared" si="11"/>
        <v>9.0600016092362345</v>
      </c>
      <c r="N28" s="76">
        <f t="shared" si="12"/>
        <v>255.09004530905858</v>
      </c>
      <c r="O28" s="76">
        <f t="shared" si="13"/>
        <v>95.079016887921853</v>
      </c>
      <c r="P28" s="76">
        <f t="shared" si="14"/>
        <v>350.16906219698046</v>
      </c>
      <c r="R28" s="76">
        <f t="shared" si="2"/>
        <v>203.55094582593247</v>
      </c>
      <c r="S28" s="76">
        <f t="shared" si="3"/>
        <v>75.868988898756655</v>
      </c>
      <c r="T28" s="76">
        <f t="shared" si="4"/>
        <v>279.41993472468914</v>
      </c>
      <c r="V28" s="78">
        <f t="shared" si="5"/>
        <v>350.16906219698046</v>
      </c>
    </row>
    <row r="29" spans="1:23" ht="27.6" x14ac:dyDescent="0.3">
      <c r="A29" s="56" t="s">
        <v>45</v>
      </c>
      <c r="B29" s="56" t="s">
        <v>16</v>
      </c>
      <c r="C29" s="56" t="s">
        <v>17</v>
      </c>
      <c r="D29" s="66">
        <v>89489</v>
      </c>
      <c r="E29" s="75" t="s">
        <v>46</v>
      </c>
      <c r="F29" s="56" t="s">
        <v>19</v>
      </c>
      <c r="G29" s="56">
        <v>14</v>
      </c>
      <c r="H29" s="76">
        <v>5.2744982238010651</v>
      </c>
      <c r="I29" s="76">
        <v>3.0003197158081703</v>
      </c>
      <c r="J29" s="76">
        <v>8.2748179396092354</v>
      </c>
      <c r="K29" s="76">
        <f t="shared" si="9"/>
        <v>6.6100011740674951</v>
      </c>
      <c r="L29" s="76">
        <f t="shared" si="10"/>
        <v>3.7600006678507993</v>
      </c>
      <c r="M29" s="76">
        <f t="shared" si="11"/>
        <v>10.370001841918295</v>
      </c>
      <c r="N29" s="76">
        <f t="shared" si="12"/>
        <v>92.540016436944939</v>
      </c>
      <c r="O29" s="76">
        <f t="shared" si="13"/>
        <v>52.640009349911189</v>
      </c>
      <c r="P29" s="76">
        <f t="shared" si="14"/>
        <v>145.18002578685613</v>
      </c>
      <c r="R29" s="76">
        <f t="shared" si="2"/>
        <v>73.842975133214907</v>
      </c>
      <c r="S29" s="76">
        <f t="shared" si="3"/>
        <v>42.004476021314382</v>
      </c>
      <c r="T29" s="76">
        <f t="shared" si="4"/>
        <v>115.8474511545293</v>
      </c>
      <c r="V29" s="78">
        <f t="shared" si="5"/>
        <v>145.18002578685613</v>
      </c>
    </row>
    <row r="30" spans="1:23" ht="27.6" x14ac:dyDescent="0.3">
      <c r="A30" s="56" t="s">
        <v>47</v>
      </c>
      <c r="B30" s="56" t="s">
        <v>16</v>
      </c>
      <c r="C30" s="56" t="s">
        <v>17</v>
      </c>
      <c r="D30" s="66">
        <v>89987</v>
      </c>
      <c r="E30" s="75" t="s">
        <v>48</v>
      </c>
      <c r="F30" s="56" t="s">
        <v>19</v>
      </c>
      <c r="G30" s="56">
        <v>4</v>
      </c>
      <c r="H30" s="76">
        <v>110.0542806394316</v>
      </c>
      <c r="I30" s="76">
        <v>9.3919582593250439</v>
      </c>
      <c r="J30" s="76">
        <v>119.44623889875663</v>
      </c>
      <c r="K30" s="76">
        <f t="shared" si="9"/>
        <v>137.92002449733567</v>
      </c>
      <c r="L30" s="76">
        <f t="shared" si="10"/>
        <v>11.770002090586146</v>
      </c>
      <c r="M30" s="76">
        <f t="shared" si="11"/>
        <v>149.69002658792184</v>
      </c>
      <c r="N30" s="76">
        <f t="shared" si="12"/>
        <v>551.6800979893427</v>
      </c>
      <c r="O30" s="76">
        <f t="shared" si="13"/>
        <v>47.080008362344586</v>
      </c>
      <c r="P30" s="76">
        <f t="shared" si="14"/>
        <v>598.76010635168723</v>
      </c>
      <c r="R30" s="76">
        <f t="shared" si="2"/>
        <v>440.21712255772638</v>
      </c>
      <c r="S30" s="76">
        <f t="shared" si="3"/>
        <v>37.567833037300176</v>
      </c>
      <c r="T30" s="76">
        <f t="shared" si="4"/>
        <v>477.78495559502653</v>
      </c>
      <c r="V30" s="78">
        <f t="shared" si="5"/>
        <v>598.76010635168734</v>
      </c>
    </row>
    <row r="31" spans="1:23" ht="27.6" x14ac:dyDescent="0.3">
      <c r="A31" s="56" t="s">
        <v>49</v>
      </c>
      <c r="B31" s="56" t="s">
        <v>16</v>
      </c>
      <c r="C31" s="56" t="s">
        <v>17</v>
      </c>
      <c r="D31" s="66">
        <v>89617</v>
      </c>
      <c r="E31" s="75" t="s">
        <v>50</v>
      </c>
      <c r="F31" s="56" t="s">
        <v>19</v>
      </c>
      <c r="G31" s="56">
        <v>2</v>
      </c>
      <c r="H31" s="76">
        <v>4.2211944937833037</v>
      </c>
      <c r="I31" s="76">
        <v>3.9977664298401416</v>
      </c>
      <c r="J31" s="76">
        <v>8.2189609236234453</v>
      </c>
      <c r="K31" s="76">
        <f t="shared" si="9"/>
        <v>5.2900009396092367</v>
      </c>
      <c r="L31" s="76">
        <f t="shared" si="10"/>
        <v>5.0100008898756663</v>
      </c>
      <c r="M31" s="76">
        <f t="shared" si="11"/>
        <v>10.300001829484902</v>
      </c>
      <c r="N31" s="76">
        <f t="shared" si="12"/>
        <v>10.580001879218473</v>
      </c>
      <c r="O31" s="76">
        <f t="shared" si="13"/>
        <v>10.020001779751333</v>
      </c>
      <c r="P31" s="76">
        <f t="shared" si="14"/>
        <v>20.600003658969804</v>
      </c>
      <c r="R31" s="76">
        <f t="shared" si="2"/>
        <v>8.4423889875666074</v>
      </c>
      <c r="S31" s="76">
        <f t="shared" si="3"/>
        <v>7.9955328596802833</v>
      </c>
      <c r="T31" s="76">
        <f t="shared" si="4"/>
        <v>16.437921847246891</v>
      </c>
      <c r="V31" s="78">
        <f t="shared" si="5"/>
        <v>20.600003658969804</v>
      </c>
    </row>
    <row r="32" spans="1:23" ht="25.05" customHeight="1" x14ac:dyDescent="0.3">
      <c r="A32" s="56" t="s">
        <v>51</v>
      </c>
      <c r="B32" s="56" t="s">
        <v>16</v>
      </c>
      <c r="C32" s="56" t="s">
        <v>17</v>
      </c>
      <c r="D32" s="66">
        <v>89427</v>
      </c>
      <c r="E32" s="75" t="s">
        <v>33</v>
      </c>
      <c r="F32" s="56" t="s">
        <v>19</v>
      </c>
      <c r="G32" s="56">
        <v>5</v>
      </c>
      <c r="H32" s="76">
        <v>9.2164076376554167</v>
      </c>
      <c r="I32" s="76">
        <v>3.5828285968028419</v>
      </c>
      <c r="J32" s="76">
        <v>12.79923623445826</v>
      </c>
      <c r="K32" s="76">
        <f t="shared" si="9"/>
        <v>11.55000205150977</v>
      </c>
      <c r="L32" s="76">
        <f t="shared" si="10"/>
        <v>4.4900007975133223</v>
      </c>
      <c r="M32" s="76">
        <f t="shared" si="11"/>
        <v>16.040002849023093</v>
      </c>
      <c r="N32" s="76">
        <f t="shared" si="12"/>
        <v>57.750010257548851</v>
      </c>
      <c r="O32" s="76">
        <f t="shared" si="13"/>
        <v>22.45000398756661</v>
      </c>
      <c r="P32" s="76">
        <f t="shared" si="14"/>
        <v>80.200014245115455</v>
      </c>
      <c r="R32" s="76">
        <f t="shared" si="2"/>
        <v>46.082038188277082</v>
      </c>
      <c r="S32" s="76">
        <f t="shared" si="3"/>
        <v>17.914142984014209</v>
      </c>
      <c r="T32" s="76">
        <f t="shared" si="4"/>
        <v>63.996181172291287</v>
      </c>
      <c r="V32" s="78">
        <f t="shared" si="5"/>
        <v>80.20001424511544</v>
      </c>
    </row>
    <row r="33" spans="1:22" ht="27.6" x14ac:dyDescent="0.3">
      <c r="A33" s="56" t="s">
        <v>52</v>
      </c>
      <c r="B33" s="56" t="s">
        <v>16</v>
      </c>
      <c r="C33" s="56" t="s">
        <v>17</v>
      </c>
      <c r="D33" s="66">
        <v>89865</v>
      </c>
      <c r="E33" s="75" t="s">
        <v>53</v>
      </c>
      <c r="F33" s="56" t="s">
        <v>36</v>
      </c>
      <c r="G33" s="56">
        <v>400</v>
      </c>
      <c r="H33" s="76">
        <v>7.5566563055062161</v>
      </c>
      <c r="I33" s="76">
        <v>10.836261101243338</v>
      </c>
      <c r="J33" s="76">
        <v>18.392917406749554</v>
      </c>
      <c r="K33" s="76">
        <f t="shared" si="9"/>
        <v>9.4700016820603903</v>
      </c>
      <c r="L33" s="76">
        <f t="shared" si="10"/>
        <v>13.580002412078152</v>
      </c>
      <c r="M33" s="76">
        <f t="shared" si="11"/>
        <v>23.050004094138544</v>
      </c>
      <c r="N33" s="76">
        <f t="shared" si="12"/>
        <v>3788.000672824156</v>
      </c>
      <c r="O33" s="76">
        <f t="shared" si="13"/>
        <v>5432.0009648312607</v>
      </c>
      <c r="P33" s="76">
        <f t="shared" si="14"/>
        <v>9220.0016376554158</v>
      </c>
      <c r="R33" s="76">
        <f t="shared" si="2"/>
        <v>3022.6625222024863</v>
      </c>
      <c r="S33" s="76">
        <f t="shared" si="3"/>
        <v>4334.5044404973351</v>
      </c>
      <c r="T33" s="76">
        <f t="shared" si="4"/>
        <v>7357.1669626998209</v>
      </c>
      <c r="V33" s="78">
        <f t="shared" si="5"/>
        <v>9220.0016376554158</v>
      </c>
    </row>
    <row r="34" spans="1:22" x14ac:dyDescent="0.3">
      <c r="A34" s="70" t="s">
        <v>54</v>
      </c>
      <c r="B34" s="70"/>
      <c r="C34" s="70"/>
      <c r="D34" s="71"/>
      <c r="E34" s="72" t="s">
        <v>55</v>
      </c>
      <c r="F34" s="70"/>
      <c r="G34" s="70"/>
      <c r="H34" s="70"/>
      <c r="I34" s="70"/>
      <c r="J34" s="70"/>
      <c r="K34" s="73"/>
      <c r="L34" s="73"/>
      <c r="M34" s="73"/>
      <c r="N34" s="74">
        <f>SUM(N35:N40)</f>
        <v>60919.146053245713</v>
      </c>
      <c r="O34" s="74">
        <f>SUM(O35:O40)</f>
        <v>22039.617236877442</v>
      </c>
      <c r="P34" s="74">
        <f>SUM(P35:P40)</f>
        <v>82958.763290123155</v>
      </c>
      <c r="R34" s="76">
        <f t="shared" si="2"/>
        <v>0</v>
      </c>
      <c r="S34" s="76">
        <f t="shared" si="3"/>
        <v>0</v>
      </c>
      <c r="T34" s="76">
        <f t="shared" si="4"/>
        <v>0</v>
      </c>
      <c r="V34" s="78">
        <f t="shared" si="5"/>
        <v>0</v>
      </c>
    </row>
    <row r="35" spans="1:22" ht="27.6" x14ac:dyDescent="0.3">
      <c r="A35" s="56" t="s">
        <v>56</v>
      </c>
      <c r="B35" s="56" t="s">
        <v>16</v>
      </c>
      <c r="C35" s="56" t="s">
        <v>62</v>
      </c>
      <c r="D35" s="66" t="s">
        <v>63</v>
      </c>
      <c r="E35" s="75" t="s">
        <v>64</v>
      </c>
      <c r="F35" s="56" t="s">
        <v>36</v>
      </c>
      <c r="G35" s="56">
        <v>142</v>
      </c>
      <c r="H35" s="76">
        <v>50.566558614564826</v>
      </c>
      <c r="I35" s="76">
        <v>15.600066607460034</v>
      </c>
      <c r="J35" s="76">
        <v>66.166625222024862</v>
      </c>
      <c r="K35" s="76">
        <f t="shared" ref="K35:M40" si="15">H35*$T$3</f>
        <v>63.370011255772646</v>
      </c>
      <c r="L35" s="76">
        <f t="shared" si="15"/>
        <v>19.550003472468916</v>
      </c>
      <c r="M35" s="76">
        <f t="shared" si="15"/>
        <v>82.920014728241568</v>
      </c>
      <c r="N35" s="76">
        <f t="shared" ref="N35:N40" si="16">K35*G35</f>
        <v>8998.5415983197163</v>
      </c>
      <c r="O35" s="76">
        <f t="shared" ref="O35:O40" si="17">L35*G35</f>
        <v>2776.100493090586</v>
      </c>
      <c r="P35" s="76">
        <f t="shared" ref="P35:P40" si="18">O35+N35</f>
        <v>11774.642091410302</v>
      </c>
      <c r="R35" s="76">
        <f t="shared" si="2"/>
        <v>7180.4513232682057</v>
      </c>
      <c r="S35" s="76">
        <f t="shared" si="3"/>
        <v>2215.2094582593249</v>
      </c>
      <c r="T35" s="76">
        <f t="shared" si="4"/>
        <v>9395.6607815275311</v>
      </c>
      <c r="V35" s="78">
        <f t="shared" si="5"/>
        <v>11774.642091410304</v>
      </c>
    </row>
    <row r="36" spans="1:22" ht="27.6" x14ac:dyDescent="0.3">
      <c r="A36" s="56" t="s">
        <v>57</v>
      </c>
      <c r="B36" s="56" t="s">
        <v>16</v>
      </c>
      <c r="C36" s="56" t="s">
        <v>62</v>
      </c>
      <c r="D36" s="66" t="s">
        <v>65</v>
      </c>
      <c r="E36" s="75" t="s">
        <v>66</v>
      </c>
      <c r="F36" s="56" t="s">
        <v>36</v>
      </c>
      <c r="G36" s="56">
        <v>142</v>
      </c>
      <c r="H36" s="76">
        <v>39.818072824156303</v>
      </c>
      <c r="I36" s="76">
        <v>11.817748667850799</v>
      </c>
      <c r="J36" s="76">
        <v>51.635821492007103</v>
      </c>
      <c r="K36" s="76">
        <f t="shared" si="15"/>
        <v>49.900008863232685</v>
      </c>
      <c r="L36" s="76">
        <f t="shared" si="15"/>
        <v>14.810002630550622</v>
      </c>
      <c r="M36" s="76">
        <f t="shared" si="15"/>
        <v>64.710011493783313</v>
      </c>
      <c r="N36" s="76">
        <f t="shared" si="16"/>
        <v>7085.8012585790411</v>
      </c>
      <c r="O36" s="76">
        <f t="shared" si="17"/>
        <v>2103.0203735381883</v>
      </c>
      <c r="P36" s="76">
        <f t="shared" si="18"/>
        <v>9188.8216321172295</v>
      </c>
      <c r="R36" s="76">
        <f t="shared" si="2"/>
        <v>5654.1663410301953</v>
      </c>
      <c r="S36" s="76">
        <f t="shared" si="3"/>
        <v>1678.1203108348134</v>
      </c>
      <c r="T36" s="76">
        <f t="shared" si="4"/>
        <v>7332.2866518650089</v>
      </c>
      <c r="V36" s="78">
        <f t="shared" si="5"/>
        <v>9188.8216321172295</v>
      </c>
    </row>
    <row r="37" spans="1:22" ht="25.05" customHeight="1" x14ac:dyDescent="0.3">
      <c r="A37" s="56" t="s">
        <v>58</v>
      </c>
      <c r="B37" s="56" t="s">
        <v>16</v>
      </c>
      <c r="C37" s="56" t="s">
        <v>62</v>
      </c>
      <c r="D37" s="66" t="s">
        <v>67</v>
      </c>
      <c r="E37" s="75" t="s">
        <v>68</v>
      </c>
      <c r="F37" s="56" t="s">
        <v>36</v>
      </c>
      <c r="G37" s="56">
        <v>270</v>
      </c>
      <c r="H37" s="76">
        <v>61.498574600355226</v>
      </c>
      <c r="I37" s="76">
        <v>16.078841030195381</v>
      </c>
      <c r="J37" s="76">
        <v>77.577415630550604</v>
      </c>
      <c r="K37" s="76">
        <f t="shared" si="15"/>
        <v>77.070013689165179</v>
      </c>
      <c r="L37" s="76">
        <f t="shared" si="15"/>
        <v>20.150003579040852</v>
      </c>
      <c r="M37" s="76">
        <f t="shared" si="15"/>
        <v>97.220017268206021</v>
      </c>
      <c r="N37" s="76">
        <f t="shared" si="16"/>
        <v>20808.903696074598</v>
      </c>
      <c r="O37" s="76">
        <f t="shared" si="17"/>
        <v>5440.5009663410301</v>
      </c>
      <c r="P37" s="76">
        <f t="shared" si="18"/>
        <v>26249.404662415629</v>
      </c>
      <c r="R37" s="76">
        <f t="shared" si="2"/>
        <v>16604.61514209591</v>
      </c>
      <c r="S37" s="76">
        <f t="shared" si="3"/>
        <v>4341.2870781527527</v>
      </c>
      <c r="T37" s="76">
        <f t="shared" si="4"/>
        <v>20945.902220248663</v>
      </c>
      <c r="V37" s="78">
        <f t="shared" si="5"/>
        <v>26249.404662415625</v>
      </c>
    </row>
    <row r="38" spans="1:22" ht="27.6" x14ac:dyDescent="0.3">
      <c r="A38" s="56" t="s">
        <v>59</v>
      </c>
      <c r="B38" s="56" t="s">
        <v>16</v>
      </c>
      <c r="C38" s="56" t="s">
        <v>62</v>
      </c>
      <c r="D38" s="66" t="s">
        <v>69</v>
      </c>
      <c r="E38" s="75" t="s">
        <v>70</v>
      </c>
      <c r="F38" s="56" t="s">
        <v>36</v>
      </c>
      <c r="G38" s="56">
        <v>270</v>
      </c>
      <c r="H38" s="76">
        <v>38.828605683836585</v>
      </c>
      <c r="I38" s="76">
        <v>13.708907637655416</v>
      </c>
      <c r="J38" s="76">
        <v>52.537513321492</v>
      </c>
      <c r="K38" s="76">
        <f t="shared" si="15"/>
        <v>48.66000864298401</v>
      </c>
      <c r="L38" s="76">
        <f t="shared" si="15"/>
        <v>17.180003051509768</v>
      </c>
      <c r="M38" s="76">
        <f t="shared" si="15"/>
        <v>65.840011694493782</v>
      </c>
      <c r="N38" s="76">
        <f t="shared" si="16"/>
        <v>13138.202333605683</v>
      </c>
      <c r="O38" s="76">
        <f t="shared" si="17"/>
        <v>4638.6008239076373</v>
      </c>
      <c r="P38" s="76">
        <f t="shared" si="18"/>
        <v>17776.803157513321</v>
      </c>
      <c r="R38" s="76">
        <f t="shared" si="2"/>
        <v>10483.723534635878</v>
      </c>
      <c r="S38" s="76">
        <f t="shared" si="3"/>
        <v>3701.4050621669626</v>
      </c>
      <c r="T38" s="76">
        <f t="shared" si="4"/>
        <v>14185.128596802841</v>
      </c>
      <c r="V38" s="78">
        <f t="shared" si="5"/>
        <v>17776.803157513321</v>
      </c>
    </row>
    <row r="39" spans="1:22" x14ac:dyDescent="0.3">
      <c r="A39" s="56" t="s">
        <v>60</v>
      </c>
      <c r="B39" s="56" t="s">
        <v>16</v>
      </c>
      <c r="C39" s="56" t="s">
        <v>79</v>
      </c>
      <c r="D39" s="66">
        <f>Composições!B38</f>
        <v>6</v>
      </c>
      <c r="E39" s="75" t="s">
        <v>269</v>
      </c>
      <c r="F39" s="56" t="s">
        <v>36</v>
      </c>
      <c r="G39" s="56">
        <v>290</v>
      </c>
      <c r="H39" s="76">
        <v>10.001666666666667</v>
      </c>
      <c r="I39" s="76">
        <v>9.7424999999999997</v>
      </c>
      <c r="J39" s="76">
        <v>19.744166666666665</v>
      </c>
      <c r="K39" s="76">
        <f t="shared" si="15"/>
        <v>12.534088666666667</v>
      </c>
      <c r="L39" s="76">
        <f t="shared" si="15"/>
        <v>12.209301</v>
      </c>
      <c r="M39" s="76">
        <f t="shared" si="15"/>
        <v>24.743389666666666</v>
      </c>
      <c r="N39" s="76">
        <f t="shared" si="16"/>
        <v>3634.8857133333336</v>
      </c>
      <c r="O39" s="76">
        <f t="shared" si="17"/>
        <v>3540.6972900000001</v>
      </c>
      <c r="P39" s="76">
        <f t="shared" si="18"/>
        <v>7175.5830033333332</v>
      </c>
      <c r="R39" s="76">
        <f t="shared" si="2"/>
        <v>2900.4833333333336</v>
      </c>
      <c r="S39" s="76">
        <f t="shared" si="3"/>
        <v>2825.3249999999998</v>
      </c>
      <c r="T39" s="76">
        <f t="shared" si="4"/>
        <v>5725.8083333333334</v>
      </c>
      <c r="V39" s="78">
        <f t="shared" si="5"/>
        <v>7175.5830033333341</v>
      </c>
    </row>
    <row r="40" spans="1:22" x14ac:dyDescent="0.3">
      <c r="A40" s="56" t="s">
        <v>61</v>
      </c>
      <c r="B40" s="56" t="s">
        <v>16</v>
      </c>
      <c r="C40" s="56" t="s">
        <v>79</v>
      </c>
      <c r="D40" s="66">
        <f>Composições!B41</f>
        <v>7</v>
      </c>
      <c r="E40" s="75" t="s">
        <v>270</v>
      </c>
      <c r="F40" s="56" t="s">
        <v>36</v>
      </c>
      <c r="G40" s="56">
        <v>290</v>
      </c>
      <c r="H40" s="76">
        <v>19.956666666666667</v>
      </c>
      <c r="I40" s="76">
        <v>9.7424999999999997</v>
      </c>
      <c r="J40" s="76">
        <v>29.699166666666667</v>
      </c>
      <c r="K40" s="76">
        <f t="shared" si="15"/>
        <v>25.009694666666668</v>
      </c>
      <c r="L40" s="76">
        <f t="shared" si="15"/>
        <v>12.209301</v>
      </c>
      <c r="M40" s="76">
        <f t="shared" si="15"/>
        <v>37.218995666666672</v>
      </c>
      <c r="N40" s="76">
        <f t="shared" si="16"/>
        <v>7252.8114533333337</v>
      </c>
      <c r="O40" s="76">
        <f t="shared" si="17"/>
        <v>3540.6972900000001</v>
      </c>
      <c r="P40" s="76">
        <f t="shared" si="18"/>
        <v>10793.508743333334</v>
      </c>
      <c r="R40" s="76">
        <f t="shared" si="2"/>
        <v>5787.4333333333334</v>
      </c>
      <c r="S40" s="76">
        <f t="shared" si="3"/>
        <v>2825.3249999999998</v>
      </c>
      <c r="T40" s="76">
        <f t="shared" si="4"/>
        <v>8612.7583333333332</v>
      </c>
      <c r="V40" s="78">
        <f t="shared" si="5"/>
        <v>10793.508743333334</v>
      </c>
    </row>
    <row r="41" spans="1:22" x14ac:dyDescent="0.3">
      <c r="A41" s="70" t="s">
        <v>71</v>
      </c>
      <c r="B41" s="70"/>
      <c r="C41" s="70"/>
      <c r="D41" s="71"/>
      <c r="E41" s="72" t="s">
        <v>72</v>
      </c>
      <c r="F41" s="70"/>
      <c r="G41" s="70"/>
      <c r="H41" s="70"/>
      <c r="I41" s="70"/>
      <c r="J41" s="70"/>
      <c r="K41" s="73"/>
      <c r="L41" s="73"/>
      <c r="M41" s="73"/>
      <c r="N41" s="74">
        <f t="shared" ref="N41:O41" si="19">N42</f>
        <v>7198.7749586454138</v>
      </c>
      <c r="O41" s="74">
        <f t="shared" si="19"/>
        <v>3085.1892679908919</v>
      </c>
      <c r="P41" s="74">
        <f>P42</f>
        <v>10283.964226636306</v>
      </c>
      <c r="R41" s="76">
        <f t="shared" si="2"/>
        <v>0</v>
      </c>
      <c r="S41" s="76">
        <f t="shared" si="3"/>
        <v>0</v>
      </c>
      <c r="T41" s="76">
        <f t="shared" si="4"/>
        <v>0</v>
      </c>
      <c r="V41" s="78">
        <f t="shared" si="5"/>
        <v>0</v>
      </c>
    </row>
    <row r="42" spans="1:22" x14ac:dyDescent="0.3">
      <c r="A42" s="56" t="s">
        <v>73</v>
      </c>
      <c r="B42" s="56" t="s">
        <v>25</v>
      </c>
      <c r="C42" s="56" t="s">
        <v>17</v>
      </c>
      <c r="D42" s="66">
        <v>38181</v>
      </c>
      <c r="E42" s="75" t="s">
        <v>423</v>
      </c>
      <c r="F42" s="56" t="s">
        <v>74</v>
      </c>
      <c r="G42" s="56">
        <v>36.56</v>
      </c>
      <c r="H42" s="76">
        <f>J42*0.7</f>
        <v>157.12020026642983</v>
      </c>
      <c r="I42" s="76">
        <f>J42*0.3</f>
        <v>67.337228685612786</v>
      </c>
      <c r="J42" s="76">
        <v>224.45742895204262</v>
      </c>
      <c r="K42" s="76">
        <f>H42*$T$3</f>
        <v>196.90303497388987</v>
      </c>
      <c r="L42" s="76">
        <f>I42*$T$3</f>
        <v>84.387014988809952</v>
      </c>
      <c r="M42" s="76">
        <f>J42*$T$3</f>
        <v>281.29004996269981</v>
      </c>
      <c r="N42" s="76">
        <f>K42*G42</f>
        <v>7198.7749586454138</v>
      </c>
      <c r="O42" s="76">
        <f>L42*G42</f>
        <v>3085.1892679908919</v>
      </c>
      <c r="P42" s="76">
        <f>O42+N42</f>
        <v>10283.964226636306</v>
      </c>
      <c r="R42" s="76">
        <f t="shared" si="2"/>
        <v>5744.3145217406754</v>
      </c>
      <c r="S42" s="76">
        <f t="shared" si="3"/>
        <v>2461.8490807460034</v>
      </c>
      <c r="T42" s="76">
        <f t="shared" si="4"/>
        <v>8206.1636024866784</v>
      </c>
      <c r="V42" s="78">
        <f t="shared" si="5"/>
        <v>10283.964226636306</v>
      </c>
    </row>
    <row r="43" spans="1:22" x14ac:dyDescent="0.3">
      <c r="A43" s="71">
        <v>7</v>
      </c>
      <c r="B43" s="70"/>
      <c r="C43" s="70"/>
      <c r="D43" s="71"/>
      <c r="E43" s="72" t="s">
        <v>77</v>
      </c>
      <c r="F43" s="70"/>
      <c r="G43" s="70"/>
      <c r="H43" s="70"/>
      <c r="I43" s="70"/>
      <c r="J43" s="70"/>
      <c r="K43" s="73"/>
      <c r="L43" s="73"/>
      <c r="M43" s="73"/>
      <c r="N43" s="74">
        <f>SUM(N44:N66)</f>
        <v>59426.920859216014</v>
      </c>
      <c r="O43" s="74">
        <f>SUM(O44:O66)</f>
        <v>17460.729310784001</v>
      </c>
      <c r="P43" s="74">
        <f>SUM(P44:P66)</f>
        <v>76887.650169999979</v>
      </c>
      <c r="R43" s="76">
        <f t="shared" si="2"/>
        <v>0</v>
      </c>
      <c r="S43" s="76">
        <f t="shared" si="3"/>
        <v>0</v>
      </c>
      <c r="T43" s="76">
        <f t="shared" si="4"/>
        <v>0</v>
      </c>
      <c r="V43" s="78">
        <f t="shared" si="5"/>
        <v>0</v>
      </c>
    </row>
    <row r="44" spans="1:22" ht="41.4" x14ac:dyDescent="0.3">
      <c r="A44" s="56" t="s">
        <v>78</v>
      </c>
      <c r="B44" s="56" t="s">
        <v>16</v>
      </c>
      <c r="C44" s="56" t="s">
        <v>17</v>
      </c>
      <c r="D44" s="66">
        <v>91868</v>
      </c>
      <c r="E44" s="75" t="s">
        <v>424</v>
      </c>
      <c r="F44" s="56" t="s">
        <v>36</v>
      </c>
      <c r="G44" s="56">
        <v>525</v>
      </c>
      <c r="H44" s="76">
        <f>J44-I44</f>
        <v>11.42956</v>
      </c>
      <c r="I44" s="76">
        <f>J44*0.2988</f>
        <v>4.8704400000000003</v>
      </c>
      <c r="J44" s="76">
        <v>16.3</v>
      </c>
      <c r="K44" s="76">
        <f t="shared" ref="K44" si="20">H44*$T$3</f>
        <v>14.323524592000002</v>
      </c>
      <c r="L44" s="76">
        <f t="shared" ref="L44" si="21">I44*$T$3</f>
        <v>6.1036354080000006</v>
      </c>
      <c r="M44" s="76">
        <f t="shared" ref="M44" si="22">J44*$T$3</f>
        <v>20.427160000000001</v>
      </c>
      <c r="N44" s="76">
        <f t="shared" ref="N44" si="23">K44*G44</f>
        <v>7519.8504108000006</v>
      </c>
      <c r="O44" s="76">
        <f t="shared" ref="O44" si="24">L44*G44</f>
        <v>3204.4085892000003</v>
      </c>
      <c r="P44" s="76">
        <f t="shared" ref="P44" si="25">O44+N44</f>
        <v>10724.259000000002</v>
      </c>
      <c r="R44" s="76">
        <f t="shared" si="2"/>
        <v>6000.5190000000002</v>
      </c>
      <c r="S44" s="76">
        <f t="shared" si="3"/>
        <v>2556.9810000000002</v>
      </c>
      <c r="T44" s="76">
        <f t="shared" si="4"/>
        <v>8557.5</v>
      </c>
      <c r="V44" s="78">
        <f t="shared" si="5"/>
        <v>10724.259</v>
      </c>
    </row>
    <row r="45" spans="1:22" ht="27.6" x14ac:dyDescent="0.3">
      <c r="A45" s="56" t="s">
        <v>245</v>
      </c>
      <c r="B45" s="56" t="s">
        <v>16</v>
      </c>
      <c r="C45" s="56" t="s">
        <v>17</v>
      </c>
      <c r="D45" s="66">
        <v>95818</v>
      </c>
      <c r="E45" s="75" t="s">
        <v>425</v>
      </c>
      <c r="F45" s="56" t="s">
        <v>19</v>
      </c>
      <c r="G45" s="56">
        <v>174</v>
      </c>
      <c r="H45" s="76">
        <f>J45-I45</f>
        <v>18.820409999999999</v>
      </c>
      <c r="I45" s="76">
        <f>J45*0.4513</f>
        <v>15.479589999999998</v>
      </c>
      <c r="J45" s="76">
        <v>34.299999999999997</v>
      </c>
      <c r="K45" s="76">
        <f t="shared" ref="K45:M45" si="26">H45*$T$3</f>
        <v>23.585737812000001</v>
      </c>
      <c r="L45" s="76">
        <f t="shared" si="26"/>
        <v>19.399022188</v>
      </c>
      <c r="M45" s="76">
        <f t="shared" si="26"/>
        <v>42.984760000000001</v>
      </c>
      <c r="N45" s="76">
        <f>K45*G45</f>
        <v>4103.9183792880003</v>
      </c>
      <c r="O45" s="76">
        <f>L45*G45</f>
        <v>3375.4298607119999</v>
      </c>
      <c r="P45" s="76">
        <f>O45+N45</f>
        <v>7479.3482400000003</v>
      </c>
      <c r="R45" s="76">
        <f t="shared" si="2"/>
        <v>3274.7513399999998</v>
      </c>
      <c r="S45" s="76">
        <f t="shared" si="3"/>
        <v>2693.4486599999996</v>
      </c>
      <c r="T45" s="76">
        <f t="shared" si="4"/>
        <v>5968.1999999999989</v>
      </c>
      <c r="V45" s="78">
        <f t="shared" si="5"/>
        <v>7479.3482399999994</v>
      </c>
    </row>
    <row r="46" spans="1:22" ht="27.6" x14ac:dyDescent="0.3">
      <c r="A46" s="56" t="s">
        <v>246</v>
      </c>
      <c r="B46" s="56" t="s">
        <v>16</v>
      </c>
      <c r="C46" s="56" t="s">
        <v>79</v>
      </c>
      <c r="D46" s="66">
        <f>Composições!B12</f>
        <v>1</v>
      </c>
      <c r="E46" s="75" t="s">
        <v>80</v>
      </c>
      <c r="F46" s="56" t="s">
        <v>19</v>
      </c>
      <c r="G46" s="56">
        <v>4</v>
      </c>
      <c r="H46" s="76">
        <v>30.697420071047954</v>
      </c>
      <c r="I46" s="76">
        <v>41.278334813499107</v>
      </c>
      <c r="J46" s="76">
        <v>71.975754884547058</v>
      </c>
      <c r="K46" s="76">
        <v>38.47</v>
      </c>
      <c r="L46" s="76">
        <v>51.73</v>
      </c>
      <c r="M46" s="76">
        <v>90.2</v>
      </c>
      <c r="N46" s="76">
        <f t="shared" ref="N46:N63" si="27">K46*G46</f>
        <v>153.88</v>
      </c>
      <c r="O46" s="76">
        <f t="shared" ref="O46:O63" si="28">L46*G46</f>
        <v>206.92</v>
      </c>
      <c r="P46" s="76">
        <f t="shared" ref="P46:P63" si="29">M46*G46</f>
        <v>360.8</v>
      </c>
      <c r="R46" s="76">
        <f t="shared" si="2"/>
        <v>122.78968028419182</v>
      </c>
      <c r="S46" s="76">
        <f t="shared" si="3"/>
        <v>165.11333925399643</v>
      </c>
      <c r="T46" s="76">
        <f t="shared" si="4"/>
        <v>287.90301953818823</v>
      </c>
      <c r="V46" s="78">
        <f t="shared" si="5"/>
        <v>360.80006408525753</v>
      </c>
    </row>
    <row r="47" spans="1:22" x14ac:dyDescent="0.3">
      <c r="A47" s="56" t="s">
        <v>247</v>
      </c>
      <c r="B47" s="56" t="s">
        <v>25</v>
      </c>
      <c r="C47" s="56" t="s">
        <v>17</v>
      </c>
      <c r="D47" s="66">
        <v>12147</v>
      </c>
      <c r="E47" s="75" t="s">
        <v>81</v>
      </c>
      <c r="F47" s="56" t="s">
        <v>19</v>
      </c>
      <c r="G47" s="56">
        <v>63</v>
      </c>
      <c r="H47" s="76">
        <v>16.789023090586145</v>
      </c>
      <c r="I47" s="76">
        <v>0</v>
      </c>
      <c r="J47" s="76">
        <v>16.789023090586145</v>
      </c>
      <c r="K47" s="76">
        <v>21.04</v>
      </c>
      <c r="L47" s="76">
        <v>0</v>
      </c>
      <c r="M47" s="76">
        <v>21.04</v>
      </c>
      <c r="N47" s="76">
        <f t="shared" si="27"/>
        <v>1325.52</v>
      </c>
      <c r="O47" s="76">
        <f t="shared" si="28"/>
        <v>0</v>
      </c>
      <c r="P47" s="76">
        <f t="shared" si="29"/>
        <v>1325.52</v>
      </c>
      <c r="R47" s="76">
        <f t="shared" si="2"/>
        <v>1057.7084547069271</v>
      </c>
      <c r="S47" s="76">
        <f t="shared" si="3"/>
        <v>0</v>
      </c>
      <c r="T47" s="76">
        <f t="shared" si="4"/>
        <v>1057.7084547069271</v>
      </c>
      <c r="V47" s="78">
        <f t="shared" si="5"/>
        <v>1325.5202354387211</v>
      </c>
    </row>
    <row r="48" spans="1:22" ht="27.6" x14ac:dyDescent="0.3">
      <c r="A48" s="56" t="s">
        <v>248</v>
      </c>
      <c r="B48" s="56" t="s">
        <v>25</v>
      </c>
      <c r="C48" s="56" t="s">
        <v>82</v>
      </c>
      <c r="D48" s="66">
        <v>887</v>
      </c>
      <c r="E48" s="75" t="s">
        <v>111</v>
      </c>
      <c r="F48" s="56" t="s">
        <v>83</v>
      </c>
      <c r="G48" s="56">
        <v>28</v>
      </c>
      <c r="H48" s="76">
        <v>17.427388987566605</v>
      </c>
      <c r="I48" s="76">
        <v>0</v>
      </c>
      <c r="J48" s="76">
        <v>17.427388987566605</v>
      </c>
      <c r="K48" s="76">
        <v>21.84</v>
      </c>
      <c r="L48" s="76">
        <v>0</v>
      </c>
      <c r="M48" s="76">
        <v>21.84</v>
      </c>
      <c r="N48" s="76">
        <f t="shared" si="27"/>
        <v>611.52</v>
      </c>
      <c r="O48" s="76">
        <f t="shared" si="28"/>
        <v>0</v>
      </c>
      <c r="P48" s="76">
        <f t="shared" si="29"/>
        <v>611.52</v>
      </c>
      <c r="R48" s="76">
        <f t="shared" si="2"/>
        <v>487.96689165186496</v>
      </c>
      <c r="S48" s="76">
        <f t="shared" si="3"/>
        <v>0</v>
      </c>
      <c r="T48" s="76">
        <f t="shared" si="4"/>
        <v>487.96689165186496</v>
      </c>
      <c r="V48" s="78">
        <f t="shared" si="5"/>
        <v>611.52010861811721</v>
      </c>
    </row>
    <row r="49" spans="1:22" ht="27.6" x14ac:dyDescent="0.3">
      <c r="A49" s="56" t="s">
        <v>249</v>
      </c>
      <c r="B49" s="56" t="s">
        <v>16</v>
      </c>
      <c r="C49" s="56" t="s">
        <v>17</v>
      </c>
      <c r="D49" s="66">
        <v>91924</v>
      </c>
      <c r="E49" s="75" t="s">
        <v>84</v>
      </c>
      <c r="F49" s="56" t="s">
        <v>36</v>
      </c>
      <c r="G49" s="56">
        <v>914</v>
      </c>
      <c r="H49" s="76">
        <v>2.0746891651865007</v>
      </c>
      <c r="I49" s="76">
        <v>0.98148756660745995</v>
      </c>
      <c r="J49" s="76">
        <v>3.0561767317939608</v>
      </c>
      <c r="K49" s="76">
        <v>2.6</v>
      </c>
      <c r="L49" s="76">
        <v>1.23</v>
      </c>
      <c r="M49" s="76">
        <v>3.83</v>
      </c>
      <c r="N49" s="76">
        <f t="shared" si="27"/>
        <v>2376.4</v>
      </c>
      <c r="O49" s="76">
        <f t="shared" si="28"/>
        <v>1124.22</v>
      </c>
      <c r="P49" s="76">
        <f t="shared" si="29"/>
        <v>3500.62</v>
      </c>
      <c r="R49" s="76">
        <f t="shared" si="2"/>
        <v>1896.2658969804615</v>
      </c>
      <c r="S49" s="76">
        <f t="shared" si="3"/>
        <v>897.07963587921836</v>
      </c>
      <c r="T49" s="76">
        <f t="shared" si="4"/>
        <v>2793.3455328596801</v>
      </c>
      <c r="V49" s="78">
        <f t="shared" si="5"/>
        <v>3500.6206217797512</v>
      </c>
    </row>
    <row r="50" spans="1:22" ht="27.6" x14ac:dyDescent="0.3">
      <c r="A50" s="56" t="s">
        <v>250</v>
      </c>
      <c r="B50" s="56" t="s">
        <v>16</v>
      </c>
      <c r="C50" s="56" t="s">
        <v>17</v>
      </c>
      <c r="D50" s="66">
        <v>91926</v>
      </c>
      <c r="E50" s="75" t="s">
        <v>85</v>
      </c>
      <c r="F50" s="56" t="s">
        <v>36</v>
      </c>
      <c r="G50" s="56">
        <v>3195</v>
      </c>
      <c r="H50" s="76">
        <v>3.1918294849023088</v>
      </c>
      <c r="I50" s="76">
        <v>1.2448134991119004</v>
      </c>
      <c r="J50" s="76">
        <v>4.4366429840142096</v>
      </c>
      <c r="K50" s="76">
        <v>4</v>
      </c>
      <c r="L50" s="76">
        <v>1.56</v>
      </c>
      <c r="M50" s="76">
        <v>5.56</v>
      </c>
      <c r="N50" s="76">
        <f t="shared" si="27"/>
        <v>12780</v>
      </c>
      <c r="O50" s="76">
        <f t="shared" si="28"/>
        <v>4984.2</v>
      </c>
      <c r="P50" s="76">
        <f t="shared" si="29"/>
        <v>17764.199999999997</v>
      </c>
      <c r="R50" s="76">
        <f t="shared" si="2"/>
        <v>10197.895204262877</v>
      </c>
      <c r="S50" s="76">
        <f t="shared" si="3"/>
        <v>3977.179129662522</v>
      </c>
      <c r="T50" s="76">
        <f t="shared" si="4"/>
        <v>14175.074333925399</v>
      </c>
      <c r="V50" s="78">
        <f t="shared" si="5"/>
        <v>17764.203155275311</v>
      </c>
    </row>
    <row r="51" spans="1:22" x14ac:dyDescent="0.3">
      <c r="A51" s="56" t="s">
        <v>251</v>
      </c>
      <c r="B51" s="56" t="s">
        <v>25</v>
      </c>
      <c r="C51" s="56" t="s">
        <v>26</v>
      </c>
      <c r="D51" s="66">
        <v>3493</v>
      </c>
      <c r="E51" s="75" t="s">
        <v>86</v>
      </c>
      <c r="F51" s="56" t="s">
        <v>83</v>
      </c>
      <c r="G51" s="56">
        <v>6</v>
      </c>
      <c r="H51" s="76">
        <v>629.9953241563054</v>
      </c>
      <c r="I51" s="76">
        <v>0</v>
      </c>
      <c r="J51" s="76">
        <v>629.9953241563054</v>
      </c>
      <c r="K51" s="76">
        <v>789.51</v>
      </c>
      <c r="L51" s="76">
        <v>0</v>
      </c>
      <c r="M51" s="76">
        <v>789.51</v>
      </c>
      <c r="N51" s="76">
        <f t="shared" si="27"/>
        <v>4737.0599999999995</v>
      </c>
      <c r="O51" s="76">
        <f t="shared" si="28"/>
        <v>0</v>
      </c>
      <c r="P51" s="76">
        <f t="shared" si="29"/>
        <v>4737.0599999999995</v>
      </c>
      <c r="R51" s="76">
        <f t="shared" si="2"/>
        <v>3779.9719449378326</v>
      </c>
      <c r="S51" s="76">
        <f t="shared" si="3"/>
        <v>0</v>
      </c>
      <c r="T51" s="76">
        <f t="shared" si="4"/>
        <v>3779.9719449378326</v>
      </c>
      <c r="V51" s="78">
        <f t="shared" si="5"/>
        <v>4737.0608413960917</v>
      </c>
    </row>
    <row r="52" spans="1:22" x14ac:dyDescent="0.3">
      <c r="A52" s="56" t="s">
        <v>252</v>
      </c>
      <c r="B52" s="56" t="s">
        <v>16</v>
      </c>
      <c r="C52" s="56" t="s">
        <v>17</v>
      </c>
      <c r="D52" s="66">
        <v>93653</v>
      </c>
      <c r="E52" s="56" t="s">
        <v>87</v>
      </c>
      <c r="F52" s="56" t="s">
        <v>19</v>
      </c>
      <c r="G52" s="56">
        <v>29</v>
      </c>
      <c r="H52" s="76">
        <v>9.6552841918294838</v>
      </c>
      <c r="I52" s="76">
        <v>1.5081394316163408</v>
      </c>
      <c r="J52" s="76">
        <v>11.163423623445825</v>
      </c>
      <c r="K52" s="76">
        <v>12.1</v>
      </c>
      <c r="L52" s="76">
        <v>1.89</v>
      </c>
      <c r="M52" s="76">
        <v>13.99</v>
      </c>
      <c r="N52" s="76">
        <f t="shared" si="27"/>
        <v>350.9</v>
      </c>
      <c r="O52" s="76">
        <f t="shared" si="28"/>
        <v>54.809999999999995</v>
      </c>
      <c r="P52" s="76">
        <f t="shared" si="29"/>
        <v>405.71</v>
      </c>
      <c r="R52" s="76">
        <f t="shared" si="2"/>
        <v>280.00324156305504</v>
      </c>
      <c r="S52" s="76">
        <f t="shared" si="3"/>
        <v>43.736043516873885</v>
      </c>
      <c r="T52" s="76">
        <f t="shared" si="4"/>
        <v>323.73928507992895</v>
      </c>
      <c r="V52" s="78">
        <f t="shared" si="5"/>
        <v>405.710072062167</v>
      </c>
    </row>
    <row r="53" spans="1:22" x14ac:dyDescent="0.3">
      <c r="A53" s="56" t="s">
        <v>253</v>
      </c>
      <c r="B53" s="56" t="s">
        <v>16</v>
      </c>
      <c r="C53" s="56" t="s">
        <v>17</v>
      </c>
      <c r="D53" s="66">
        <v>93654</v>
      </c>
      <c r="E53" s="56" t="s">
        <v>88</v>
      </c>
      <c r="F53" s="56" t="s">
        <v>19</v>
      </c>
      <c r="G53" s="56">
        <v>7</v>
      </c>
      <c r="H53" s="76">
        <v>9.8068960923623436</v>
      </c>
      <c r="I53" s="76">
        <v>2.0427708703374776</v>
      </c>
      <c r="J53" s="76">
        <v>11.849666962699821</v>
      </c>
      <c r="K53" s="76">
        <v>12.29</v>
      </c>
      <c r="L53" s="76">
        <v>2.56</v>
      </c>
      <c r="M53" s="76">
        <v>14.85</v>
      </c>
      <c r="N53" s="76">
        <f t="shared" si="27"/>
        <v>86.03</v>
      </c>
      <c r="O53" s="76">
        <f t="shared" si="28"/>
        <v>17.920000000000002</v>
      </c>
      <c r="P53" s="76">
        <f t="shared" si="29"/>
        <v>103.95</v>
      </c>
      <c r="R53" s="76">
        <f t="shared" si="2"/>
        <v>68.648272646536412</v>
      </c>
      <c r="S53" s="76">
        <f t="shared" si="3"/>
        <v>14.299396092362343</v>
      </c>
      <c r="T53" s="76">
        <f t="shared" si="4"/>
        <v>82.947668738898756</v>
      </c>
      <c r="V53" s="78">
        <f t="shared" si="5"/>
        <v>103.95001846358792</v>
      </c>
    </row>
    <row r="54" spans="1:22" x14ac:dyDescent="0.3">
      <c r="A54" s="56" t="s">
        <v>254</v>
      </c>
      <c r="B54" s="56" t="s">
        <v>16</v>
      </c>
      <c r="C54" s="56" t="s">
        <v>17</v>
      </c>
      <c r="D54" s="66">
        <v>93657</v>
      </c>
      <c r="E54" s="56" t="s">
        <v>89</v>
      </c>
      <c r="F54" s="56" t="s">
        <v>19</v>
      </c>
      <c r="G54" s="56">
        <v>11</v>
      </c>
      <c r="H54" s="76">
        <v>11.011811722912967</v>
      </c>
      <c r="I54" s="76">
        <v>3.9020115452930724</v>
      </c>
      <c r="J54" s="76">
        <v>14.913823268206039</v>
      </c>
      <c r="K54" s="76">
        <v>13.8</v>
      </c>
      <c r="L54" s="76">
        <v>4.8899999999999997</v>
      </c>
      <c r="M54" s="76">
        <v>18.690000000000001</v>
      </c>
      <c r="N54" s="76">
        <f t="shared" si="27"/>
        <v>151.80000000000001</v>
      </c>
      <c r="O54" s="76">
        <f t="shared" si="28"/>
        <v>53.79</v>
      </c>
      <c r="P54" s="76">
        <f t="shared" si="29"/>
        <v>205.59</v>
      </c>
      <c r="R54" s="76">
        <f t="shared" si="2"/>
        <v>121.12992895204263</v>
      </c>
      <c r="S54" s="76">
        <f t="shared" si="3"/>
        <v>42.922126998223796</v>
      </c>
      <c r="T54" s="76">
        <f t="shared" si="4"/>
        <v>164.05205595026644</v>
      </c>
      <c r="V54" s="78">
        <f t="shared" si="5"/>
        <v>205.59003651687391</v>
      </c>
    </row>
    <row r="55" spans="1:22" x14ac:dyDescent="0.3">
      <c r="A55" s="56" t="s">
        <v>255</v>
      </c>
      <c r="B55" s="56" t="s">
        <v>16</v>
      </c>
      <c r="C55" s="56" t="s">
        <v>17</v>
      </c>
      <c r="D55" s="66">
        <v>101895</v>
      </c>
      <c r="E55" s="56" t="s">
        <v>90</v>
      </c>
      <c r="F55" s="56" t="s">
        <v>19</v>
      </c>
      <c r="G55" s="56">
        <v>1</v>
      </c>
      <c r="H55" s="76">
        <v>343.67226021314383</v>
      </c>
      <c r="I55" s="76">
        <v>56.662952930728238</v>
      </c>
      <c r="J55" s="76">
        <v>400.33521314387207</v>
      </c>
      <c r="K55" s="76">
        <v>430.69</v>
      </c>
      <c r="L55" s="76">
        <v>71.010000000000005</v>
      </c>
      <c r="M55" s="76">
        <v>501.7</v>
      </c>
      <c r="N55" s="76">
        <f t="shared" si="27"/>
        <v>430.69</v>
      </c>
      <c r="O55" s="76">
        <f t="shared" si="28"/>
        <v>71.010000000000005</v>
      </c>
      <c r="P55" s="76">
        <f t="shared" si="29"/>
        <v>501.7</v>
      </c>
      <c r="R55" s="76">
        <f t="shared" si="2"/>
        <v>343.67226021314383</v>
      </c>
      <c r="S55" s="76">
        <f t="shared" si="3"/>
        <v>56.662952930728238</v>
      </c>
      <c r="T55" s="76">
        <f t="shared" si="4"/>
        <v>400.33521314387207</v>
      </c>
      <c r="V55" s="78">
        <f t="shared" si="5"/>
        <v>501.70008911190052</v>
      </c>
    </row>
    <row r="56" spans="1:22" ht="27.6" x14ac:dyDescent="0.3">
      <c r="A56" s="56" t="s">
        <v>256</v>
      </c>
      <c r="B56" s="56" t="s">
        <v>16</v>
      </c>
      <c r="C56" s="56" t="s">
        <v>26</v>
      </c>
      <c r="D56" s="66">
        <v>12480</v>
      </c>
      <c r="E56" s="75" t="s">
        <v>109</v>
      </c>
      <c r="F56" s="56" t="s">
        <v>19</v>
      </c>
      <c r="G56" s="56">
        <v>2</v>
      </c>
      <c r="H56" s="76">
        <v>98.4</v>
      </c>
      <c r="I56" s="76">
        <v>24.6</v>
      </c>
      <c r="J56" s="76">
        <v>123</v>
      </c>
      <c r="K56" s="76">
        <f t="shared" ref="K56:M57" si="30">H56*$T$3</f>
        <v>123.31488000000002</v>
      </c>
      <c r="L56" s="76">
        <f t="shared" si="30"/>
        <v>30.828720000000004</v>
      </c>
      <c r="M56" s="76">
        <f t="shared" si="30"/>
        <v>154.14360000000002</v>
      </c>
      <c r="N56" s="76">
        <f>K56*G56</f>
        <v>246.62976000000003</v>
      </c>
      <c r="O56" s="76">
        <f>L56*G56</f>
        <v>61.657440000000008</v>
      </c>
      <c r="P56" s="76">
        <f>O56+N56</f>
        <v>308.28720000000004</v>
      </c>
      <c r="R56" s="76">
        <f t="shared" si="2"/>
        <v>196.8</v>
      </c>
      <c r="S56" s="76">
        <f t="shared" si="3"/>
        <v>49.2</v>
      </c>
      <c r="T56" s="76">
        <f t="shared" si="4"/>
        <v>246</v>
      </c>
      <c r="V56" s="78">
        <f t="shared" si="5"/>
        <v>308.28720000000004</v>
      </c>
    </row>
    <row r="57" spans="1:22" ht="27.6" x14ac:dyDescent="0.3">
      <c r="A57" s="56" t="s">
        <v>257</v>
      </c>
      <c r="B57" s="56" t="s">
        <v>16</v>
      </c>
      <c r="C57" s="56" t="s">
        <v>26</v>
      </c>
      <c r="D57" s="66">
        <v>13815</v>
      </c>
      <c r="E57" s="75" t="s">
        <v>110</v>
      </c>
      <c r="F57" s="56" t="s">
        <v>19</v>
      </c>
      <c r="G57" s="56">
        <v>3</v>
      </c>
      <c r="H57" s="76">
        <v>100.8</v>
      </c>
      <c r="I57" s="76">
        <v>20.980000000000004</v>
      </c>
      <c r="J57" s="76">
        <v>121.78</v>
      </c>
      <c r="K57" s="76">
        <f t="shared" si="30"/>
        <v>126.32256000000001</v>
      </c>
      <c r="L57" s="76">
        <f t="shared" si="30"/>
        <v>26.292136000000006</v>
      </c>
      <c r="M57" s="76">
        <f t="shared" si="30"/>
        <v>152.61469600000001</v>
      </c>
      <c r="N57" s="76">
        <f>K57*G57</f>
        <v>378.96768000000003</v>
      </c>
      <c r="O57" s="76">
        <f>L57*G57</f>
        <v>78.876408000000026</v>
      </c>
      <c r="P57" s="76">
        <f>O57+N57</f>
        <v>457.84408800000006</v>
      </c>
      <c r="R57" s="76">
        <f t="shared" si="2"/>
        <v>302.39999999999998</v>
      </c>
      <c r="S57" s="76">
        <f t="shared" si="3"/>
        <v>62.940000000000012</v>
      </c>
      <c r="T57" s="76">
        <f t="shared" si="4"/>
        <v>365.34</v>
      </c>
      <c r="V57" s="78">
        <f t="shared" si="5"/>
        <v>457.844088</v>
      </c>
    </row>
    <row r="58" spans="1:22" x14ac:dyDescent="0.3">
      <c r="A58" s="56" t="s">
        <v>258</v>
      </c>
      <c r="B58" s="56" t="s">
        <v>25</v>
      </c>
      <c r="C58" s="56" t="s">
        <v>17</v>
      </c>
      <c r="D58" s="66">
        <v>39465</v>
      </c>
      <c r="E58" s="56" t="s">
        <v>91</v>
      </c>
      <c r="F58" s="56" t="s">
        <v>19</v>
      </c>
      <c r="G58" s="56">
        <v>3</v>
      </c>
      <c r="H58" s="76">
        <v>60.134067495559499</v>
      </c>
      <c r="I58" s="76">
        <v>0</v>
      </c>
      <c r="J58" s="76">
        <v>60.134067495559499</v>
      </c>
      <c r="K58" s="76">
        <v>75.36</v>
      </c>
      <c r="L58" s="76">
        <v>0</v>
      </c>
      <c r="M58" s="76">
        <v>75.36</v>
      </c>
      <c r="N58" s="76">
        <f t="shared" si="27"/>
        <v>226.07999999999998</v>
      </c>
      <c r="O58" s="76">
        <f t="shared" si="28"/>
        <v>0</v>
      </c>
      <c r="P58" s="76">
        <f t="shared" si="29"/>
        <v>226.07999999999998</v>
      </c>
      <c r="R58" s="76">
        <f t="shared" si="2"/>
        <v>180.4022024866785</v>
      </c>
      <c r="S58" s="76">
        <f t="shared" si="3"/>
        <v>0</v>
      </c>
      <c r="T58" s="76">
        <f t="shared" si="4"/>
        <v>180.4022024866785</v>
      </c>
      <c r="V58" s="78">
        <f t="shared" si="5"/>
        <v>226.08004015630553</v>
      </c>
    </row>
    <row r="59" spans="1:22" x14ac:dyDescent="0.3">
      <c r="A59" s="56" t="s">
        <v>259</v>
      </c>
      <c r="B59" s="56" t="s">
        <v>25</v>
      </c>
      <c r="C59" s="56" t="s">
        <v>17</v>
      </c>
      <c r="D59" s="66">
        <v>39469</v>
      </c>
      <c r="E59" s="56" t="s">
        <v>92</v>
      </c>
      <c r="F59" s="56" t="s">
        <v>19</v>
      </c>
      <c r="G59" s="56">
        <v>3</v>
      </c>
      <c r="H59" s="76">
        <v>62.655612788632318</v>
      </c>
      <c r="I59" s="76">
        <v>0</v>
      </c>
      <c r="J59" s="76">
        <v>62.655612788632318</v>
      </c>
      <c r="K59" s="76">
        <v>78.52</v>
      </c>
      <c r="L59" s="76">
        <v>0</v>
      </c>
      <c r="M59" s="76">
        <v>78.52</v>
      </c>
      <c r="N59" s="76">
        <f t="shared" si="27"/>
        <v>235.56</v>
      </c>
      <c r="O59" s="76">
        <f t="shared" si="28"/>
        <v>0</v>
      </c>
      <c r="P59" s="76">
        <f t="shared" si="29"/>
        <v>235.56</v>
      </c>
      <c r="R59" s="76">
        <f t="shared" si="2"/>
        <v>187.96683836589696</v>
      </c>
      <c r="S59" s="76">
        <f t="shared" si="3"/>
        <v>0</v>
      </c>
      <c r="T59" s="76">
        <f t="shared" si="4"/>
        <v>187.96683836589696</v>
      </c>
      <c r="V59" s="78">
        <f t="shared" si="5"/>
        <v>235.56004184014208</v>
      </c>
    </row>
    <row r="60" spans="1:22" x14ac:dyDescent="0.3">
      <c r="A60" s="56" t="s">
        <v>260</v>
      </c>
      <c r="B60" s="56" t="s">
        <v>16</v>
      </c>
      <c r="C60" s="56" t="s">
        <v>79</v>
      </c>
      <c r="D60" s="66">
        <f>Composições!B19</f>
        <v>2</v>
      </c>
      <c r="E60" s="75" t="s">
        <v>93</v>
      </c>
      <c r="F60" s="56" t="s">
        <v>19</v>
      </c>
      <c r="G60" s="56">
        <v>1</v>
      </c>
      <c r="H60" s="76">
        <v>768.12972468916507</v>
      </c>
      <c r="I60" s="76">
        <v>42.826372113676726</v>
      </c>
      <c r="J60" s="76">
        <v>810.95609680284178</v>
      </c>
      <c r="K60" s="76">
        <v>962.62</v>
      </c>
      <c r="L60" s="76">
        <v>53.67</v>
      </c>
      <c r="M60" s="76">
        <v>1016.29</v>
      </c>
      <c r="N60" s="76">
        <f t="shared" si="27"/>
        <v>962.62</v>
      </c>
      <c r="O60" s="76">
        <f t="shared" si="28"/>
        <v>53.67</v>
      </c>
      <c r="P60" s="76">
        <f t="shared" si="29"/>
        <v>1016.29</v>
      </c>
      <c r="R60" s="76">
        <f t="shared" si="2"/>
        <v>768.12972468916507</v>
      </c>
      <c r="S60" s="76">
        <f t="shared" si="3"/>
        <v>42.826372113676726</v>
      </c>
      <c r="T60" s="76">
        <f t="shared" si="4"/>
        <v>810.95609680284178</v>
      </c>
      <c r="V60" s="78">
        <f t="shared" si="5"/>
        <v>1016.2901805133214</v>
      </c>
    </row>
    <row r="61" spans="1:22" x14ac:dyDescent="0.3">
      <c r="A61" s="56" t="s">
        <v>261</v>
      </c>
      <c r="B61" s="56" t="s">
        <v>25</v>
      </c>
      <c r="C61" s="56" t="s">
        <v>17</v>
      </c>
      <c r="D61" s="66">
        <v>39449</v>
      </c>
      <c r="E61" s="75" t="s">
        <v>117</v>
      </c>
      <c r="F61" s="56" t="s">
        <v>19</v>
      </c>
      <c r="G61" s="56">
        <v>5</v>
      </c>
      <c r="H61" s="56">
        <v>284.95999999999998</v>
      </c>
      <c r="J61" s="56">
        <v>284.95999999999998</v>
      </c>
      <c r="K61" s="76">
        <f>H61*$T$3</f>
        <v>357.11187200000001</v>
      </c>
      <c r="L61" s="76">
        <f>I61*$T$3</f>
        <v>0</v>
      </c>
      <c r="M61" s="76">
        <f>J61*$T$3</f>
        <v>357.11187200000001</v>
      </c>
      <c r="N61" s="76">
        <f>K61*G61</f>
        <v>1785.55936</v>
      </c>
      <c r="O61" s="76">
        <f>L61*G61</f>
        <v>0</v>
      </c>
      <c r="P61" s="76">
        <f>O61+N61</f>
        <v>1785.55936</v>
      </c>
      <c r="R61" s="76">
        <f t="shared" si="2"/>
        <v>1424.8</v>
      </c>
      <c r="S61" s="76">
        <f t="shared" si="3"/>
        <v>0</v>
      </c>
      <c r="T61" s="76">
        <f t="shared" si="4"/>
        <v>1424.8</v>
      </c>
      <c r="V61" s="78">
        <f t="shared" si="5"/>
        <v>1785.55936</v>
      </c>
    </row>
    <row r="62" spans="1:22" ht="27.6" x14ac:dyDescent="0.3">
      <c r="A62" s="56" t="s">
        <v>262</v>
      </c>
      <c r="B62" s="56" t="s">
        <v>25</v>
      </c>
      <c r="C62" s="56" t="s">
        <v>17</v>
      </c>
      <c r="D62" s="66">
        <v>982</v>
      </c>
      <c r="E62" s="75" t="s">
        <v>94</v>
      </c>
      <c r="F62" s="56" t="s">
        <v>36</v>
      </c>
      <c r="G62" s="56">
        <f>(13*22*3)+(G37*3)</f>
        <v>1668</v>
      </c>
      <c r="H62" s="76">
        <v>5.4181305506216688</v>
      </c>
      <c r="I62" s="76">
        <v>0</v>
      </c>
      <c r="J62" s="76">
        <v>5.4181305506216688</v>
      </c>
      <c r="K62" s="76">
        <v>6.79</v>
      </c>
      <c r="L62" s="76">
        <v>0</v>
      </c>
      <c r="M62" s="76">
        <v>6.79</v>
      </c>
      <c r="N62" s="76">
        <f t="shared" si="27"/>
        <v>11325.72</v>
      </c>
      <c r="O62" s="76">
        <f t="shared" si="28"/>
        <v>0</v>
      </c>
      <c r="P62" s="76">
        <f t="shared" si="29"/>
        <v>11325.72</v>
      </c>
      <c r="R62" s="76">
        <f t="shared" si="2"/>
        <v>9037.4417584369439</v>
      </c>
      <c r="S62" s="76">
        <f t="shared" si="3"/>
        <v>0</v>
      </c>
      <c r="T62" s="76">
        <f t="shared" si="4"/>
        <v>9037.4417584369439</v>
      </c>
      <c r="V62" s="78">
        <f t="shared" si="5"/>
        <v>11325.722011673179</v>
      </c>
    </row>
    <row r="63" spans="1:22" ht="27.6" x14ac:dyDescent="0.3">
      <c r="A63" s="56" t="s">
        <v>263</v>
      </c>
      <c r="B63" s="56" t="s">
        <v>25</v>
      </c>
      <c r="C63" s="56" t="s">
        <v>17</v>
      </c>
      <c r="D63" s="66">
        <v>981</v>
      </c>
      <c r="E63" s="75" t="s">
        <v>95</v>
      </c>
      <c r="F63" s="56" t="s">
        <v>36</v>
      </c>
      <c r="G63" s="56">
        <f>(7*22*3)+(G35*3)</f>
        <v>888</v>
      </c>
      <c r="H63" s="76">
        <v>3.7663587921847244</v>
      </c>
      <c r="I63" s="76">
        <v>0</v>
      </c>
      <c r="J63" s="76">
        <v>3.7663587921847244</v>
      </c>
      <c r="K63" s="76">
        <v>4.72</v>
      </c>
      <c r="L63" s="76">
        <v>0</v>
      </c>
      <c r="M63" s="76">
        <v>4.72</v>
      </c>
      <c r="N63" s="76">
        <f t="shared" si="27"/>
        <v>4191.3599999999997</v>
      </c>
      <c r="O63" s="76">
        <f t="shared" si="28"/>
        <v>0</v>
      </c>
      <c r="P63" s="76">
        <f t="shared" si="29"/>
        <v>4191.3599999999997</v>
      </c>
      <c r="R63" s="76">
        <f t="shared" si="2"/>
        <v>3344.5266074600354</v>
      </c>
      <c r="S63" s="76">
        <f t="shared" si="3"/>
        <v>0</v>
      </c>
      <c r="T63" s="76">
        <f t="shared" si="4"/>
        <v>3344.5266074600354</v>
      </c>
      <c r="V63" s="78">
        <f t="shared" si="5"/>
        <v>4191.3607444689169</v>
      </c>
    </row>
    <row r="64" spans="1:22" ht="27.6" x14ac:dyDescent="0.3">
      <c r="A64" s="56" t="s">
        <v>264</v>
      </c>
      <c r="B64" s="56" t="s">
        <v>16</v>
      </c>
      <c r="C64" s="56" t="s">
        <v>17</v>
      </c>
      <c r="D64" s="66">
        <v>91835</v>
      </c>
      <c r="E64" s="75" t="s">
        <v>103</v>
      </c>
      <c r="F64" s="56" t="s">
        <v>36</v>
      </c>
      <c r="G64" s="56">
        <f>85+86+16</f>
        <v>187</v>
      </c>
      <c r="H64" s="76">
        <v>11.26742</v>
      </c>
      <c r="I64" s="76">
        <v>11.312579999999999</v>
      </c>
      <c r="J64" s="76">
        <v>22.58</v>
      </c>
      <c r="K64" s="76">
        <f t="shared" ref="K64:M65" si="31">H64*$T$3</f>
        <v>14.120330744</v>
      </c>
      <c r="L64" s="76">
        <f t="shared" si="31"/>
        <v>14.176925255999999</v>
      </c>
      <c r="M64" s="76">
        <f t="shared" si="31"/>
        <v>28.297256000000001</v>
      </c>
      <c r="N64" s="76">
        <f>K64*G64</f>
        <v>2640.5018491280002</v>
      </c>
      <c r="O64" s="76">
        <f>L64*G64</f>
        <v>2651.0850228719996</v>
      </c>
      <c r="P64" s="76">
        <f>O64+N64</f>
        <v>5291.5868719999999</v>
      </c>
      <c r="R64" s="76">
        <f t="shared" si="2"/>
        <v>2107.0075400000001</v>
      </c>
      <c r="S64" s="76">
        <f t="shared" si="3"/>
        <v>2115.45246</v>
      </c>
      <c r="T64" s="76">
        <f t="shared" si="4"/>
        <v>4222.46</v>
      </c>
      <c r="V64" s="78">
        <f t="shared" si="5"/>
        <v>5291.5868720000008</v>
      </c>
    </row>
    <row r="65" spans="1:22" x14ac:dyDescent="0.3">
      <c r="A65" s="56" t="s">
        <v>283</v>
      </c>
      <c r="B65" s="56" t="s">
        <v>16</v>
      </c>
      <c r="C65" s="56" t="s">
        <v>79</v>
      </c>
      <c r="D65" s="66">
        <f>Composições!B44</f>
        <v>8</v>
      </c>
      <c r="E65" s="75" t="s">
        <v>282</v>
      </c>
      <c r="F65" s="56" t="s">
        <v>36</v>
      </c>
      <c r="G65" s="56">
        <v>30</v>
      </c>
      <c r="H65" s="76">
        <v>74.644999999999996</v>
      </c>
      <c r="I65" s="76">
        <v>9.7424999999999997</v>
      </c>
      <c r="J65" s="76">
        <v>84.387499999999989</v>
      </c>
      <c r="K65" s="76">
        <f t="shared" si="31"/>
        <v>93.545113999999998</v>
      </c>
      <c r="L65" s="76">
        <f t="shared" si="31"/>
        <v>12.209301</v>
      </c>
      <c r="M65" s="76">
        <f t="shared" si="31"/>
        <v>105.75441499999999</v>
      </c>
      <c r="N65" s="76">
        <f>K65*G65</f>
        <v>2806.3534199999999</v>
      </c>
      <c r="O65" s="76">
        <f>L65*G65</f>
        <v>366.27902999999998</v>
      </c>
      <c r="P65" s="76">
        <f>O65+N65</f>
        <v>3172.6324500000001</v>
      </c>
      <c r="R65" s="76">
        <f t="shared" si="2"/>
        <v>2239.35</v>
      </c>
      <c r="S65" s="76">
        <f t="shared" si="3"/>
        <v>292.27499999999998</v>
      </c>
      <c r="T65" s="76">
        <f t="shared" si="4"/>
        <v>2531.625</v>
      </c>
      <c r="V65" s="78">
        <f t="shared" si="5"/>
        <v>3172.6324500000001</v>
      </c>
    </row>
    <row r="66" spans="1:22" x14ac:dyDescent="0.3">
      <c r="B66" s="56" t="s">
        <v>16</v>
      </c>
      <c r="C66" s="56" t="s">
        <v>17</v>
      </c>
      <c r="D66" s="92">
        <v>2436</v>
      </c>
      <c r="E66" s="85" t="s">
        <v>127</v>
      </c>
      <c r="F66" s="56" t="s">
        <v>422</v>
      </c>
      <c r="G66" s="56">
        <v>40</v>
      </c>
      <c r="H66" s="76">
        <v>0</v>
      </c>
      <c r="I66" s="76">
        <v>23.07</v>
      </c>
      <c r="J66" s="76">
        <f>I66+H66</f>
        <v>23.07</v>
      </c>
      <c r="K66" s="76">
        <f t="shared" ref="K66" si="32">H66*$T$3</f>
        <v>0</v>
      </c>
      <c r="L66" s="76">
        <f t="shared" ref="L66" si="33">I66*$T$3</f>
        <v>28.911324000000004</v>
      </c>
      <c r="M66" s="76">
        <f t="shared" ref="M66" si="34">J66*$T$3</f>
        <v>28.911324000000004</v>
      </c>
      <c r="N66" s="76">
        <f>K66*G66</f>
        <v>0</v>
      </c>
      <c r="O66" s="76">
        <f>L66*G66</f>
        <v>1156.4529600000001</v>
      </c>
      <c r="P66" s="76">
        <f>O66+N66</f>
        <v>1156.4529600000001</v>
      </c>
      <c r="R66" s="76">
        <f t="shared" si="2"/>
        <v>0</v>
      </c>
      <c r="S66" s="76">
        <f t="shared" si="3"/>
        <v>922.8</v>
      </c>
      <c r="T66" s="76">
        <f t="shared" si="4"/>
        <v>922.8</v>
      </c>
      <c r="V66" s="78">
        <f t="shared" si="5"/>
        <v>1156.4529600000001</v>
      </c>
    </row>
    <row r="67" spans="1:22" x14ac:dyDescent="0.3">
      <c r="A67" s="71">
        <v>8</v>
      </c>
      <c r="B67" s="70"/>
      <c r="C67" s="70"/>
      <c r="D67" s="71"/>
      <c r="E67" s="72" t="s">
        <v>96</v>
      </c>
      <c r="F67" s="70"/>
      <c r="G67" s="70"/>
      <c r="H67" s="70"/>
      <c r="I67" s="70"/>
      <c r="J67" s="70"/>
      <c r="K67" s="73"/>
      <c r="L67" s="73"/>
      <c r="M67" s="73"/>
      <c r="N67" s="74">
        <f t="shared" ref="N67:O67" si="35">SUM(N68:N73)</f>
        <v>25125.934230106668</v>
      </c>
      <c r="O67" s="74">
        <f t="shared" si="35"/>
        <v>2228.0024532086481</v>
      </c>
      <c r="P67" s="74">
        <f>SUM(P68:P73)</f>
        <v>27353.936683315318</v>
      </c>
      <c r="R67" s="76">
        <f t="shared" si="2"/>
        <v>0</v>
      </c>
      <c r="S67" s="76">
        <f t="shared" si="3"/>
        <v>0</v>
      </c>
      <c r="T67" s="76">
        <f t="shared" si="4"/>
        <v>0</v>
      </c>
      <c r="V67" s="78">
        <f t="shared" si="5"/>
        <v>0</v>
      </c>
    </row>
    <row r="68" spans="1:22" x14ac:dyDescent="0.3">
      <c r="A68" s="56" t="s">
        <v>239</v>
      </c>
      <c r="B68" s="56" t="s">
        <v>16</v>
      </c>
      <c r="C68" s="56" t="s">
        <v>79</v>
      </c>
      <c r="D68" s="66">
        <f>Composições!$B$47</f>
        <v>9</v>
      </c>
      <c r="E68" s="56" t="s">
        <v>97</v>
      </c>
      <c r="F68" s="56" t="s">
        <v>19</v>
      </c>
      <c r="G68" s="56">
        <v>7</v>
      </c>
      <c r="H68" s="76">
        <v>31.513333333333332</v>
      </c>
      <c r="I68" s="76">
        <v>14.862162162162161</v>
      </c>
      <c r="J68" s="76">
        <v>46.375495495495493</v>
      </c>
      <c r="K68" s="76">
        <f t="shared" ref="K68:M73" si="36">H68*$T$3</f>
        <v>39.492509333333338</v>
      </c>
      <c r="L68" s="76">
        <f t="shared" si="36"/>
        <v>18.625261621621622</v>
      </c>
      <c r="M68" s="76">
        <f t="shared" si="36"/>
        <v>58.117770954954956</v>
      </c>
      <c r="N68" s="76">
        <f>K68*G68</f>
        <v>276.44756533333339</v>
      </c>
      <c r="O68" s="76">
        <f>L68*G68</f>
        <v>130.37683135135134</v>
      </c>
      <c r="P68" s="76">
        <f>O68+N68</f>
        <v>406.82439668468476</v>
      </c>
      <c r="R68" s="76">
        <f t="shared" si="2"/>
        <v>220.59333333333333</v>
      </c>
      <c r="S68" s="76">
        <f t="shared" si="3"/>
        <v>104.03513513513512</v>
      </c>
      <c r="T68" s="76">
        <f t="shared" si="4"/>
        <v>324.62846846846844</v>
      </c>
      <c r="V68" s="78">
        <f t="shared" si="5"/>
        <v>406.8243966846847</v>
      </c>
    </row>
    <row r="69" spans="1:22" x14ac:dyDescent="0.3">
      <c r="A69" s="56" t="s">
        <v>240</v>
      </c>
      <c r="B69" s="56" t="s">
        <v>16</v>
      </c>
      <c r="C69" s="56" t="s">
        <v>79</v>
      </c>
      <c r="D69" s="66">
        <f>Composições!$B$47</f>
        <v>9</v>
      </c>
      <c r="E69" s="56" t="s">
        <v>98</v>
      </c>
      <c r="F69" s="56" t="s">
        <v>19</v>
      </c>
      <c r="G69" s="56">
        <v>2</v>
      </c>
      <c r="H69" s="76">
        <v>190.46333333333334</v>
      </c>
      <c r="I69" s="76">
        <v>14.862162162162161</v>
      </c>
      <c r="J69" s="76">
        <v>205.32549549549549</v>
      </c>
      <c r="K69" s="76">
        <f t="shared" si="36"/>
        <v>238.68864933333336</v>
      </c>
      <c r="L69" s="76">
        <f t="shared" si="36"/>
        <v>18.625261621621622</v>
      </c>
      <c r="M69" s="76">
        <f t="shared" si="36"/>
        <v>257.31391095495496</v>
      </c>
      <c r="N69" s="76">
        <f t="shared" ref="N69:N73" si="37">K69*G69</f>
        <v>477.37729866666672</v>
      </c>
      <c r="O69" s="76">
        <f t="shared" ref="O69:O73" si="38">L69*G69</f>
        <v>37.250523243243244</v>
      </c>
      <c r="P69" s="76">
        <f t="shared" ref="P69:P73" si="39">O69+N69</f>
        <v>514.62782190990993</v>
      </c>
      <c r="R69" s="76">
        <f t="shared" si="2"/>
        <v>380.92666666666668</v>
      </c>
      <c r="S69" s="76">
        <f t="shared" si="3"/>
        <v>29.724324324324321</v>
      </c>
      <c r="T69" s="76">
        <f t="shared" si="4"/>
        <v>410.65099099099098</v>
      </c>
      <c r="V69" s="78">
        <f t="shared" si="5"/>
        <v>514.62782190990993</v>
      </c>
    </row>
    <row r="70" spans="1:22" ht="27.6" x14ac:dyDescent="0.3">
      <c r="A70" s="56" t="s">
        <v>241</v>
      </c>
      <c r="B70" s="56" t="s">
        <v>16</v>
      </c>
      <c r="C70" s="56" t="s">
        <v>79</v>
      </c>
      <c r="D70" s="66">
        <f>Composições!$B$47</f>
        <v>9</v>
      </c>
      <c r="E70" s="75" t="s">
        <v>99</v>
      </c>
      <c r="F70" s="56" t="s">
        <v>19</v>
      </c>
      <c r="G70" s="56">
        <v>9</v>
      </c>
      <c r="H70" s="76">
        <v>879.52666666666664</v>
      </c>
      <c r="I70" s="76">
        <v>14.862162162162161</v>
      </c>
      <c r="J70" s="76">
        <v>894.38882882882876</v>
      </c>
      <c r="K70" s="76">
        <f t="shared" si="36"/>
        <v>1102.2228186666666</v>
      </c>
      <c r="L70" s="76">
        <f t="shared" si="36"/>
        <v>18.625261621621622</v>
      </c>
      <c r="M70" s="76">
        <f t="shared" si="36"/>
        <v>1120.8480802882882</v>
      </c>
      <c r="N70" s="76">
        <f t="shared" si="37"/>
        <v>9920.0053680000001</v>
      </c>
      <c r="O70" s="76">
        <f t="shared" si="38"/>
        <v>167.62735459459461</v>
      </c>
      <c r="P70" s="76">
        <f t="shared" si="39"/>
        <v>10087.632722594595</v>
      </c>
      <c r="R70" s="76">
        <f t="shared" si="2"/>
        <v>7915.74</v>
      </c>
      <c r="S70" s="76">
        <f t="shared" si="3"/>
        <v>133.75945945945944</v>
      </c>
      <c r="T70" s="76">
        <f t="shared" si="4"/>
        <v>8049.4994594594591</v>
      </c>
      <c r="V70" s="78">
        <f t="shared" si="5"/>
        <v>10087.632722594595</v>
      </c>
    </row>
    <row r="71" spans="1:22" x14ac:dyDescent="0.3">
      <c r="A71" s="56" t="s">
        <v>242</v>
      </c>
      <c r="B71" s="56" t="s">
        <v>16</v>
      </c>
      <c r="C71" s="56" t="s">
        <v>79</v>
      </c>
      <c r="D71" s="66">
        <f>Composições!$B$47</f>
        <v>9</v>
      </c>
      <c r="E71" s="56" t="s">
        <v>100</v>
      </c>
      <c r="F71" s="56" t="s">
        <v>19</v>
      </c>
      <c r="G71" s="56">
        <v>86</v>
      </c>
      <c r="H71" s="76">
        <v>130.96333333333334</v>
      </c>
      <c r="I71" s="76">
        <v>14.862162162162161</v>
      </c>
      <c r="J71" s="76">
        <v>145.82549549549549</v>
      </c>
      <c r="K71" s="76">
        <f t="shared" si="36"/>
        <v>164.12324933333335</v>
      </c>
      <c r="L71" s="76">
        <f t="shared" si="36"/>
        <v>18.625261621621622</v>
      </c>
      <c r="M71" s="76">
        <f t="shared" si="36"/>
        <v>182.74851095495495</v>
      </c>
      <c r="N71" s="76">
        <f t="shared" si="37"/>
        <v>14114.599442666668</v>
      </c>
      <c r="O71" s="76">
        <f t="shared" si="38"/>
        <v>1601.7724994594594</v>
      </c>
      <c r="P71" s="76">
        <f t="shared" si="39"/>
        <v>15716.371942126127</v>
      </c>
      <c r="R71" s="76">
        <f t="shared" si="2"/>
        <v>11262.846666666666</v>
      </c>
      <c r="S71" s="76">
        <f t="shared" si="3"/>
        <v>1278.1459459459459</v>
      </c>
      <c r="T71" s="76">
        <f t="shared" si="4"/>
        <v>12540.992612612612</v>
      </c>
      <c r="V71" s="78">
        <f t="shared" si="5"/>
        <v>15716.371942126127</v>
      </c>
    </row>
    <row r="72" spans="1:22" ht="27.6" x14ac:dyDescent="0.3">
      <c r="A72" s="56" t="s">
        <v>243</v>
      </c>
      <c r="B72" s="56" t="s">
        <v>16</v>
      </c>
      <c r="C72" s="56" t="s">
        <v>17</v>
      </c>
      <c r="D72" s="66">
        <v>91953</v>
      </c>
      <c r="E72" s="75" t="s">
        <v>101</v>
      </c>
      <c r="F72" s="56" t="s">
        <v>19</v>
      </c>
      <c r="G72" s="56">
        <v>13</v>
      </c>
      <c r="H72" s="76">
        <v>17.910786999999999</v>
      </c>
      <c r="I72" s="76">
        <v>15.399213000000001</v>
      </c>
      <c r="J72" s="76">
        <v>33.31</v>
      </c>
      <c r="K72" s="76">
        <f t="shared" si="36"/>
        <v>22.445798268400001</v>
      </c>
      <c r="L72" s="76">
        <f t="shared" si="36"/>
        <v>19.298293731600005</v>
      </c>
      <c r="M72" s="76">
        <f t="shared" si="36"/>
        <v>41.744092000000009</v>
      </c>
      <c r="N72" s="76">
        <f t="shared" si="37"/>
        <v>291.79537748920001</v>
      </c>
      <c r="O72" s="76">
        <f t="shared" si="38"/>
        <v>250.87781851080007</v>
      </c>
      <c r="P72" s="76">
        <f t="shared" si="39"/>
        <v>542.67319600000008</v>
      </c>
      <c r="R72" s="76">
        <f t="shared" si="2"/>
        <v>232.84023099999999</v>
      </c>
      <c r="S72" s="76">
        <f t="shared" si="3"/>
        <v>200.18976900000001</v>
      </c>
      <c r="T72" s="76">
        <f t="shared" si="4"/>
        <v>433.03</v>
      </c>
      <c r="V72" s="78">
        <f t="shared" si="5"/>
        <v>542.67319599999996</v>
      </c>
    </row>
    <row r="73" spans="1:22" ht="27.6" x14ac:dyDescent="0.3">
      <c r="A73" s="56" t="s">
        <v>244</v>
      </c>
      <c r="B73" s="56" t="s">
        <v>16</v>
      </c>
      <c r="C73" s="56" t="s">
        <v>17</v>
      </c>
      <c r="D73" s="66">
        <v>91967</v>
      </c>
      <c r="E73" s="75" t="s">
        <v>102</v>
      </c>
      <c r="F73" s="56" t="s">
        <v>19</v>
      </c>
      <c r="G73" s="56">
        <v>1</v>
      </c>
      <c r="H73" s="76">
        <v>36.473968999999997</v>
      </c>
      <c r="I73" s="76">
        <v>31.996030999999999</v>
      </c>
      <c r="J73" s="76">
        <v>68.47</v>
      </c>
      <c r="K73" s="76">
        <f t="shared" si="36"/>
        <v>45.709177950799997</v>
      </c>
      <c r="L73" s="76">
        <f t="shared" si="36"/>
        <v>40.097426049200003</v>
      </c>
      <c r="M73" s="76">
        <f t="shared" si="36"/>
        <v>85.806604000000007</v>
      </c>
      <c r="N73" s="76">
        <f t="shared" si="37"/>
        <v>45.709177950799997</v>
      </c>
      <c r="O73" s="76">
        <f t="shared" si="38"/>
        <v>40.097426049200003</v>
      </c>
      <c r="P73" s="76">
        <f t="shared" si="39"/>
        <v>85.806603999999993</v>
      </c>
      <c r="R73" s="76">
        <f t="shared" si="2"/>
        <v>36.473968999999997</v>
      </c>
      <c r="S73" s="76">
        <f t="shared" si="3"/>
        <v>31.996030999999999</v>
      </c>
      <c r="T73" s="76">
        <f t="shared" si="4"/>
        <v>68.47</v>
      </c>
      <c r="V73" s="78">
        <f t="shared" si="5"/>
        <v>85.806604000000007</v>
      </c>
    </row>
    <row r="74" spans="1:22" x14ac:dyDescent="0.3">
      <c r="A74" s="71">
        <v>9</v>
      </c>
      <c r="B74" s="70"/>
      <c r="C74" s="70"/>
      <c r="D74" s="71"/>
      <c r="E74" s="72" t="s">
        <v>104</v>
      </c>
      <c r="F74" s="70"/>
      <c r="G74" s="70"/>
      <c r="H74" s="70"/>
      <c r="I74" s="70"/>
      <c r="J74" s="70"/>
      <c r="K74" s="73"/>
      <c r="L74" s="73"/>
      <c r="M74" s="73"/>
      <c r="N74" s="74">
        <f t="shared" ref="N74:O74" si="40">SUM(N75:N82)</f>
        <v>28548.856121635203</v>
      </c>
      <c r="O74" s="74">
        <f t="shared" si="40"/>
        <v>20276.6553719808</v>
      </c>
      <c r="P74" s="74">
        <f>SUM(P75:P82)</f>
        <v>48825.511493616003</v>
      </c>
      <c r="R74" s="76">
        <f t="shared" si="2"/>
        <v>0</v>
      </c>
      <c r="S74" s="76">
        <f t="shared" si="3"/>
        <v>0</v>
      </c>
      <c r="T74" s="76">
        <f t="shared" si="4"/>
        <v>0</v>
      </c>
      <c r="V74" s="78">
        <f t="shared" si="5"/>
        <v>0</v>
      </c>
    </row>
    <row r="75" spans="1:22" ht="27.6" x14ac:dyDescent="0.3">
      <c r="A75" s="56" t="s">
        <v>232</v>
      </c>
      <c r="B75" s="56" t="s">
        <v>16</v>
      </c>
      <c r="C75" s="56" t="s">
        <v>79</v>
      </c>
      <c r="D75" s="66">
        <f>Composições!B31</f>
        <v>4</v>
      </c>
      <c r="E75" s="75" t="s">
        <v>107</v>
      </c>
      <c r="F75" s="56" t="s">
        <v>36</v>
      </c>
      <c r="G75" s="56">
        <v>74.7</v>
      </c>
      <c r="H75" s="76">
        <v>30.06</v>
      </c>
      <c r="I75" s="76">
        <v>39.769999999999996</v>
      </c>
      <c r="J75" s="76">
        <v>69.83</v>
      </c>
      <c r="K75" s="76">
        <f t="shared" ref="K75:K78" si="41">H75*$T$3</f>
        <v>37.671191999999998</v>
      </c>
      <c r="L75" s="76">
        <f t="shared" ref="L75:L78" si="42">I75*$T$3</f>
        <v>49.839763999999995</v>
      </c>
      <c r="M75" s="76">
        <f t="shared" ref="M75:M78" si="43">J75*$T$3</f>
        <v>87.510956000000007</v>
      </c>
      <c r="N75" s="76">
        <f t="shared" ref="N75" si="44">K75*G75</f>
        <v>2814.0380424</v>
      </c>
      <c r="O75" s="76">
        <f t="shared" ref="O75" si="45">L75*G75</f>
        <v>3723.0303707999997</v>
      </c>
      <c r="P75" s="76">
        <f t="shared" ref="P75" si="46">O75+N75</f>
        <v>6537.0684131999997</v>
      </c>
      <c r="R75" s="76">
        <f t="shared" si="2"/>
        <v>2245.482</v>
      </c>
      <c r="S75" s="76">
        <f t="shared" si="3"/>
        <v>2970.819</v>
      </c>
      <c r="T75" s="76">
        <f t="shared" si="4"/>
        <v>5216.3009999999995</v>
      </c>
      <c r="V75" s="78">
        <f t="shared" si="5"/>
        <v>6537.0684131999997</v>
      </c>
    </row>
    <row r="76" spans="1:22" ht="28.8" customHeight="1" x14ac:dyDescent="0.3">
      <c r="A76" s="56" t="s">
        <v>233</v>
      </c>
      <c r="B76" s="56" t="s">
        <v>16</v>
      </c>
      <c r="C76" s="56" t="s">
        <v>17</v>
      </c>
      <c r="D76" s="66">
        <v>91868</v>
      </c>
      <c r="E76" s="121" t="s">
        <v>424</v>
      </c>
      <c r="F76" s="56" t="s">
        <v>36</v>
      </c>
      <c r="G76" s="56">
        <v>160.6</v>
      </c>
      <c r="H76" s="76">
        <f>J76-I76</f>
        <v>11.42956</v>
      </c>
      <c r="I76" s="76">
        <f>J76*0.2988</f>
        <v>4.8704400000000003</v>
      </c>
      <c r="J76" s="76">
        <v>16.3</v>
      </c>
      <c r="K76" s="76">
        <f t="shared" si="41"/>
        <v>14.323524592000002</v>
      </c>
      <c r="L76" s="76">
        <f t="shared" si="42"/>
        <v>6.1036354080000006</v>
      </c>
      <c r="M76" s="76">
        <f t="shared" si="43"/>
        <v>20.427160000000001</v>
      </c>
      <c r="N76" s="76">
        <f t="shared" ref="N76:N78" si="47">K76*G76</f>
        <v>2300.3580494752</v>
      </c>
      <c r="O76" s="76">
        <f t="shared" ref="O76:O78" si="48">L76*G76</f>
        <v>980.24384652480001</v>
      </c>
      <c r="P76" s="76">
        <f t="shared" ref="P76:P78" si="49">O76+N76</f>
        <v>3280.6018960000001</v>
      </c>
      <c r="R76" s="76">
        <f t="shared" si="2"/>
        <v>1835.5873360000001</v>
      </c>
      <c r="S76" s="76">
        <f t="shared" si="3"/>
        <v>782.19266400000004</v>
      </c>
      <c r="T76" s="76">
        <f t="shared" si="4"/>
        <v>2617.7800000000002</v>
      </c>
      <c r="V76" s="78">
        <f t="shared" si="5"/>
        <v>3280.6018960000006</v>
      </c>
    </row>
    <row r="77" spans="1:22" ht="27.6" x14ac:dyDescent="0.3">
      <c r="A77" s="56" t="s">
        <v>234</v>
      </c>
      <c r="B77" s="56" t="s">
        <v>16</v>
      </c>
      <c r="C77" s="56" t="s">
        <v>17</v>
      </c>
      <c r="D77" s="66">
        <v>95818</v>
      </c>
      <c r="E77" s="75" t="s">
        <v>425</v>
      </c>
      <c r="F77" s="56" t="s">
        <v>19</v>
      </c>
      <c r="G77" s="56">
        <v>60</v>
      </c>
      <c r="H77" s="76">
        <f>J77-I77</f>
        <v>18.820409999999999</v>
      </c>
      <c r="I77" s="76">
        <f>J77*0.4513</f>
        <v>15.479589999999998</v>
      </c>
      <c r="J77" s="76">
        <v>34.299999999999997</v>
      </c>
      <c r="K77" s="76">
        <f t="shared" si="41"/>
        <v>23.585737812000001</v>
      </c>
      <c r="L77" s="76">
        <f t="shared" si="42"/>
        <v>19.399022188</v>
      </c>
      <c r="M77" s="76">
        <f t="shared" si="43"/>
        <v>42.984760000000001</v>
      </c>
      <c r="N77" s="76">
        <f t="shared" si="47"/>
        <v>1415.1442687200001</v>
      </c>
      <c r="O77" s="76">
        <f t="shared" si="48"/>
        <v>1163.94133128</v>
      </c>
      <c r="P77" s="76">
        <f t="shared" si="49"/>
        <v>2579.0856000000003</v>
      </c>
      <c r="R77" s="76">
        <f t="shared" ref="R77:R85" si="50">H77*G77</f>
        <v>1129.2246</v>
      </c>
      <c r="S77" s="76">
        <f t="shared" ref="S77:S85" si="51">I77*G77</f>
        <v>928.77539999999988</v>
      </c>
      <c r="T77" s="76">
        <f t="shared" ref="T77:T85" si="52">S77+R77</f>
        <v>2058</v>
      </c>
      <c r="V77" s="78">
        <f t="shared" ref="V77:V85" si="53">(T77)*1.2532</f>
        <v>2579.0856000000003</v>
      </c>
    </row>
    <row r="78" spans="1:22" x14ac:dyDescent="0.3">
      <c r="A78" s="56" t="s">
        <v>235</v>
      </c>
      <c r="B78" s="56" t="s">
        <v>16</v>
      </c>
      <c r="C78" s="56" t="s">
        <v>17</v>
      </c>
      <c r="D78" s="66">
        <v>98307</v>
      </c>
      <c r="E78" s="56" t="s">
        <v>105</v>
      </c>
      <c r="F78" s="56" t="s">
        <v>19</v>
      </c>
      <c r="G78" s="56">
        <v>75</v>
      </c>
      <c r="H78" s="76">
        <v>45.337335999999993</v>
      </c>
      <c r="I78" s="76">
        <v>8.8226639999999996</v>
      </c>
      <c r="J78" s="76">
        <v>54.16</v>
      </c>
      <c r="K78" s="76">
        <f t="shared" si="41"/>
        <v>56.816749475199998</v>
      </c>
      <c r="L78" s="76">
        <f t="shared" si="42"/>
        <v>11.0565625248</v>
      </c>
      <c r="M78" s="76">
        <f t="shared" si="43"/>
        <v>67.873311999999999</v>
      </c>
      <c r="N78" s="76">
        <f t="shared" si="47"/>
        <v>4261.2562106400001</v>
      </c>
      <c r="O78" s="76">
        <f t="shared" si="48"/>
        <v>829.24218936</v>
      </c>
      <c r="P78" s="76">
        <f t="shared" si="49"/>
        <v>5090.4984000000004</v>
      </c>
      <c r="R78" s="76">
        <f t="shared" si="50"/>
        <v>3400.3001999999997</v>
      </c>
      <c r="S78" s="76">
        <f t="shared" si="51"/>
        <v>661.69979999999998</v>
      </c>
      <c r="T78" s="76">
        <f t="shared" si="52"/>
        <v>4061.9999999999995</v>
      </c>
      <c r="V78" s="78">
        <f t="shared" si="53"/>
        <v>5090.4983999999995</v>
      </c>
    </row>
    <row r="79" spans="1:22" x14ac:dyDescent="0.3">
      <c r="A79" s="56" t="s">
        <v>236</v>
      </c>
      <c r="B79" s="56" t="s">
        <v>25</v>
      </c>
      <c r="C79" s="56" t="s">
        <v>17</v>
      </c>
      <c r="D79" s="66">
        <v>39603</v>
      </c>
      <c r="E79" s="56" t="s">
        <v>432</v>
      </c>
      <c r="F79" s="56" t="s">
        <v>19</v>
      </c>
      <c r="G79" s="56">
        <f>80*2</f>
        <v>160</v>
      </c>
      <c r="H79" s="76">
        <v>3.62</v>
      </c>
      <c r="I79" s="76">
        <v>0</v>
      </c>
      <c r="J79" s="76">
        <f>I79+H79</f>
        <v>3.62</v>
      </c>
      <c r="K79" s="76">
        <f t="shared" ref="K79" si="54">H79*$T$3</f>
        <v>4.5365840000000004</v>
      </c>
      <c r="L79" s="76">
        <f t="shared" ref="L79" si="55">I79*$T$3</f>
        <v>0</v>
      </c>
      <c r="M79" s="76">
        <f t="shared" ref="M79" si="56">J79*$T$3</f>
        <v>4.5365840000000004</v>
      </c>
      <c r="N79" s="76">
        <f t="shared" ref="N79" si="57">K79*G79</f>
        <v>725.85344000000009</v>
      </c>
      <c r="O79" s="76">
        <f t="shared" ref="O79" si="58">L79*G79</f>
        <v>0</v>
      </c>
      <c r="P79" s="76">
        <f t="shared" ref="P79" si="59">O79+N79</f>
        <v>725.85344000000009</v>
      </c>
      <c r="R79" s="76">
        <f t="shared" si="50"/>
        <v>579.20000000000005</v>
      </c>
      <c r="S79" s="76">
        <f t="shared" si="51"/>
        <v>0</v>
      </c>
      <c r="T79" s="76">
        <f t="shared" si="52"/>
        <v>579.20000000000005</v>
      </c>
      <c r="V79" s="78">
        <f t="shared" si="53"/>
        <v>725.85344000000009</v>
      </c>
    </row>
    <row r="80" spans="1:22" ht="27.6" x14ac:dyDescent="0.3">
      <c r="A80" s="56" t="s">
        <v>237</v>
      </c>
      <c r="B80" s="56" t="s">
        <v>25</v>
      </c>
      <c r="C80" s="56" t="s">
        <v>17</v>
      </c>
      <c r="D80" s="66">
        <v>39607</v>
      </c>
      <c r="E80" s="75" t="s">
        <v>433</v>
      </c>
      <c r="F80" s="56" t="s">
        <v>19</v>
      </c>
      <c r="G80" s="56">
        <v>33</v>
      </c>
      <c r="H80" s="76">
        <v>34.9</v>
      </c>
      <c r="I80" s="76">
        <v>0</v>
      </c>
      <c r="J80" s="76">
        <v>34.9</v>
      </c>
      <c r="K80" s="76">
        <f t="shared" ref="K80:K82" si="60">H80*$T$3</f>
        <v>43.73668</v>
      </c>
      <c r="L80" s="76">
        <f t="shared" ref="L80:L82" si="61">I80*$T$3</f>
        <v>0</v>
      </c>
      <c r="M80" s="76">
        <f t="shared" ref="M80:M82" si="62">J80*$T$3</f>
        <v>43.73668</v>
      </c>
      <c r="N80" s="76">
        <f t="shared" ref="N80:N81" si="63">K80*G80</f>
        <v>1443.31044</v>
      </c>
      <c r="O80" s="76">
        <f t="shared" ref="O80:O81" si="64">L80*G80</f>
        <v>0</v>
      </c>
      <c r="P80" s="76">
        <f t="shared" ref="P80:P81" si="65">O80+N80</f>
        <v>1443.31044</v>
      </c>
      <c r="R80" s="76">
        <f t="shared" ref="R80" si="66">H80*G80</f>
        <v>1151.7</v>
      </c>
      <c r="S80" s="76">
        <f t="shared" ref="S80" si="67">I80*G80</f>
        <v>0</v>
      </c>
      <c r="T80" s="76">
        <f t="shared" ref="T80" si="68">S80+R80</f>
        <v>1151.7</v>
      </c>
      <c r="V80" s="78">
        <f t="shared" ref="V80" si="69">(T80)*1.2532</f>
        <v>1443.3104400000002</v>
      </c>
    </row>
    <row r="81" spans="1:22" ht="27.6" x14ac:dyDescent="0.3">
      <c r="A81" s="56" t="s">
        <v>238</v>
      </c>
      <c r="B81" s="56" t="s">
        <v>25</v>
      </c>
      <c r="C81" s="56" t="s">
        <v>17</v>
      </c>
      <c r="D81" s="66">
        <v>43973</v>
      </c>
      <c r="E81" s="75" t="s">
        <v>106</v>
      </c>
      <c r="F81" s="56" t="s">
        <v>36</v>
      </c>
      <c r="G81" s="76">
        <v>2968.8</v>
      </c>
      <c r="H81" s="76">
        <v>4.1900000000000004</v>
      </c>
      <c r="I81" s="76">
        <v>0</v>
      </c>
      <c r="J81" s="76">
        <v>4.1900000000000004</v>
      </c>
      <c r="K81" s="76">
        <f t="shared" si="60"/>
        <v>5.2509080000000008</v>
      </c>
      <c r="L81" s="76">
        <f t="shared" si="61"/>
        <v>0</v>
      </c>
      <c r="M81" s="76">
        <f t="shared" si="62"/>
        <v>5.2509080000000008</v>
      </c>
      <c r="N81" s="76">
        <f t="shared" si="63"/>
        <v>15588.895670400003</v>
      </c>
      <c r="O81" s="76">
        <f t="shared" si="64"/>
        <v>0</v>
      </c>
      <c r="P81" s="76">
        <f t="shared" si="65"/>
        <v>15588.895670400003</v>
      </c>
      <c r="R81" s="76">
        <f t="shared" si="50"/>
        <v>12439.272000000003</v>
      </c>
      <c r="S81" s="76">
        <f t="shared" si="51"/>
        <v>0</v>
      </c>
      <c r="T81" s="76">
        <f t="shared" si="52"/>
        <v>12439.272000000003</v>
      </c>
      <c r="V81" s="78">
        <f t="shared" si="53"/>
        <v>15588.895670400005</v>
      </c>
    </row>
    <row r="82" spans="1:22" s="162" customFormat="1" ht="27.6" x14ac:dyDescent="0.3">
      <c r="A82" s="162" t="s">
        <v>436</v>
      </c>
      <c r="B82" s="162" t="s">
        <v>16</v>
      </c>
      <c r="C82" s="162" t="s">
        <v>79</v>
      </c>
      <c r="D82" s="163">
        <f>Composições!B35</f>
        <v>5</v>
      </c>
      <c r="E82" s="164" t="s">
        <v>437</v>
      </c>
      <c r="F82" s="162" t="s">
        <v>36</v>
      </c>
      <c r="G82" s="165">
        <v>2968.8</v>
      </c>
      <c r="H82" s="165">
        <v>0</v>
      </c>
      <c r="I82" s="165">
        <f>Composições!I35</f>
        <v>3.6501000000000001</v>
      </c>
      <c r="J82" s="165">
        <f>I82+H82</f>
        <v>3.6501000000000001</v>
      </c>
      <c r="K82" s="165">
        <f t="shared" si="60"/>
        <v>0</v>
      </c>
      <c r="L82" s="165">
        <f t="shared" si="61"/>
        <v>4.5743053200000006</v>
      </c>
      <c r="M82" s="165">
        <f t="shared" si="62"/>
        <v>4.5743053200000006</v>
      </c>
      <c r="N82" s="165">
        <f>K82*G82</f>
        <v>0</v>
      </c>
      <c r="O82" s="165">
        <f>L82*G82</f>
        <v>13580.197634016002</v>
      </c>
      <c r="P82" s="165">
        <f>O82+N82</f>
        <v>13580.197634016002</v>
      </c>
      <c r="R82" s="165">
        <f t="shared" ref="R82" si="70">H82*G82</f>
        <v>0</v>
      </c>
      <c r="S82" s="165">
        <f t="shared" ref="S82" si="71">I82*G82</f>
        <v>10836.416880000001</v>
      </c>
      <c r="T82" s="165">
        <f t="shared" ref="T82" si="72">S82+R82</f>
        <v>10836.416880000001</v>
      </c>
      <c r="V82" s="166">
        <f t="shared" ref="V82" si="73">(T82)*1.2532</f>
        <v>13580.197634016002</v>
      </c>
    </row>
    <row r="83" spans="1:22" x14ac:dyDescent="0.3">
      <c r="A83" s="71">
        <v>10</v>
      </c>
      <c r="B83" s="70"/>
      <c r="C83" s="70"/>
      <c r="D83" s="71"/>
      <c r="E83" s="72" t="s">
        <v>108</v>
      </c>
      <c r="F83" s="70"/>
      <c r="G83" s="70"/>
      <c r="H83" s="70"/>
      <c r="I83" s="70"/>
      <c r="J83" s="70"/>
      <c r="K83" s="73"/>
      <c r="L83" s="73"/>
      <c r="M83" s="73"/>
      <c r="N83" s="74">
        <f>SUM(N84:N85)</f>
        <v>884.65894400000013</v>
      </c>
      <c r="O83" s="74">
        <f>SUM(O84:O85)</f>
        <v>827.98924000000011</v>
      </c>
      <c r="P83" s="74">
        <f>SUM(P84:P85)</f>
        <v>1712.6481840000001</v>
      </c>
      <c r="R83" s="76">
        <f t="shared" si="50"/>
        <v>0</v>
      </c>
      <c r="S83" s="76">
        <f t="shared" si="51"/>
        <v>0</v>
      </c>
      <c r="T83" s="76">
        <f t="shared" si="52"/>
        <v>0</v>
      </c>
      <c r="V83" s="78">
        <f t="shared" si="53"/>
        <v>0</v>
      </c>
    </row>
    <row r="84" spans="1:22" ht="27.6" x14ac:dyDescent="0.3">
      <c r="A84" s="56" t="s">
        <v>265</v>
      </c>
      <c r="B84" s="56" t="s">
        <v>16</v>
      </c>
      <c r="C84" s="56" t="s">
        <v>17</v>
      </c>
      <c r="D84" s="66">
        <v>95727</v>
      </c>
      <c r="E84" s="75" t="s">
        <v>267</v>
      </c>
      <c r="F84" s="56" t="s">
        <v>36</v>
      </c>
      <c r="G84" s="56">
        <v>36</v>
      </c>
      <c r="H84" s="76">
        <v>14.32</v>
      </c>
      <c r="I84" s="76">
        <v>14</v>
      </c>
      <c r="J84" s="76">
        <v>28.32</v>
      </c>
      <c r="K84" s="76">
        <f t="shared" ref="K84:K85" si="74">H84*$T$3</f>
        <v>17.945824000000002</v>
      </c>
      <c r="L84" s="76">
        <f t="shared" ref="L84:L85" si="75">I84*$T$3</f>
        <v>17.544800000000002</v>
      </c>
      <c r="M84" s="76">
        <f t="shared" ref="M84:M85" si="76">J84*$T$3</f>
        <v>35.490624000000004</v>
      </c>
      <c r="N84" s="76">
        <f t="shared" ref="N84:N85" si="77">K84*G84</f>
        <v>646.04966400000012</v>
      </c>
      <c r="O84" s="76">
        <f t="shared" ref="O84:O85" si="78">L84*G84</f>
        <v>631.61280000000011</v>
      </c>
      <c r="P84" s="76">
        <f t="shared" ref="P84:P85" si="79">O84+N84</f>
        <v>1277.6624640000002</v>
      </c>
      <c r="R84" s="76">
        <f t="shared" si="50"/>
        <v>515.52</v>
      </c>
      <c r="S84" s="76">
        <f t="shared" si="51"/>
        <v>504</v>
      </c>
      <c r="T84" s="76">
        <f t="shared" si="52"/>
        <v>1019.52</v>
      </c>
      <c r="V84" s="78">
        <f t="shared" si="53"/>
        <v>1277.662464</v>
      </c>
    </row>
    <row r="85" spans="1:22" ht="27.6" x14ac:dyDescent="0.3">
      <c r="A85" s="56" t="s">
        <v>266</v>
      </c>
      <c r="B85" s="56" t="s">
        <v>16</v>
      </c>
      <c r="C85" s="56" t="s">
        <v>17</v>
      </c>
      <c r="D85" s="66">
        <v>104402</v>
      </c>
      <c r="E85" s="75" t="s">
        <v>268</v>
      </c>
      <c r="F85" s="56" t="s">
        <v>19</v>
      </c>
      <c r="G85" s="56">
        <v>10</v>
      </c>
      <c r="H85" s="76">
        <v>19.04</v>
      </c>
      <c r="I85" s="76">
        <v>15.67</v>
      </c>
      <c r="J85" s="76">
        <v>34.71</v>
      </c>
      <c r="K85" s="76">
        <f t="shared" si="74"/>
        <v>23.860928000000001</v>
      </c>
      <c r="L85" s="76">
        <f t="shared" si="75"/>
        <v>19.637644000000002</v>
      </c>
      <c r="M85" s="76">
        <f t="shared" si="76"/>
        <v>43.498572000000003</v>
      </c>
      <c r="N85" s="76">
        <f t="shared" si="77"/>
        <v>238.60928000000001</v>
      </c>
      <c r="O85" s="76">
        <f t="shared" si="78"/>
        <v>196.37644</v>
      </c>
      <c r="P85" s="76">
        <f t="shared" si="79"/>
        <v>434.98572000000001</v>
      </c>
      <c r="R85" s="76">
        <f t="shared" si="50"/>
        <v>190.39999999999998</v>
      </c>
      <c r="S85" s="76">
        <f t="shared" si="51"/>
        <v>156.69999999999999</v>
      </c>
      <c r="T85" s="76">
        <f t="shared" si="52"/>
        <v>347.09999999999997</v>
      </c>
      <c r="V85" s="78">
        <f t="shared" si="53"/>
        <v>434.98572000000001</v>
      </c>
    </row>
    <row r="86" spans="1:22" x14ac:dyDescent="0.3">
      <c r="A86" s="71">
        <v>11</v>
      </c>
      <c r="B86" s="70"/>
      <c r="C86" s="70"/>
      <c r="D86" s="71"/>
      <c r="E86" s="72" t="s">
        <v>426</v>
      </c>
      <c r="F86" s="70"/>
      <c r="G86" s="70"/>
      <c r="H86" s="70"/>
      <c r="I86" s="70"/>
      <c r="J86" s="70"/>
      <c r="K86" s="73"/>
      <c r="L86" s="73"/>
      <c r="M86" s="73"/>
      <c r="N86" s="74">
        <f>SUM(N87:N88)</f>
        <v>1374.5967822079999</v>
      </c>
      <c r="O86" s="74">
        <f>SUM(O87:O88)</f>
        <v>1920.8740811520001</v>
      </c>
      <c r="P86" s="74">
        <f>SUM(P87:P88)</f>
        <v>3295.4708633600003</v>
      </c>
      <c r="R86" s="76"/>
      <c r="S86" s="76"/>
      <c r="T86" s="76"/>
      <c r="V86" s="78"/>
    </row>
    <row r="87" spans="1:22" x14ac:dyDescent="0.3">
      <c r="A87" s="56" t="s">
        <v>430</v>
      </c>
      <c r="B87" s="56" t="s">
        <v>16</v>
      </c>
      <c r="C87" s="56" t="s">
        <v>17</v>
      </c>
      <c r="D87" s="66">
        <v>100981</v>
      </c>
      <c r="E87" s="66" t="s">
        <v>427</v>
      </c>
      <c r="F87" s="56" t="s">
        <v>428</v>
      </c>
      <c r="G87" s="56">
        <v>20</v>
      </c>
      <c r="H87" s="76">
        <f>J87-I87</f>
        <v>8.3998720000000002</v>
      </c>
      <c r="I87" s="76">
        <f>J87*0.1797</f>
        <v>1.840128</v>
      </c>
      <c r="J87" s="76">
        <v>10.24</v>
      </c>
      <c r="K87" s="76">
        <f t="shared" ref="K87" si="80">H87*$T$3</f>
        <v>10.526719590400001</v>
      </c>
      <c r="L87" s="76">
        <f t="shared" ref="L87" si="81">I87*$T$3</f>
        <v>2.3060484096000002</v>
      </c>
      <c r="M87" s="76">
        <f t="shared" ref="M87" si="82">J87*$T$3</f>
        <v>12.832768000000002</v>
      </c>
      <c r="N87" s="76">
        <f t="shared" ref="N87" si="83">K87*G87</f>
        <v>210.53439180800001</v>
      </c>
      <c r="O87" s="76">
        <f t="shared" ref="O87" si="84">L87*G87</f>
        <v>46.120968192000007</v>
      </c>
      <c r="P87" s="76">
        <f t="shared" ref="P87" si="85">O87+N87</f>
        <v>256.65536000000003</v>
      </c>
      <c r="R87" s="76">
        <f t="shared" ref="R87:R88" si="86">H87*G87</f>
        <v>167.99744000000001</v>
      </c>
      <c r="S87" s="76">
        <f t="shared" ref="S87:S88" si="87">I87*G87</f>
        <v>36.80256</v>
      </c>
      <c r="T87" s="76">
        <f t="shared" ref="T87:T88" si="88">S87+R87</f>
        <v>204.8</v>
      </c>
      <c r="V87" s="78">
        <f t="shared" ref="V87:V88" si="89">(T87)*1.2532</f>
        <v>256.65536000000003</v>
      </c>
    </row>
    <row r="88" spans="1:22" x14ac:dyDescent="0.3">
      <c r="A88" s="56" t="s">
        <v>431</v>
      </c>
      <c r="B88" s="56" t="s">
        <v>16</v>
      </c>
      <c r="C88" s="56" t="s">
        <v>26</v>
      </c>
      <c r="D88" s="66">
        <v>2450</v>
      </c>
      <c r="E88" s="56" t="s">
        <v>429</v>
      </c>
      <c r="F88" s="56" t="s">
        <v>74</v>
      </c>
      <c r="G88" s="56">
        <v>977.76</v>
      </c>
      <c r="H88" s="76">
        <v>0.95</v>
      </c>
      <c r="I88" s="76">
        <f>J88-H88</f>
        <v>1.53</v>
      </c>
      <c r="J88" s="76">
        <v>2.48</v>
      </c>
      <c r="K88" s="76">
        <f t="shared" ref="K88" si="90">H88*$T$3</f>
        <v>1.1905399999999999</v>
      </c>
      <c r="L88" s="76">
        <f t="shared" ref="L88" si="91">I88*$T$3</f>
        <v>1.9173960000000001</v>
      </c>
      <c r="M88" s="76">
        <f t="shared" ref="M88" si="92">J88*$T$3</f>
        <v>3.107936</v>
      </c>
      <c r="N88" s="76">
        <f t="shared" ref="N88" si="93">K88*G88</f>
        <v>1164.0623903999999</v>
      </c>
      <c r="O88" s="76">
        <f t="shared" ref="O88" si="94">L88*G88</f>
        <v>1874.7531129600002</v>
      </c>
      <c r="P88" s="76">
        <f t="shared" ref="P88" si="95">O88+N88</f>
        <v>3038.8155033600001</v>
      </c>
      <c r="R88" s="76">
        <f t="shared" si="86"/>
        <v>928.87199999999996</v>
      </c>
      <c r="S88" s="76">
        <f t="shared" si="87"/>
        <v>1495.9728</v>
      </c>
      <c r="T88" s="76">
        <f t="shared" si="88"/>
        <v>2424.8447999999999</v>
      </c>
      <c r="V88" s="78">
        <f t="shared" si="89"/>
        <v>3038.8155033600001</v>
      </c>
    </row>
    <row r="89" spans="1:22" x14ac:dyDescent="0.3">
      <c r="K89" s="78"/>
    </row>
    <row r="90" spans="1:22" x14ac:dyDescent="0.3">
      <c r="N90" s="79">
        <f>N83+N74+N67+N43+N41+N34+N22+N20+N16+N13+N86+0.01</f>
        <v>263503.2881510249</v>
      </c>
      <c r="O90" s="79">
        <f>O83+O74+O67+O43+O41+O34+O22+O20+O16+O13+O86</f>
        <v>100819.18140549488</v>
      </c>
      <c r="P90" s="79">
        <f>O90+N90</f>
        <v>364322.46955651976</v>
      </c>
      <c r="R90" s="79">
        <f t="shared" ref="R90:S90" si="96">SUM(R14:R88)</f>
        <v>210264.35145713078</v>
      </c>
      <c r="S90" s="79">
        <f t="shared" si="96"/>
        <v>80449.39560472632</v>
      </c>
      <c r="T90" s="79">
        <f>SUM(T14:T88)</f>
        <v>290713.74706185708</v>
      </c>
      <c r="V90" s="122">
        <f>SUM(V14:V89)</f>
        <v>364322.46781791927</v>
      </c>
    </row>
    <row r="91" spans="1:22" x14ac:dyDescent="0.3">
      <c r="T91" s="123">
        <f>T90*0.2532</f>
        <v>73608.720756062205</v>
      </c>
    </row>
    <row r="92" spans="1:22" x14ac:dyDescent="0.3">
      <c r="O92" s="79" t="s">
        <v>75</v>
      </c>
      <c r="P92" s="79">
        <f>T90</f>
        <v>290713.74706185708</v>
      </c>
    </row>
    <row r="93" spans="1:22" x14ac:dyDescent="0.3">
      <c r="A93" s="5" t="s">
        <v>227</v>
      </c>
      <c r="N93" s="79"/>
      <c r="O93" s="79" t="s">
        <v>76</v>
      </c>
      <c r="P93" s="79">
        <f>P92*0.2532</f>
        <v>73608.720756062205</v>
      </c>
    </row>
    <row r="94" spans="1:22" x14ac:dyDescent="0.3">
      <c r="N94" s="76"/>
      <c r="O94" s="79" t="s">
        <v>10</v>
      </c>
      <c r="P94" s="79">
        <f>SUM(P92:P93)</f>
        <v>364322.46781791927</v>
      </c>
    </row>
    <row r="95" spans="1:22" x14ac:dyDescent="0.3">
      <c r="A95" s="5"/>
      <c r="N95" s="76"/>
      <c r="O95" s="79"/>
      <c r="P95" s="79"/>
    </row>
    <row r="96" spans="1:22" x14ac:dyDescent="0.3">
      <c r="A96" s="6" t="s">
        <v>173</v>
      </c>
      <c r="N96" s="76"/>
      <c r="O96" s="79"/>
      <c r="P96" s="79"/>
    </row>
    <row r="97" spans="1:16" x14ac:dyDescent="0.3">
      <c r="A97" s="6" t="s">
        <v>174</v>
      </c>
      <c r="N97" s="76"/>
      <c r="O97" s="79"/>
      <c r="P97" s="79"/>
    </row>
    <row r="98" spans="1:16" x14ac:dyDescent="0.3">
      <c r="A98" s="7" t="s">
        <v>175</v>
      </c>
    </row>
    <row r="99" spans="1:16" x14ac:dyDescent="0.3">
      <c r="A99" s="50"/>
    </row>
  </sheetData>
  <sheetProtection formatCells="0" formatColumns="0" formatRows="0" insertColumns="0" insertRows="0" insertHyperlinks="0" deleteColumns="0" deleteRows="0" sort="0" autoFilter="0" pivotTables="0"/>
  <mergeCells count="13">
    <mergeCell ref="H11:J11"/>
    <mergeCell ref="R11:T11"/>
    <mergeCell ref="I1:I2"/>
    <mergeCell ref="A9:P9"/>
    <mergeCell ref="A11:A12"/>
    <mergeCell ref="B11:B12"/>
    <mergeCell ref="C11:C12"/>
    <mergeCell ref="D11:D12"/>
    <mergeCell ref="E11:E12"/>
    <mergeCell ref="F11:F12"/>
    <mergeCell ref="G11:G12"/>
    <mergeCell ref="K11:M11"/>
    <mergeCell ref="N11:P11"/>
  </mergeCells>
  <phoneticPr fontId="19" type="noConversion"/>
  <pageMargins left="0.39370078740157483" right="0.39370078740157483" top="0.78740157480314965" bottom="0.78740157480314965" header="0.31496062992125984" footer="0.31496062992125984"/>
  <pageSetup paperSize="9" scale="47" fitToHeight="2" orientation="landscape" r:id="rId1"/>
  <headerFooter>
    <oddHeader>&amp;L&amp;G&amp;C&amp;"Arial,Normal"Governo do Estado do Rio Grande do Sul
Secretaria de Trabalho e Desenvolvimento Profissional
Fundação Gaúcha do Trabalho e Ação Social&amp;R&amp;G</oddHeader>
    <oddFooter>&amp;C&amp;"Arial,Normal"&amp;10Av. Borges de Medeiros, 521 – 5º andar – Centro – CEP 90020-023 – Porto Alegre / RS
Fone: 3284.6000 – site: www.fgtas.rs.gov.br</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B05F8-93B6-4AC8-9650-7E8C111C0F0A}">
  <dimension ref="B5:B33"/>
  <sheetViews>
    <sheetView topLeftCell="A10" workbookViewId="0">
      <selection activeCell="H30" sqref="H30"/>
    </sheetView>
  </sheetViews>
  <sheetFormatPr defaultRowHeight="14.4" x14ac:dyDescent="0.3"/>
  <sheetData>
    <row r="5" spans="2:2" x14ac:dyDescent="0.3">
      <c r="B5">
        <f>51*4</f>
        <v>204</v>
      </c>
    </row>
    <row r="6" spans="2:2" x14ac:dyDescent="0.3">
      <c r="B6">
        <v>13</v>
      </c>
    </row>
    <row r="7" spans="2:2" x14ac:dyDescent="0.3">
      <c r="B7">
        <v>16</v>
      </c>
    </row>
    <row r="8" spans="2:2" x14ac:dyDescent="0.3">
      <c r="B8">
        <v>2</v>
      </c>
    </row>
    <row r="9" spans="2:2" x14ac:dyDescent="0.3">
      <c r="B9">
        <v>8</v>
      </c>
    </row>
    <row r="10" spans="2:2" x14ac:dyDescent="0.3">
      <c r="B10">
        <v>10</v>
      </c>
    </row>
    <row r="11" spans="2:2" x14ac:dyDescent="0.3">
      <c r="B11">
        <v>3</v>
      </c>
    </row>
    <row r="12" spans="2:2" x14ac:dyDescent="0.3">
      <c r="B12">
        <v>9</v>
      </c>
    </row>
    <row r="13" spans="2:2" x14ac:dyDescent="0.3">
      <c r="B13">
        <v>4</v>
      </c>
    </row>
    <row r="14" spans="2:2" x14ac:dyDescent="0.3">
      <c r="B14">
        <v>7</v>
      </c>
    </row>
    <row r="15" spans="2:2" x14ac:dyDescent="0.3">
      <c r="B15">
        <v>27</v>
      </c>
    </row>
    <row r="16" spans="2:2" x14ac:dyDescent="0.3">
      <c r="B16">
        <v>5</v>
      </c>
    </row>
    <row r="17" spans="2:2" x14ac:dyDescent="0.3">
      <c r="B17">
        <v>2</v>
      </c>
    </row>
    <row r="18" spans="2:2" x14ac:dyDescent="0.3">
      <c r="B18">
        <v>10</v>
      </c>
    </row>
    <row r="19" spans="2:2" x14ac:dyDescent="0.3">
      <c r="B19">
        <v>14</v>
      </c>
    </row>
    <row r="20" spans="2:2" x14ac:dyDescent="0.3">
      <c r="B20">
        <v>8</v>
      </c>
    </row>
    <row r="21" spans="2:2" x14ac:dyDescent="0.3">
      <c r="B21">
        <v>7</v>
      </c>
    </row>
    <row r="22" spans="2:2" x14ac:dyDescent="0.3">
      <c r="B22">
        <v>3</v>
      </c>
    </row>
    <row r="23" spans="2:2" x14ac:dyDescent="0.3">
      <c r="B23">
        <v>6</v>
      </c>
    </row>
    <row r="24" spans="2:2" x14ac:dyDescent="0.3">
      <c r="B24">
        <v>25</v>
      </c>
    </row>
    <row r="25" spans="2:2" x14ac:dyDescent="0.3">
      <c r="B25">
        <v>20</v>
      </c>
    </row>
    <row r="26" spans="2:2" x14ac:dyDescent="0.3">
      <c r="B26">
        <v>9</v>
      </c>
    </row>
    <row r="27" spans="2:2" x14ac:dyDescent="0.3">
      <c r="B27">
        <v>8</v>
      </c>
    </row>
    <row r="28" spans="2:2" x14ac:dyDescent="0.3">
      <c r="B28">
        <v>13</v>
      </c>
    </row>
    <row r="29" spans="2:2" x14ac:dyDescent="0.3">
      <c r="B29">
        <v>4</v>
      </c>
    </row>
    <row r="30" spans="2:2" x14ac:dyDescent="0.3">
      <c r="B30">
        <v>8</v>
      </c>
    </row>
    <row r="31" spans="2:2" x14ac:dyDescent="0.3">
      <c r="B31">
        <v>5</v>
      </c>
    </row>
    <row r="32" spans="2:2" x14ac:dyDescent="0.3">
      <c r="B32" s="2">
        <f>SUM(B5:B31)</f>
        <v>450</v>
      </c>
    </row>
    <row r="33" spans="2:2" x14ac:dyDescent="0.3">
      <c r="B33">
        <f>B32*1.2</f>
        <v>540</v>
      </c>
    </row>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1CF24-6DCC-4694-8DC3-889E711FD979}">
  <dimension ref="D4:D43"/>
  <sheetViews>
    <sheetView topLeftCell="A28" workbookViewId="0">
      <selection activeCell="H30" sqref="H30"/>
    </sheetView>
  </sheetViews>
  <sheetFormatPr defaultRowHeight="14.4" x14ac:dyDescent="0.3"/>
  <sheetData>
    <row r="4" spans="4:4" x14ac:dyDescent="0.3">
      <c r="D4">
        <v>35</v>
      </c>
    </row>
    <row r="5" spans="4:4" x14ac:dyDescent="0.3">
      <c r="D5">
        <v>35</v>
      </c>
    </row>
    <row r="6" spans="4:4" x14ac:dyDescent="0.3">
      <c r="D6">
        <v>35</v>
      </c>
    </row>
    <row r="7" spans="4:4" x14ac:dyDescent="0.3">
      <c r="D7">
        <v>35</v>
      </c>
    </row>
    <row r="8" spans="4:4" x14ac:dyDescent="0.3">
      <c r="D8">
        <v>28</v>
      </c>
    </row>
    <row r="9" spans="4:4" x14ac:dyDescent="0.3">
      <c r="D9">
        <v>35</v>
      </c>
    </row>
    <row r="10" spans="4:4" x14ac:dyDescent="0.3">
      <c r="D10">
        <v>35</v>
      </c>
    </row>
    <row r="11" spans="4:4" x14ac:dyDescent="0.3">
      <c r="D11">
        <v>34</v>
      </c>
    </row>
    <row r="12" spans="4:4" x14ac:dyDescent="0.3">
      <c r="D12">
        <v>34</v>
      </c>
    </row>
    <row r="13" spans="4:4" x14ac:dyDescent="0.3">
      <c r="D13">
        <v>41</v>
      </c>
    </row>
    <row r="14" spans="4:4" x14ac:dyDescent="0.3">
      <c r="D14">
        <v>40</v>
      </c>
    </row>
    <row r="15" spans="4:4" x14ac:dyDescent="0.3">
      <c r="D15">
        <v>40</v>
      </c>
    </row>
    <row r="16" spans="4:4" x14ac:dyDescent="0.3">
      <c r="D16">
        <v>44</v>
      </c>
    </row>
    <row r="17" spans="4:4" x14ac:dyDescent="0.3">
      <c r="D17">
        <v>44</v>
      </c>
    </row>
    <row r="18" spans="4:4" x14ac:dyDescent="0.3">
      <c r="D18">
        <v>30</v>
      </c>
    </row>
    <row r="19" spans="4:4" x14ac:dyDescent="0.3">
      <c r="D19">
        <v>30</v>
      </c>
    </row>
    <row r="20" spans="4:4" x14ac:dyDescent="0.3">
      <c r="D20">
        <v>47</v>
      </c>
    </row>
    <row r="21" spans="4:4" x14ac:dyDescent="0.3">
      <c r="D21">
        <v>47</v>
      </c>
    </row>
    <row r="22" spans="4:4" x14ac:dyDescent="0.3">
      <c r="D22">
        <v>50</v>
      </c>
    </row>
    <row r="23" spans="4:4" x14ac:dyDescent="0.3">
      <c r="D23">
        <v>50</v>
      </c>
    </row>
    <row r="24" spans="4:4" x14ac:dyDescent="0.3">
      <c r="D24">
        <v>51</v>
      </c>
    </row>
    <row r="25" spans="4:4" x14ac:dyDescent="0.3">
      <c r="D25">
        <v>54</v>
      </c>
    </row>
    <row r="26" spans="4:4" x14ac:dyDescent="0.3">
      <c r="D26">
        <v>54</v>
      </c>
    </row>
    <row r="27" spans="4:4" x14ac:dyDescent="0.3">
      <c r="D27">
        <f>3*26</f>
        <v>78</v>
      </c>
    </row>
    <row r="28" spans="4:4" x14ac:dyDescent="0.3">
      <c r="D28">
        <f>2*26</f>
        <v>52</v>
      </c>
    </row>
    <row r="29" spans="4:4" x14ac:dyDescent="0.3">
      <c r="D29">
        <f>5*22</f>
        <v>110</v>
      </c>
    </row>
    <row r="30" spans="4:4" x14ac:dyDescent="0.3">
      <c r="D30">
        <v>15</v>
      </c>
    </row>
    <row r="31" spans="4:4" x14ac:dyDescent="0.3">
      <c r="D31">
        <v>45</v>
      </c>
    </row>
    <row r="32" spans="4:4" x14ac:dyDescent="0.3">
      <c r="D32">
        <v>45</v>
      </c>
    </row>
    <row r="33" spans="4:4" x14ac:dyDescent="0.3">
      <c r="D33">
        <v>10</v>
      </c>
    </row>
    <row r="34" spans="4:4" x14ac:dyDescent="0.3">
      <c r="D34">
        <v>100</v>
      </c>
    </row>
    <row r="35" spans="4:4" x14ac:dyDescent="0.3">
      <c r="D35">
        <f>5*27</f>
        <v>135</v>
      </c>
    </row>
    <row r="36" spans="4:4" x14ac:dyDescent="0.3">
      <c r="D36">
        <v>25</v>
      </c>
    </row>
    <row r="37" spans="4:4" x14ac:dyDescent="0.3">
      <c r="D37">
        <f>5*30</f>
        <v>150</v>
      </c>
    </row>
    <row r="38" spans="4:4" x14ac:dyDescent="0.3">
      <c r="D38">
        <f>4*33</f>
        <v>132</v>
      </c>
    </row>
    <row r="39" spans="4:4" x14ac:dyDescent="0.3">
      <c r="D39">
        <v>36</v>
      </c>
    </row>
    <row r="40" spans="4:4" x14ac:dyDescent="0.3">
      <c r="D40">
        <f>6*38</f>
        <v>228</v>
      </c>
    </row>
    <row r="41" spans="4:4" x14ac:dyDescent="0.3">
      <c r="D41">
        <f>7*55</f>
        <v>385</v>
      </c>
    </row>
    <row r="42" spans="4:4" x14ac:dyDescent="0.3">
      <c r="D42" s="1">
        <f>SUM(D4:D41)</f>
        <v>2474</v>
      </c>
    </row>
    <row r="43" spans="4:4" x14ac:dyDescent="0.3">
      <c r="D43">
        <f>D42*1.2</f>
        <v>2968.7999999999997</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38AB2-6EE2-45D1-BE29-8564A45BC35E}">
  <sheetPr>
    <pageSetUpPr fitToPage="1"/>
  </sheetPr>
  <dimension ref="A1:L39"/>
  <sheetViews>
    <sheetView topLeftCell="A6" workbookViewId="0">
      <selection activeCell="AE92" sqref="AE92"/>
    </sheetView>
  </sheetViews>
  <sheetFormatPr defaultRowHeight="12" x14ac:dyDescent="0.25"/>
  <cols>
    <col min="1" max="1" width="18.5546875" style="25" customWidth="1"/>
    <col min="2" max="2" width="13.77734375" style="25" customWidth="1"/>
    <col min="3" max="3" width="14.77734375" style="25" customWidth="1"/>
    <col min="4" max="6" width="15.77734375" style="25" customWidth="1"/>
    <col min="7" max="7" width="16" style="25" customWidth="1"/>
    <col min="8" max="11" width="12.77734375" style="25" customWidth="1"/>
    <col min="12" max="16384" width="8.88671875" style="25"/>
  </cols>
  <sheetData>
    <row r="1" spans="1:12" ht="15.6" customHeight="1" x14ac:dyDescent="0.25">
      <c r="B1" s="26"/>
      <c r="C1" s="26"/>
      <c r="D1" s="26"/>
      <c r="E1" s="26"/>
      <c r="F1" s="26"/>
      <c r="G1" s="26"/>
      <c r="H1" s="26"/>
      <c r="I1" s="26"/>
      <c r="J1" s="26"/>
      <c r="K1" s="26"/>
      <c r="L1" s="26"/>
    </row>
    <row r="2" spans="1:12" x14ac:dyDescent="0.25">
      <c r="A2" s="28" t="s">
        <v>141</v>
      </c>
      <c r="B2" s="27" t="s">
        <v>218</v>
      </c>
      <c r="H2" s="135" t="s">
        <v>142</v>
      </c>
      <c r="J2" s="30" t="s">
        <v>223</v>
      </c>
    </row>
    <row r="3" spans="1:12" ht="14.4" customHeight="1" x14ac:dyDescent="0.25">
      <c r="A3" s="28" t="s">
        <v>143</v>
      </c>
      <c r="B3" s="27" t="s">
        <v>313</v>
      </c>
      <c r="C3" s="27"/>
      <c r="F3" s="27"/>
      <c r="G3" s="27"/>
      <c r="H3" s="135"/>
      <c r="J3" s="30" t="s">
        <v>224</v>
      </c>
      <c r="K3" s="52"/>
      <c r="L3" s="29"/>
    </row>
    <row r="4" spans="1:12" x14ac:dyDescent="0.25">
      <c r="A4" s="28" t="s">
        <v>144</v>
      </c>
      <c r="B4" s="30" t="s">
        <v>221</v>
      </c>
      <c r="C4" s="31"/>
      <c r="F4" s="31"/>
      <c r="G4" s="31"/>
      <c r="H4" s="28" t="s">
        <v>145</v>
      </c>
      <c r="J4" s="53">
        <v>0.25319999999999998</v>
      </c>
      <c r="K4" s="52"/>
      <c r="L4" s="29"/>
    </row>
    <row r="5" spans="1:12" x14ac:dyDescent="0.25">
      <c r="A5" s="51"/>
      <c r="B5" s="27" t="s">
        <v>222</v>
      </c>
      <c r="C5" s="31"/>
      <c r="F5" s="31"/>
      <c r="G5" s="31"/>
      <c r="H5" s="28" t="s">
        <v>147</v>
      </c>
      <c r="J5" s="30" t="s">
        <v>148</v>
      </c>
      <c r="L5" s="33"/>
    </row>
    <row r="6" spans="1:12" x14ac:dyDescent="0.25">
      <c r="A6" s="51"/>
      <c r="B6" s="27" t="s">
        <v>219</v>
      </c>
      <c r="C6" s="31"/>
      <c r="F6" s="31"/>
      <c r="G6" s="31"/>
      <c r="H6" s="28" t="s">
        <v>150</v>
      </c>
      <c r="J6" s="30" t="s">
        <v>151</v>
      </c>
      <c r="L6" s="35"/>
    </row>
    <row r="7" spans="1:12" x14ac:dyDescent="0.25">
      <c r="A7" s="28"/>
      <c r="B7" s="36" t="s">
        <v>220</v>
      </c>
      <c r="C7" s="31"/>
      <c r="F7" s="31"/>
      <c r="G7" s="31"/>
      <c r="H7" s="28" t="s">
        <v>228</v>
      </c>
      <c r="J7" s="34">
        <v>45821</v>
      </c>
      <c r="L7" s="35"/>
    </row>
    <row r="8" spans="1:12" x14ac:dyDescent="0.25">
      <c r="A8" s="28" t="s">
        <v>146</v>
      </c>
      <c r="B8" s="36" t="s">
        <v>226</v>
      </c>
      <c r="C8" s="31"/>
      <c r="F8" s="31"/>
      <c r="G8" s="31"/>
      <c r="H8" s="28" t="s">
        <v>149</v>
      </c>
      <c r="J8" s="36">
        <v>15691579</v>
      </c>
      <c r="L8" s="38"/>
    </row>
    <row r="9" spans="1:12" x14ac:dyDescent="0.25">
      <c r="E9" s="31"/>
      <c r="F9" s="31"/>
      <c r="G9" s="31"/>
      <c r="H9" s="31"/>
      <c r="I9" s="31"/>
      <c r="J9" s="38"/>
      <c r="K9" s="28"/>
      <c r="L9" s="31"/>
    </row>
    <row r="10" spans="1:12" x14ac:dyDescent="0.25">
      <c r="A10" s="142" t="s">
        <v>311</v>
      </c>
      <c r="B10" s="142"/>
      <c r="C10" s="142"/>
      <c r="D10" s="142"/>
      <c r="E10" s="142"/>
      <c r="F10" s="142"/>
      <c r="G10" s="142"/>
      <c r="H10" s="142"/>
      <c r="I10" s="142"/>
      <c r="J10" s="142"/>
      <c r="K10" s="142"/>
      <c r="L10" s="39"/>
    </row>
    <row r="12" spans="1:12" ht="14.4" customHeight="1" x14ac:dyDescent="0.25">
      <c r="A12" s="128" t="s">
        <v>153</v>
      </c>
      <c r="B12" s="128" t="s">
        <v>301</v>
      </c>
      <c r="C12" s="128"/>
      <c r="D12" s="128"/>
      <c r="E12" s="128"/>
      <c r="F12" s="128"/>
      <c r="G12" s="128" t="s">
        <v>302</v>
      </c>
      <c r="H12" s="128" t="s">
        <v>303</v>
      </c>
      <c r="I12" s="128"/>
      <c r="J12" s="128" t="s">
        <v>304</v>
      </c>
      <c r="K12" s="128"/>
    </row>
    <row r="13" spans="1:12" ht="14.4" customHeight="1" x14ac:dyDescent="0.25">
      <c r="A13" s="128"/>
      <c r="B13" s="128"/>
      <c r="C13" s="128"/>
      <c r="D13" s="128"/>
      <c r="E13" s="128"/>
      <c r="F13" s="128"/>
      <c r="G13" s="128"/>
      <c r="H13" s="128" t="s">
        <v>305</v>
      </c>
      <c r="I13" s="128"/>
      <c r="J13" s="129" t="s">
        <v>151</v>
      </c>
      <c r="K13" s="130"/>
    </row>
    <row r="14" spans="1:12" x14ac:dyDescent="0.25">
      <c r="A14" s="40"/>
      <c r="B14" s="141"/>
      <c r="C14" s="141"/>
      <c r="D14" s="141"/>
      <c r="E14" s="141"/>
      <c r="F14" s="141"/>
      <c r="G14" s="42">
        <v>1</v>
      </c>
      <c r="H14" s="43" t="s">
        <v>306</v>
      </c>
      <c r="I14" s="43" t="s">
        <v>307</v>
      </c>
      <c r="J14" s="43" t="s">
        <v>306</v>
      </c>
      <c r="K14" s="43" t="s">
        <v>307</v>
      </c>
    </row>
    <row r="15" spans="1:12" x14ac:dyDescent="0.25">
      <c r="A15" s="81" t="str">
        <f>Orçamento!A13</f>
        <v xml:space="preserve"> 1</v>
      </c>
      <c r="B15" s="137" t="str">
        <f>Orçamento!E13</f>
        <v>ADMINISTRAÇÃO DA OBRA</v>
      </c>
      <c r="C15" s="137"/>
      <c r="D15" s="137"/>
      <c r="E15" s="137"/>
      <c r="F15" s="137"/>
      <c r="G15" s="82">
        <f>Orçamento!P13</f>
        <v>7147.4012695204265</v>
      </c>
      <c r="H15" s="83">
        <v>0.5</v>
      </c>
      <c r="I15" s="82">
        <f t="shared" ref="I15:I23" si="0">H15*G15</f>
        <v>3573.7006347602132</v>
      </c>
      <c r="J15" s="83">
        <v>0.5</v>
      </c>
      <c r="K15" s="82">
        <f>J15*G15</f>
        <v>3573.7006347602132</v>
      </c>
    </row>
    <row r="16" spans="1:12" x14ac:dyDescent="0.25">
      <c r="A16" s="41" t="str">
        <f>Orçamento!A16</f>
        <v xml:space="preserve"> 2</v>
      </c>
      <c r="B16" s="136" t="str">
        <f>Orçamento!E16</f>
        <v>ESQUADRIAS</v>
      </c>
      <c r="C16" s="136"/>
      <c r="D16" s="136"/>
      <c r="E16" s="136"/>
      <c r="F16" s="136"/>
      <c r="G16" s="44">
        <f>Orçamento!P16</f>
        <v>23750.25359213947</v>
      </c>
      <c r="H16" s="45">
        <v>1</v>
      </c>
      <c r="I16" s="44">
        <f t="shared" si="0"/>
        <v>23750.25359213947</v>
      </c>
      <c r="J16" s="45"/>
      <c r="K16" s="44"/>
    </row>
    <row r="17" spans="1:11" x14ac:dyDescent="0.25">
      <c r="A17" s="81">
        <v>3</v>
      </c>
      <c r="B17" s="137" t="str">
        <f>Orçamento!E20</f>
        <v>FORRO</v>
      </c>
      <c r="C17" s="137"/>
      <c r="D17" s="137"/>
      <c r="E17" s="137"/>
      <c r="F17" s="137"/>
      <c r="G17" s="82">
        <f>Orçamento!P20</f>
        <v>70570.128734656522</v>
      </c>
      <c r="H17" s="83">
        <v>1</v>
      </c>
      <c r="I17" s="82">
        <f t="shared" si="0"/>
        <v>70570.128734656522</v>
      </c>
      <c r="J17" s="83">
        <v>0</v>
      </c>
      <c r="K17" s="82">
        <f>J17*G17</f>
        <v>0</v>
      </c>
    </row>
    <row r="18" spans="1:11" x14ac:dyDescent="0.25">
      <c r="A18" s="41">
        <v>4</v>
      </c>
      <c r="B18" s="136" t="str">
        <f>Orçamento!E22</f>
        <v>INSTALAÇÕES HIDROSSANITÁRIAS</v>
      </c>
      <c r="C18" s="136"/>
      <c r="D18" s="136"/>
      <c r="E18" s="136"/>
      <c r="F18" s="136"/>
      <c r="G18" s="44">
        <f>Orçamento!P22</f>
        <v>11536.731049152575</v>
      </c>
      <c r="H18" s="45">
        <v>1</v>
      </c>
      <c r="I18" s="44">
        <f t="shared" si="0"/>
        <v>11536.731049152575</v>
      </c>
      <c r="J18" s="45"/>
      <c r="K18" s="44"/>
    </row>
    <row r="19" spans="1:11" x14ac:dyDescent="0.25">
      <c r="A19" s="81">
        <v>5</v>
      </c>
      <c r="B19" s="137" t="str">
        <f>Orçamento!E34</f>
        <v>CLIMATIZAÇÃO</v>
      </c>
      <c r="C19" s="137"/>
      <c r="D19" s="137"/>
      <c r="E19" s="137"/>
      <c r="F19" s="137"/>
      <c r="G19" s="82">
        <f>Orçamento!P34</f>
        <v>82958.763290123155</v>
      </c>
      <c r="H19" s="83">
        <v>0.5</v>
      </c>
      <c r="I19" s="82">
        <f t="shared" si="0"/>
        <v>41479.381645061578</v>
      </c>
      <c r="J19" s="83">
        <v>0.5</v>
      </c>
      <c r="K19" s="82">
        <f>J19*G19</f>
        <v>41479.381645061578</v>
      </c>
    </row>
    <row r="20" spans="1:11" x14ac:dyDescent="0.25">
      <c r="A20" s="41">
        <v>6</v>
      </c>
      <c r="B20" s="136" t="str">
        <f>Orçamento!E41</f>
        <v>PISO TÁTIL</v>
      </c>
      <c r="C20" s="136"/>
      <c r="D20" s="136"/>
      <c r="E20" s="136"/>
      <c r="F20" s="136"/>
      <c r="G20" s="44">
        <f>Orçamento!P41</f>
        <v>10283.964226636306</v>
      </c>
      <c r="H20" s="45">
        <v>1</v>
      </c>
      <c r="I20" s="44">
        <f t="shared" si="0"/>
        <v>10283.964226636306</v>
      </c>
      <c r="J20" s="45"/>
      <c r="K20" s="44"/>
    </row>
    <row r="21" spans="1:11" x14ac:dyDescent="0.25">
      <c r="A21" s="81">
        <v>7</v>
      </c>
      <c r="B21" s="137" t="str">
        <f>Orçamento!E43</f>
        <v>INSTALAÇÕES ELÉTRICAS</v>
      </c>
      <c r="C21" s="137"/>
      <c r="D21" s="137"/>
      <c r="E21" s="137"/>
      <c r="F21" s="137"/>
      <c r="G21" s="82">
        <f>Orçamento!P43</f>
        <v>76887.650169999979</v>
      </c>
      <c r="H21" s="83">
        <v>0.5</v>
      </c>
      <c r="I21" s="82">
        <f t="shared" si="0"/>
        <v>38443.825084999989</v>
      </c>
      <c r="J21" s="83">
        <v>0.5</v>
      </c>
      <c r="K21" s="82">
        <f>J21*G21</f>
        <v>38443.825084999989</v>
      </c>
    </row>
    <row r="22" spans="1:11" x14ac:dyDescent="0.25">
      <c r="A22" s="41">
        <v>8</v>
      </c>
      <c r="B22" s="138" t="str">
        <f>Orçamento!E67</f>
        <v>ILUMINAÇÃO</v>
      </c>
      <c r="C22" s="139"/>
      <c r="D22" s="139"/>
      <c r="E22" s="139"/>
      <c r="F22" s="140"/>
      <c r="G22" s="44">
        <f>Orçamento!P67</f>
        <v>27353.936683315318</v>
      </c>
      <c r="H22" s="46">
        <v>1</v>
      </c>
      <c r="I22" s="44">
        <f t="shared" si="0"/>
        <v>27353.936683315318</v>
      </c>
      <c r="J22" s="46"/>
      <c r="K22" s="44"/>
    </row>
    <row r="23" spans="1:11" x14ac:dyDescent="0.25">
      <c r="A23" s="81">
        <v>9</v>
      </c>
      <c r="B23" s="131" t="str">
        <f>Orçamento!E74</f>
        <v>INSTALAÇÕES DE REDE LÓGICA</v>
      </c>
      <c r="C23" s="132"/>
      <c r="D23" s="132"/>
      <c r="E23" s="132"/>
      <c r="F23" s="133"/>
      <c r="G23" s="82">
        <f>Orçamento!P74</f>
        <v>48825.511493616003</v>
      </c>
      <c r="H23" s="83">
        <v>0.5</v>
      </c>
      <c r="I23" s="82">
        <f t="shared" si="0"/>
        <v>24412.755746808001</v>
      </c>
      <c r="J23" s="83">
        <v>0.5</v>
      </c>
      <c r="K23" s="82">
        <f>J23*G23</f>
        <v>24412.755746808001</v>
      </c>
    </row>
    <row r="24" spans="1:11" x14ac:dyDescent="0.25">
      <c r="A24" s="41">
        <v>10</v>
      </c>
      <c r="B24" s="138" t="str">
        <f>Orçamento!E83</f>
        <v>SOM E VÍDEO - AUDITÓRIO</v>
      </c>
      <c r="C24" s="139"/>
      <c r="D24" s="139"/>
      <c r="E24" s="139"/>
      <c r="F24" s="140"/>
      <c r="G24" s="44">
        <f>Orçamento!P83</f>
        <v>1712.6481840000001</v>
      </c>
      <c r="H24" s="46">
        <v>1</v>
      </c>
      <c r="I24" s="44">
        <f t="shared" ref="I24:I25" si="1">H24*G24</f>
        <v>1712.6481840000001</v>
      </c>
      <c r="J24" s="46"/>
      <c r="K24" s="44"/>
    </row>
    <row r="25" spans="1:11" x14ac:dyDescent="0.25">
      <c r="A25" s="81">
        <f>Orçamento!A86</f>
        <v>11</v>
      </c>
      <c r="B25" s="131" t="str">
        <f>Orçamento!E86</f>
        <v>ENTREGA DA OBRA</v>
      </c>
      <c r="C25" s="132"/>
      <c r="D25" s="132"/>
      <c r="E25" s="132"/>
      <c r="F25" s="133"/>
      <c r="G25" s="82">
        <f>Orçamento!P86</f>
        <v>3295.4708633600003</v>
      </c>
      <c r="H25" s="83">
        <v>0</v>
      </c>
      <c r="I25" s="82">
        <f t="shared" si="1"/>
        <v>0</v>
      </c>
      <c r="J25" s="83">
        <v>1</v>
      </c>
      <c r="K25" s="82">
        <f>J25*G25</f>
        <v>3295.4708633600003</v>
      </c>
    </row>
    <row r="26" spans="1:11" x14ac:dyDescent="0.25">
      <c r="A26" s="134" t="s">
        <v>308</v>
      </c>
      <c r="B26" s="134"/>
      <c r="C26" s="134"/>
      <c r="D26" s="134"/>
      <c r="E26" s="134"/>
      <c r="F26" s="134"/>
      <c r="G26" s="47">
        <f>Orçamento!P90</f>
        <v>364322.46955651976</v>
      </c>
      <c r="H26" s="48">
        <f>I26/G26</f>
        <v>0.69476177489036861</v>
      </c>
      <c r="I26" s="47">
        <f>SUM(I15:I25)</f>
        <v>253117.32558152996</v>
      </c>
      <c r="J26" s="49">
        <f>K26/G26</f>
        <v>0.30523822510963133</v>
      </c>
      <c r="K26" s="47">
        <f>SUM(K15:K25)+0.01</f>
        <v>111205.14397498978</v>
      </c>
    </row>
    <row r="27" spans="1:11" x14ac:dyDescent="0.25">
      <c r="A27" s="134" t="s">
        <v>309</v>
      </c>
      <c r="B27" s="134"/>
      <c r="C27" s="134"/>
      <c r="D27" s="134"/>
      <c r="E27" s="134"/>
      <c r="F27" s="134"/>
      <c r="G27" s="40"/>
      <c r="H27" s="48">
        <f>H26</f>
        <v>0.69476177489036861</v>
      </c>
      <c r="I27" s="47">
        <f>I26</f>
        <v>253117.32558152996</v>
      </c>
      <c r="J27" s="49">
        <f>J26+H26</f>
        <v>1</v>
      </c>
      <c r="K27" s="47">
        <f>K26+I27</f>
        <v>364322.46955651976</v>
      </c>
    </row>
    <row r="30" spans="1:11" x14ac:dyDescent="0.25">
      <c r="A30" s="5" t="s">
        <v>227</v>
      </c>
    </row>
    <row r="31" spans="1:11" x14ac:dyDescent="0.25">
      <c r="A31" s="5"/>
    </row>
    <row r="32" spans="1:11" x14ac:dyDescent="0.25">
      <c r="A32" s="5"/>
    </row>
    <row r="33" spans="1:1" x14ac:dyDescent="0.25">
      <c r="A33" s="5"/>
    </row>
    <row r="34" spans="1:1" x14ac:dyDescent="0.25">
      <c r="A34" s="5"/>
    </row>
    <row r="35" spans="1:1" x14ac:dyDescent="0.25">
      <c r="A35" s="5"/>
    </row>
    <row r="36" spans="1:1" x14ac:dyDescent="0.25">
      <c r="A36" s="6" t="s">
        <v>173</v>
      </c>
    </row>
    <row r="37" spans="1:1" x14ac:dyDescent="0.25">
      <c r="A37" s="6" t="s">
        <v>174</v>
      </c>
    </row>
    <row r="38" spans="1:1" x14ac:dyDescent="0.25">
      <c r="A38" s="7" t="s">
        <v>175</v>
      </c>
    </row>
    <row r="39" spans="1:1" x14ac:dyDescent="0.25">
      <c r="A39" s="50"/>
    </row>
  </sheetData>
  <mergeCells count="23">
    <mergeCell ref="B25:F25"/>
    <mergeCell ref="A27:F27"/>
    <mergeCell ref="H2:H3"/>
    <mergeCell ref="B20:F20"/>
    <mergeCell ref="B21:F21"/>
    <mergeCell ref="B22:F22"/>
    <mergeCell ref="B23:F23"/>
    <mergeCell ref="B24:F24"/>
    <mergeCell ref="A26:F26"/>
    <mergeCell ref="B14:F14"/>
    <mergeCell ref="B15:F15"/>
    <mergeCell ref="B16:F16"/>
    <mergeCell ref="B17:F17"/>
    <mergeCell ref="B18:F18"/>
    <mergeCell ref="B19:F19"/>
    <mergeCell ref="A10:K10"/>
    <mergeCell ref="A12:A13"/>
    <mergeCell ref="B12:F13"/>
    <mergeCell ref="G12:G13"/>
    <mergeCell ref="H12:I12"/>
    <mergeCell ref="J12:K12"/>
    <mergeCell ref="H13:I13"/>
    <mergeCell ref="J13:K13"/>
  </mergeCells>
  <pageMargins left="0.51181102362204722" right="0.51181102362204722" top="1.1811023622047245" bottom="0.78740157480314965" header="0.31496062992125984" footer="0.31496062992125984"/>
  <pageSetup paperSize="9" scale="84" orientation="landscape" r:id="rId1"/>
  <headerFooter>
    <oddHeader>&amp;L&amp;G&amp;C&amp;"Arial,Normal"Governo do Estado do Rio Grande do Sul
Secretaria de Trabalho e Desenvolvimento Profissional
Fundação Gaúcha do Trabalho e Ação Social&amp;R&amp;G</oddHeader>
    <oddFooter>&amp;C&amp;10Av. Borges de Medeiros, 521 – 5º andar – Centro – CEP 90020-023 – Porto Alegre / RS
Fone: 3284.6000 – site: www.fgtas.rs.gov.br</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A1732-E525-4FA1-96F6-F0AA25E28B3D}">
  <sheetPr>
    <pageSetUpPr fitToPage="1"/>
  </sheetPr>
  <dimension ref="B1:L49"/>
  <sheetViews>
    <sheetView topLeftCell="B1" zoomScale="90" zoomScaleNormal="90" workbookViewId="0">
      <pane ySplit="11" topLeftCell="A12" activePane="bottomLeft" state="frozen"/>
      <selection activeCell="AE92" sqref="AE92"/>
      <selection pane="bottomLeft" activeCell="AE92" sqref="AE92"/>
    </sheetView>
  </sheetViews>
  <sheetFormatPr defaultRowHeight="13.8" x14ac:dyDescent="0.3"/>
  <cols>
    <col min="1" max="1" width="2" style="85" customWidth="1"/>
    <col min="2" max="2" width="15.21875" style="92" customWidth="1"/>
    <col min="3" max="3" width="104.5546875" style="85" customWidth="1"/>
    <col min="4" max="4" width="23.5546875" style="85" customWidth="1"/>
    <col min="5" max="5" width="20" style="85" customWidth="1"/>
    <col min="6" max="7" width="15" style="85" customWidth="1"/>
    <col min="8" max="8" width="20" style="85" customWidth="1"/>
    <col min="9" max="9" width="20.44140625" style="85" customWidth="1"/>
    <col min="10" max="16384" width="8.88671875" style="85"/>
  </cols>
  <sheetData>
    <row r="1" spans="2:12" ht="24" customHeight="1" x14ac:dyDescent="0.3">
      <c r="B1" s="143" t="s">
        <v>312</v>
      </c>
      <c r="C1" s="144"/>
      <c r="D1" s="144"/>
      <c r="E1" s="144"/>
      <c r="F1" s="144"/>
      <c r="G1" s="144"/>
      <c r="H1" s="144"/>
      <c r="I1" s="144"/>
    </row>
    <row r="2" spans="2:12" x14ac:dyDescent="0.3">
      <c r="B2" s="56" t="s">
        <v>141</v>
      </c>
      <c r="C2" s="56" t="s">
        <v>218</v>
      </c>
      <c r="D2" s="56"/>
      <c r="E2" s="66"/>
      <c r="F2" s="56"/>
      <c r="G2" s="56"/>
      <c r="H2" s="62" t="s">
        <v>142</v>
      </c>
      <c r="I2" s="56" t="s">
        <v>223</v>
      </c>
      <c r="J2" s="56"/>
    </row>
    <row r="3" spans="2:12" x14ac:dyDescent="0.3">
      <c r="B3" s="56" t="s">
        <v>143</v>
      </c>
      <c r="C3" s="56" t="s">
        <v>313</v>
      </c>
      <c r="D3" s="56"/>
      <c r="E3" s="66"/>
      <c r="F3" s="56"/>
      <c r="G3" s="56"/>
      <c r="H3" s="62"/>
      <c r="I3" s="56" t="s">
        <v>224</v>
      </c>
      <c r="J3" s="56"/>
    </row>
    <row r="4" spans="2:12" x14ac:dyDescent="0.3">
      <c r="B4" s="56" t="s">
        <v>144</v>
      </c>
      <c r="C4" s="56" t="s">
        <v>221</v>
      </c>
      <c r="D4" s="56"/>
      <c r="E4" s="66"/>
      <c r="F4" s="56"/>
      <c r="G4" s="56"/>
      <c r="H4" s="62" t="s">
        <v>145</v>
      </c>
      <c r="I4" s="86">
        <v>0.25319999999999998</v>
      </c>
      <c r="J4" s="56"/>
    </row>
    <row r="5" spans="2:12" x14ac:dyDescent="0.3">
      <c r="B5" s="56"/>
      <c r="C5" s="56" t="s">
        <v>222</v>
      </c>
      <c r="D5" s="56"/>
      <c r="E5" s="66"/>
      <c r="F5" s="56"/>
      <c r="G5" s="56"/>
      <c r="H5" s="62" t="s">
        <v>147</v>
      </c>
      <c r="I5" s="56" t="s">
        <v>148</v>
      </c>
      <c r="J5" s="56"/>
    </row>
    <row r="6" spans="2:12" x14ac:dyDescent="0.3">
      <c r="B6" s="56"/>
      <c r="C6" s="56" t="s">
        <v>219</v>
      </c>
      <c r="D6" s="56"/>
      <c r="E6" s="66"/>
      <c r="F6" s="56"/>
      <c r="G6" s="56"/>
      <c r="H6" s="62" t="s">
        <v>150</v>
      </c>
      <c r="I6" s="56" t="s">
        <v>151</v>
      </c>
      <c r="J6" s="56"/>
    </row>
    <row r="7" spans="2:12" x14ac:dyDescent="0.3">
      <c r="B7" s="56"/>
      <c r="C7" s="56" t="s">
        <v>220</v>
      </c>
      <c r="D7" s="56"/>
      <c r="E7" s="66"/>
      <c r="F7" s="56"/>
      <c r="G7" s="56"/>
      <c r="H7" s="62" t="s">
        <v>228</v>
      </c>
      <c r="I7" s="87">
        <v>45821</v>
      </c>
      <c r="J7" s="56"/>
    </row>
    <row r="8" spans="2:12" x14ac:dyDescent="0.3">
      <c r="B8" s="56" t="s">
        <v>146</v>
      </c>
      <c r="C8" s="56" t="s">
        <v>226</v>
      </c>
      <c r="D8" s="56"/>
      <c r="E8" s="66"/>
      <c r="F8" s="56"/>
      <c r="G8" s="56"/>
      <c r="H8" s="56"/>
      <c r="I8" s="56"/>
      <c r="J8" s="56"/>
      <c r="K8" s="56"/>
      <c r="L8" s="56"/>
    </row>
    <row r="9" spans="2:12" x14ac:dyDescent="0.3">
      <c r="B9" s="56" t="s">
        <v>149</v>
      </c>
      <c r="C9" s="66">
        <v>15691579</v>
      </c>
      <c r="D9" s="56"/>
      <c r="E9" s="66"/>
      <c r="F9" s="56"/>
      <c r="G9" s="56"/>
      <c r="H9" s="56"/>
      <c r="I9" s="56"/>
      <c r="J9" s="56"/>
      <c r="K9" s="56"/>
      <c r="L9" s="56"/>
    </row>
    <row r="10" spans="2:12" x14ac:dyDescent="0.3">
      <c r="B10" s="56"/>
      <c r="C10" s="66"/>
      <c r="D10" s="56"/>
      <c r="E10" s="66"/>
      <c r="F10" s="56"/>
      <c r="G10" s="56"/>
      <c r="H10" s="56"/>
      <c r="I10" s="56"/>
      <c r="J10" s="56"/>
      <c r="K10" s="56"/>
      <c r="L10" s="56"/>
    </row>
    <row r="11" spans="2:12" x14ac:dyDescent="0.3">
      <c r="B11" s="88" t="s">
        <v>3</v>
      </c>
      <c r="C11" s="88" t="s">
        <v>4</v>
      </c>
      <c r="D11" s="88" t="s">
        <v>2</v>
      </c>
      <c r="E11" s="88" t="s">
        <v>1</v>
      </c>
      <c r="F11" s="88" t="s">
        <v>118</v>
      </c>
      <c r="G11" s="88" t="s">
        <v>119</v>
      </c>
      <c r="H11" s="88" t="s">
        <v>120</v>
      </c>
      <c r="I11" s="88" t="s">
        <v>121</v>
      </c>
    </row>
    <row r="12" spans="2:12" x14ac:dyDescent="0.3">
      <c r="B12" s="89">
        <v>1</v>
      </c>
      <c r="C12" s="90" t="s">
        <v>124</v>
      </c>
      <c r="D12" s="90" t="s">
        <v>122</v>
      </c>
      <c r="E12" s="90" t="s">
        <v>123</v>
      </c>
      <c r="F12" s="90" t="s">
        <v>19</v>
      </c>
      <c r="G12" s="90"/>
      <c r="H12" s="91"/>
      <c r="I12" s="91">
        <v>71.98</v>
      </c>
    </row>
    <row r="13" spans="2:12" x14ac:dyDescent="0.3">
      <c r="B13" s="92">
        <v>38102</v>
      </c>
      <c r="C13" s="85" t="s">
        <v>125</v>
      </c>
      <c r="D13" s="85" t="s">
        <v>17</v>
      </c>
      <c r="E13" s="85" t="s">
        <v>25</v>
      </c>
      <c r="F13" s="85" t="s">
        <v>19</v>
      </c>
      <c r="G13" s="85">
        <v>1</v>
      </c>
      <c r="H13" s="93">
        <v>11.99</v>
      </c>
      <c r="I13" s="93">
        <v>11.99</v>
      </c>
    </row>
    <row r="14" spans="2:12" x14ac:dyDescent="0.3">
      <c r="B14" s="92">
        <v>2559</v>
      </c>
      <c r="C14" s="85" t="s">
        <v>126</v>
      </c>
      <c r="D14" s="85" t="s">
        <v>17</v>
      </c>
      <c r="E14" s="85" t="s">
        <v>25</v>
      </c>
      <c r="F14" s="85" t="s">
        <v>19</v>
      </c>
      <c r="G14" s="85">
        <v>1</v>
      </c>
      <c r="H14" s="93">
        <v>16.190000000000001</v>
      </c>
      <c r="I14" s="93">
        <v>16.190000000000001</v>
      </c>
    </row>
    <row r="15" spans="2:12" x14ac:dyDescent="0.3">
      <c r="B15" s="92">
        <v>2436</v>
      </c>
      <c r="C15" s="85" t="s">
        <v>127</v>
      </c>
      <c r="D15" s="85" t="s">
        <v>17</v>
      </c>
      <c r="E15" s="85" t="s">
        <v>25</v>
      </c>
      <c r="F15" s="85" t="s">
        <v>116</v>
      </c>
      <c r="G15" s="85">
        <v>1</v>
      </c>
      <c r="H15" s="93">
        <v>23.07</v>
      </c>
      <c r="I15" s="93">
        <v>23.07</v>
      </c>
    </row>
    <row r="16" spans="2:12" x14ac:dyDescent="0.3">
      <c r="B16" s="92">
        <v>247</v>
      </c>
      <c r="C16" s="85" t="s">
        <v>128</v>
      </c>
      <c r="D16" s="85" t="s">
        <v>17</v>
      </c>
      <c r="E16" s="85" t="s">
        <v>25</v>
      </c>
      <c r="F16" s="85" t="s">
        <v>116</v>
      </c>
      <c r="G16" s="85">
        <v>1</v>
      </c>
      <c r="H16" s="93">
        <v>18.21</v>
      </c>
      <c r="I16" s="93">
        <v>18.21</v>
      </c>
    </row>
    <row r="17" spans="2:9" x14ac:dyDescent="0.3">
      <c r="B17" s="92">
        <v>43484</v>
      </c>
      <c r="C17" s="85" t="s">
        <v>129</v>
      </c>
      <c r="D17" s="85" t="s">
        <v>17</v>
      </c>
      <c r="E17" s="85" t="s">
        <v>25</v>
      </c>
      <c r="F17" s="85" t="s">
        <v>116</v>
      </c>
      <c r="G17" s="85">
        <v>2</v>
      </c>
      <c r="H17" s="93">
        <v>1.26</v>
      </c>
      <c r="I17" s="93">
        <v>2.52</v>
      </c>
    </row>
    <row r="18" spans="2:9" x14ac:dyDescent="0.3">
      <c r="H18" s="93"/>
      <c r="I18" s="93"/>
    </row>
    <row r="19" spans="2:9" x14ac:dyDescent="0.3">
      <c r="B19" s="89">
        <v>2</v>
      </c>
      <c r="C19" s="90" t="s">
        <v>93</v>
      </c>
      <c r="D19" s="90" t="s">
        <v>122</v>
      </c>
      <c r="E19" s="90" t="s">
        <v>123</v>
      </c>
      <c r="F19" s="90" t="s">
        <v>19</v>
      </c>
      <c r="G19" s="90"/>
      <c r="H19" s="91"/>
      <c r="I19" s="91">
        <v>810.96</v>
      </c>
    </row>
    <row r="20" spans="2:9" x14ac:dyDescent="0.3">
      <c r="B20" s="92">
        <f>Preços!A14</f>
        <v>5</v>
      </c>
      <c r="C20" s="85" t="s">
        <v>93</v>
      </c>
      <c r="D20" s="85" t="s">
        <v>152</v>
      </c>
      <c r="E20" s="85" t="s">
        <v>25</v>
      </c>
      <c r="F20" s="85" t="s">
        <v>19</v>
      </c>
      <c r="G20" s="85">
        <v>1</v>
      </c>
      <c r="H20" s="93">
        <v>755.97</v>
      </c>
      <c r="I20" s="93">
        <v>755.97</v>
      </c>
    </row>
    <row r="21" spans="2:9" x14ac:dyDescent="0.3">
      <c r="B21" s="92">
        <v>88264</v>
      </c>
      <c r="C21" s="85" t="s">
        <v>130</v>
      </c>
      <c r="D21" s="85" t="s">
        <v>17</v>
      </c>
      <c r="E21" s="85" t="s">
        <v>16</v>
      </c>
      <c r="F21" s="85" t="s">
        <v>116</v>
      </c>
      <c r="G21" s="85">
        <v>1</v>
      </c>
      <c r="H21" s="93">
        <v>30.02</v>
      </c>
      <c r="I21" s="93">
        <v>30.02</v>
      </c>
    </row>
    <row r="22" spans="2:9" x14ac:dyDescent="0.3">
      <c r="B22" s="92">
        <v>88247</v>
      </c>
      <c r="C22" s="85" t="s">
        <v>131</v>
      </c>
      <c r="D22" s="85" t="s">
        <v>17</v>
      </c>
      <c r="E22" s="85" t="s">
        <v>16</v>
      </c>
      <c r="F22" s="85" t="s">
        <v>116</v>
      </c>
      <c r="G22" s="85">
        <v>1</v>
      </c>
      <c r="H22" s="93">
        <v>24.97</v>
      </c>
      <c r="I22" s="93">
        <v>24.97</v>
      </c>
    </row>
    <row r="23" spans="2:9" x14ac:dyDescent="0.3">
      <c r="H23" s="93"/>
      <c r="I23" s="93"/>
    </row>
    <row r="24" spans="2:9" x14ac:dyDescent="0.3">
      <c r="B24" s="89">
        <v>3</v>
      </c>
      <c r="C24" s="90" t="s">
        <v>133</v>
      </c>
      <c r="D24" s="90" t="s">
        <v>122</v>
      </c>
      <c r="E24" s="90" t="s">
        <v>123</v>
      </c>
      <c r="F24" s="90" t="s">
        <v>74</v>
      </c>
      <c r="G24" s="90"/>
      <c r="H24" s="91"/>
      <c r="I24" s="91">
        <v>986.41</v>
      </c>
    </row>
    <row r="25" spans="2:9" x14ac:dyDescent="0.3">
      <c r="B25" s="92">
        <v>3104</v>
      </c>
      <c r="C25" s="85" t="s">
        <v>134</v>
      </c>
      <c r="D25" s="85" t="s">
        <v>17</v>
      </c>
      <c r="E25" s="85" t="s">
        <v>25</v>
      </c>
      <c r="F25" s="85" t="s">
        <v>135</v>
      </c>
      <c r="G25" s="85">
        <v>1</v>
      </c>
      <c r="H25" s="93">
        <v>185.56</v>
      </c>
      <c r="I25" s="93">
        <v>185.56</v>
      </c>
    </row>
    <row r="26" spans="2:9" x14ac:dyDescent="0.3">
      <c r="B26" s="92">
        <v>10502</v>
      </c>
      <c r="C26" s="85" t="s">
        <v>136</v>
      </c>
      <c r="D26" s="85" t="s">
        <v>17</v>
      </c>
      <c r="E26" s="85" t="s">
        <v>25</v>
      </c>
      <c r="F26" s="85" t="s">
        <v>74</v>
      </c>
      <c r="G26" s="85">
        <v>1</v>
      </c>
      <c r="H26" s="93">
        <v>378.12</v>
      </c>
      <c r="I26" s="93">
        <v>378.12</v>
      </c>
    </row>
    <row r="27" spans="2:9" x14ac:dyDescent="0.3">
      <c r="B27" s="92">
        <v>10489</v>
      </c>
      <c r="C27" s="85" t="s">
        <v>137</v>
      </c>
      <c r="D27" s="85" t="s">
        <v>17</v>
      </c>
      <c r="E27" s="85" t="s">
        <v>25</v>
      </c>
      <c r="F27" s="85" t="s">
        <v>116</v>
      </c>
      <c r="G27" s="85">
        <v>5</v>
      </c>
      <c r="H27" s="93">
        <v>18.920000000000002</v>
      </c>
      <c r="I27" s="93">
        <v>94.6</v>
      </c>
    </row>
    <row r="28" spans="2:9" x14ac:dyDescent="0.3">
      <c r="B28" s="92">
        <v>6110</v>
      </c>
      <c r="C28" s="85" t="s">
        <v>132</v>
      </c>
      <c r="D28" s="85" t="s">
        <v>17</v>
      </c>
      <c r="E28" s="85" t="s">
        <v>25</v>
      </c>
      <c r="F28" s="85" t="s">
        <v>116</v>
      </c>
      <c r="G28" s="85">
        <v>5</v>
      </c>
      <c r="H28" s="93">
        <v>21.56</v>
      </c>
      <c r="I28" s="93">
        <v>107.8</v>
      </c>
    </row>
    <row r="29" spans="2:9" x14ac:dyDescent="0.3">
      <c r="B29" s="92">
        <v>252</v>
      </c>
      <c r="C29" s="85" t="s">
        <v>138</v>
      </c>
      <c r="D29" s="85" t="s">
        <v>17</v>
      </c>
      <c r="E29" s="85" t="s">
        <v>25</v>
      </c>
      <c r="F29" s="85" t="s">
        <v>116</v>
      </c>
      <c r="G29" s="85">
        <v>5</v>
      </c>
      <c r="H29" s="93">
        <v>18.21</v>
      </c>
      <c r="I29" s="93">
        <v>91.05</v>
      </c>
    </row>
    <row r="30" spans="2:9" x14ac:dyDescent="0.3">
      <c r="B30" s="92">
        <v>1</v>
      </c>
      <c r="C30" s="85" t="s">
        <v>139</v>
      </c>
      <c r="D30" s="85" t="s">
        <v>152</v>
      </c>
      <c r="E30" s="85" t="s">
        <v>25</v>
      </c>
      <c r="F30" s="85" t="s">
        <v>140</v>
      </c>
      <c r="G30" s="85">
        <v>1</v>
      </c>
      <c r="H30" s="93">
        <v>129.28</v>
      </c>
      <c r="I30" s="93">
        <v>129.28</v>
      </c>
    </row>
    <row r="31" spans="2:9" x14ac:dyDescent="0.3">
      <c r="B31" s="89">
        <v>4</v>
      </c>
      <c r="C31" s="90" t="s">
        <v>229</v>
      </c>
      <c r="D31" s="90" t="s">
        <v>122</v>
      </c>
      <c r="E31" s="90" t="s">
        <v>123</v>
      </c>
      <c r="F31" s="90" t="s">
        <v>36</v>
      </c>
      <c r="G31" s="90"/>
      <c r="H31" s="91"/>
      <c r="I31" s="91">
        <f>I32+I33+I34</f>
        <v>69.83</v>
      </c>
    </row>
    <row r="32" spans="2:9" x14ac:dyDescent="0.3">
      <c r="B32" s="92">
        <f>Preços!A15</f>
        <v>6</v>
      </c>
      <c r="C32" s="85" t="s">
        <v>230</v>
      </c>
      <c r="D32" s="85" t="s">
        <v>152</v>
      </c>
      <c r="E32" s="85" t="s">
        <v>25</v>
      </c>
      <c r="F32" s="85" t="s">
        <v>231</v>
      </c>
      <c r="G32" s="85">
        <v>1</v>
      </c>
      <c r="H32" s="93">
        <f>Preços!F15</f>
        <v>30.06</v>
      </c>
      <c r="I32" s="93">
        <f>H32*G32</f>
        <v>30.06</v>
      </c>
    </row>
    <row r="33" spans="2:9" x14ac:dyDescent="0.3">
      <c r="B33" s="92">
        <v>6110</v>
      </c>
      <c r="C33" s="85" t="s">
        <v>132</v>
      </c>
      <c r="D33" s="85" t="s">
        <v>17</v>
      </c>
      <c r="E33" s="85" t="s">
        <v>25</v>
      </c>
      <c r="F33" s="85" t="s">
        <v>116</v>
      </c>
      <c r="G33" s="85">
        <v>1</v>
      </c>
      <c r="H33" s="93">
        <v>21.56</v>
      </c>
      <c r="I33" s="93">
        <f t="shared" ref="I33:I34" si="0">H33*G33</f>
        <v>21.56</v>
      </c>
    </row>
    <row r="34" spans="2:9" x14ac:dyDescent="0.3">
      <c r="B34" s="92">
        <v>252</v>
      </c>
      <c r="C34" s="85" t="s">
        <v>138</v>
      </c>
      <c r="D34" s="85" t="s">
        <v>17</v>
      </c>
      <c r="E34" s="85" t="s">
        <v>25</v>
      </c>
      <c r="F34" s="85" t="s">
        <v>116</v>
      </c>
      <c r="G34" s="85">
        <v>1</v>
      </c>
      <c r="H34" s="93">
        <v>18.21</v>
      </c>
      <c r="I34" s="93">
        <f t="shared" si="0"/>
        <v>18.21</v>
      </c>
    </row>
    <row r="35" spans="2:9" x14ac:dyDescent="0.3">
      <c r="B35" s="89">
        <v>5</v>
      </c>
      <c r="C35" s="90" t="s">
        <v>435</v>
      </c>
      <c r="D35" s="90" t="s">
        <v>122</v>
      </c>
      <c r="E35" s="90" t="s">
        <v>123</v>
      </c>
      <c r="F35" s="90" t="s">
        <v>36</v>
      </c>
      <c r="G35" s="90"/>
      <c r="H35" s="91"/>
      <c r="I35" s="91">
        <f>SUM(I36:I37)</f>
        <v>3.6501000000000001</v>
      </c>
    </row>
    <row r="36" spans="2:9" x14ac:dyDescent="0.3">
      <c r="B36" s="92">
        <v>88264</v>
      </c>
      <c r="C36" s="85" t="s">
        <v>130</v>
      </c>
      <c r="D36" s="85" t="s">
        <v>17</v>
      </c>
      <c r="E36" s="85" t="s">
        <v>16</v>
      </c>
      <c r="F36" s="85" t="s">
        <v>116</v>
      </c>
      <c r="G36" s="85">
        <v>0.08</v>
      </c>
      <c r="H36" s="93">
        <v>30.02</v>
      </c>
      <c r="I36" s="93">
        <f t="shared" ref="I36:I37" si="1">H36*G36</f>
        <v>2.4016000000000002</v>
      </c>
    </row>
    <row r="37" spans="2:9" x14ac:dyDescent="0.3">
      <c r="B37" s="92">
        <v>88247</v>
      </c>
      <c r="C37" s="85" t="s">
        <v>131</v>
      </c>
      <c r="D37" s="85" t="s">
        <v>17</v>
      </c>
      <c r="E37" s="85" t="s">
        <v>16</v>
      </c>
      <c r="F37" s="85" t="s">
        <v>116</v>
      </c>
      <c r="G37" s="85">
        <v>0.05</v>
      </c>
      <c r="H37" s="93">
        <v>24.97</v>
      </c>
      <c r="I37" s="93">
        <f t="shared" si="1"/>
        <v>1.2484999999999999</v>
      </c>
    </row>
    <row r="38" spans="2:9" x14ac:dyDescent="0.3">
      <c r="B38" s="89">
        <v>6</v>
      </c>
      <c r="C38" s="90" t="s">
        <v>279</v>
      </c>
      <c r="D38" s="90" t="s">
        <v>122</v>
      </c>
      <c r="E38" s="90" t="s">
        <v>123</v>
      </c>
      <c r="F38" s="90" t="s">
        <v>36</v>
      </c>
      <c r="G38" s="90"/>
      <c r="H38" s="91"/>
      <c r="I38" s="91">
        <f>SUM(I39:I40)</f>
        <v>19.744166666666665</v>
      </c>
    </row>
    <row r="39" spans="2:9" x14ac:dyDescent="0.3">
      <c r="B39" s="92">
        <f>Preços!A11</f>
        <v>2</v>
      </c>
      <c r="C39" s="85" t="str">
        <f>Preços!B11</f>
        <v>Canaleta para Dreno de Ar Condicionado - Barra de 2 metros</v>
      </c>
      <c r="D39" s="85" t="s">
        <v>152</v>
      </c>
      <c r="E39" s="85" t="s">
        <v>25</v>
      </c>
      <c r="F39" s="85" t="s">
        <v>36</v>
      </c>
      <c r="G39" s="85">
        <v>2</v>
      </c>
      <c r="H39" s="94">
        <f>Preços!F11</f>
        <v>20.003333333333334</v>
      </c>
      <c r="I39" s="94">
        <f>H39/G39</f>
        <v>10.001666666666667</v>
      </c>
    </row>
    <row r="40" spans="2:9" x14ac:dyDescent="0.3">
      <c r="B40" s="92">
        <v>2701</v>
      </c>
      <c r="C40" s="85" t="s">
        <v>278</v>
      </c>
      <c r="D40" s="85" t="s">
        <v>17</v>
      </c>
      <c r="E40" s="85" t="s">
        <v>16</v>
      </c>
      <c r="F40" s="85" t="s">
        <v>116</v>
      </c>
      <c r="G40" s="85">
        <v>0.25</v>
      </c>
      <c r="H40" s="85">
        <v>38.97</v>
      </c>
      <c r="I40" s="94">
        <f>H40*G40</f>
        <v>9.7424999999999997</v>
      </c>
    </row>
    <row r="41" spans="2:9" x14ac:dyDescent="0.3">
      <c r="B41" s="89">
        <v>7</v>
      </c>
      <c r="C41" s="90" t="s">
        <v>280</v>
      </c>
      <c r="D41" s="90" t="s">
        <v>122</v>
      </c>
      <c r="E41" s="90" t="s">
        <v>123</v>
      </c>
      <c r="F41" s="90" t="s">
        <v>36</v>
      </c>
      <c r="G41" s="90"/>
      <c r="H41" s="91"/>
      <c r="I41" s="91">
        <f>SUM(I42:I43)</f>
        <v>29.699166666666667</v>
      </c>
    </row>
    <row r="42" spans="2:9" x14ac:dyDescent="0.3">
      <c r="B42" s="92">
        <f>Preços!A12</f>
        <v>3</v>
      </c>
      <c r="C42" s="85" t="str">
        <f>Preços!B12</f>
        <v>Canaleta de PVC para Dreno Ar Condicionado Split CB30 Branca 85 x 70mm - Barra de 2 Metros</v>
      </c>
      <c r="D42" s="85" t="s">
        <v>152</v>
      </c>
      <c r="E42" s="85" t="s">
        <v>25</v>
      </c>
      <c r="F42" s="85" t="s">
        <v>36</v>
      </c>
      <c r="G42" s="85">
        <v>2</v>
      </c>
      <c r="H42" s="94">
        <f>Preços!F12</f>
        <v>39.913333333333334</v>
      </c>
      <c r="I42" s="94">
        <f>H42/G42</f>
        <v>19.956666666666667</v>
      </c>
    </row>
    <row r="43" spans="2:9" x14ac:dyDescent="0.3">
      <c r="B43" s="92">
        <v>2701</v>
      </c>
      <c r="C43" s="85" t="s">
        <v>278</v>
      </c>
      <c r="D43" s="85" t="s">
        <v>17</v>
      </c>
      <c r="E43" s="85" t="s">
        <v>16</v>
      </c>
      <c r="F43" s="85" t="s">
        <v>116</v>
      </c>
      <c r="G43" s="85">
        <v>0.25</v>
      </c>
      <c r="H43" s="85">
        <v>38.97</v>
      </c>
      <c r="I43" s="94">
        <f>H43*G43</f>
        <v>9.7424999999999997</v>
      </c>
    </row>
    <row r="44" spans="2:9" x14ac:dyDescent="0.3">
      <c r="B44" s="89">
        <v>8</v>
      </c>
      <c r="C44" s="90" t="s">
        <v>281</v>
      </c>
      <c r="D44" s="90" t="s">
        <v>122</v>
      </c>
      <c r="E44" s="90" t="s">
        <v>123</v>
      </c>
      <c r="F44" s="90" t="s">
        <v>36</v>
      </c>
      <c r="G44" s="90"/>
      <c r="H44" s="91"/>
      <c r="I44" s="91">
        <f>SUM(I45:I46)</f>
        <v>84.387499999999989</v>
      </c>
    </row>
    <row r="45" spans="2:9" x14ac:dyDescent="0.3">
      <c r="B45" s="92">
        <f>Preços!A13</f>
        <v>4</v>
      </c>
      <c r="C45" s="85" t="str">
        <f>Preços!B13</f>
        <v>Canaleta em alumínio para passagem de cabos elétricos/rede, 53 x 15mm, Dutotec ou Similar - Barra de 2 metros.</v>
      </c>
      <c r="D45" s="85" t="s">
        <v>152</v>
      </c>
      <c r="E45" s="85" t="s">
        <v>25</v>
      </c>
      <c r="F45" s="85" t="s">
        <v>36</v>
      </c>
      <c r="G45" s="85">
        <v>2</v>
      </c>
      <c r="H45" s="94">
        <f>Preços!F13</f>
        <v>149.29</v>
      </c>
      <c r="I45" s="94">
        <f>H45/G45</f>
        <v>74.644999999999996</v>
      </c>
    </row>
    <row r="46" spans="2:9" x14ac:dyDescent="0.3">
      <c r="B46" s="92">
        <v>2701</v>
      </c>
      <c r="C46" s="85" t="s">
        <v>278</v>
      </c>
      <c r="D46" s="85" t="s">
        <v>17</v>
      </c>
      <c r="E46" s="85" t="s">
        <v>16</v>
      </c>
      <c r="F46" s="85" t="s">
        <v>116</v>
      </c>
      <c r="G46" s="85">
        <v>0.25</v>
      </c>
      <c r="H46" s="85">
        <v>38.97</v>
      </c>
      <c r="I46" s="94">
        <f>H46*G46</f>
        <v>9.7424999999999997</v>
      </c>
    </row>
    <row r="47" spans="2:9" x14ac:dyDescent="0.3">
      <c r="B47" s="89">
        <v>9</v>
      </c>
      <c r="C47" s="90" t="s">
        <v>297</v>
      </c>
      <c r="D47" s="90" t="s">
        <v>122</v>
      </c>
      <c r="E47" s="90" t="s">
        <v>123</v>
      </c>
      <c r="F47" s="90" t="s">
        <v>36</v>
      </c>
      <c r="G47" s="90"/>
      <c r="H47" s="91"/>
      <c r="I47" s="91">
        <f>SUM(I48:I49)</f>
        <v>1099.8</v>
      </c>
    </row>
    <row r="48" spans="2:9" x14ac:dyDescent="0.3">
      <c r="B48" s="92">
        <v>88264</v>
      </c>
      <c r="C48" s="85" t="s">
        <v>130</v>
      </c>
      <c r="D48" s="85" t="s">
        <v>17</v>
      </c>
      <c r="E48" s="85" t="s">
        <v>16</v>
      </c>
      <c r="F48" s="85" t="s">
        <v>116</v>
      </c>
      <c r="G48" s="85">
        <v>20</v>
      </c>
      <c r="H48" s="93">
        <v>30.02</v>
      </c>
      <c r="I48" s="93">
        <f t="shared" ref="I48:I49" si="2">H48*G48</f>
        <v>600.4</v>
      </c>
    </row>
    <row r="49" spans="2:9" x14ac:dyDescent="0.3">
      <c r="B49" s="92">
        <v>88247</v>
      </c>
      <c r="C49" s="85" t="s">
        <v>131</v>
      </c>
      <c r="D49" s="85" t="s">
        <v>17</v>
      </c>
      <c r="E49" s="85" t="s">
        <v>16</v>
      </c>
      <c r="F49" s="85" t="s">
        <v>116</v>
      </c>
      <c r="G49" s="85">
        <v>20</v>
      </c>
      <c r="H49" s="93">
        <v>24.97</v>
      </c>
      <c r="I49" s="93">
        <f t="shared" si="2"/>
        <v>499.4</v>
      </c>
    </row>
  </sheetData>
  <sheetProtection formatCells="0" formatColumns="0" formatRows="0" insertColumns="0" insertRows="0" insertHyperlinks="0" deleteColumns="0" deleteRows="0" sort="0" autoFilter="0" pivotTables="0"/>
  <autoFilter ref="B11:F11" xr:uid="{00000000-0009-0000-0000-000000000000}"/>
  <mergeCells count="1">
    <mergeCell ref="B1:I1"/>
  </mergeCells>
  <pageMargins left="0.39370078740157483" right="0.39370078740157483" top="0.78740157480314965" bottom="0.78740157480314965" header="0.31496062992125984" footer="0.31496062992125984"/>
  <pageSetup scale="55" fitToHeight="3" orientation="landscape" r:id="rId1"/>
  <headerFooter>
    <oddHeader>&amp;L&amp;G&amp;C&amp;"Arial,Normal"Governo do Estado do Rio Grande do Sul
Secretaria de Trabalho e Desenvolvimento Profissional
Fundação Gaúcha do Trabalho e Ação Social&amp;R&amp;G</oddHeader>
    <oddFooter>&amp;C&amp;"Arial,Normal"&amp;10Av. Borges de Medeiros, 521 – 5º andar – Centro – CEP 90020-023 – Porto Alegre / RS
Fone: 3284.6000 – site: www.fgtas.rs.gov.br</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8847B-E71D-4DC4-81D5-76D848EE0B23}">
  <sheetPr>
    <pageSetUpPr fitToPage="1"/>
  </sheetPr>
  <dimension ref="B2:G47"/>
  <sheetViews>
    <sheetView topLeftCell="A4" zoomScaleNormal="100" workbookViewId="0">
      <selection activeCell="AE92" sqref="AE92"/>
    </sheetView>
  </sheetViews>
  <sheetFormatPr defaultColWidth="9.33203125" defaultRowHeight="12" x14ac:dyDescent="0.3"/>
  <cols>
    <col min="1" max="1" width="9.33203125" style="95"/>
    <col min="2" max="2" width="15.33203125" style="95" customWidth="1"/>
    <col min="3" max="3" width="71.33203125" style="95" customWidth="1"/>
    <col min="4" max="4" width="10.33203125" style="95" customWidth="1"/>
    <col min="5" max="5" width="10.109375" style="95" customWidth="1"/>
    <col min="6" max="6" width="10.88671875" style="95" customWidth="1"/>
    <col min="7" max="7" width="15.5546875" style="95" customWidth="1"/>
    <col min="8" max="16384" width="9.33203125" style="95"/>
  </cols>
  <sheetData>
    <row r="2" spans="2:7" ht="11.4" customHeight="1" x14ac:dyDescent="0.3">
      <c r="B2" s="96"/>
      <c r="C2" s="96"/>
      <c r="D2" s="96"/>
      <c r="E2" s="96"/>
      <c r="F2" s="96"/>
      <c r="G2" s="96"/>
    </row>
    <row r="3" spans="2:7" ht="11.4" customHeight="1" x14ac:dyDescent="0.25">
      <c r="B3" s="28" t="s">
        <v>141</v>
      </c>
      <c r="C3" s="27" t="s">
        <v>218</v>
      </c>
      <c r="D3" s="25"/>
      <c r="E3" s="135" t="s">
        <v>142</v>
      </c>
      <c r="F3" s="25"/>
      <c r="G3" s="30" t="s">
        <v>223</v>
      </c>
    </row>
    <row r="4" spans="2:7" ht="23.4" customHeight="1" x14ac:dyDescent="0.25">
      <c r="B4" s="28" t="s">
        <v>143</v>
      </c>
      <c r="C4" s="27" t="s">
        <v>313</v>
      </c>
      <c r="D4" s="25"/>
      <c r="E4" s="135"/>
      <c r="F4" s="25"/>
      <c r="G4" s="30" t="s">
        <v>224</v>
      </c>
    </row>
    <row r="5" spans="2:7" ht="11.4" customHeight="1" x14ac:dyDescent="0.25">
      <c r="B5" s="28" t="s">
        <v>144</v>
      </c>
      <c r="C5" s="30" t="s">
        <v>221</v>
      </c>
      <c r="D5" s="25"/>
      <c r="E5" s="28" t="s">
        <v>145</v>
      </c>
      <c r="F5" s="25"/>
      <c r="G5" s="53">
        <v>0.25319999999999998</v>
      </c>
    </row>
    <row r="6" spans="2:7" ht="11.4" customHeight="1" x14ac:dyDescent="0.25">
      <c r="B6" s="51"/>
      <c r="C6" s="27" t="s">
        <v>222</v>
      </c>
      <c r="D6" s="25"/>
      <c r="E6" s="28" t="s">
        <v>147</v>
      </c>
      <c r="F6" s="25"/>
      <c r="G6" s="30" t="s">
        <v>148</v>
      </c>
    </row>
    <row r="7" spans="2:7" ht="11.4" customHeight="1" x14ac:dyDescent="0.25">
      <c r="B7" s="51"/>
      <c r="C7" s="27" t="s">
        <v>219</v>
      </c>
      <c r="D7" s="25"/>
      <c r="E7" s="28" t="s">
        <v>150</v>
      </c>
      <c r="F7" s="25"/>
      <c r="G7" s="30" t="s">
        <v>151</v>
      </c>
    </row>
    <row r="8" spans="2:7" ht="11.4" customHeight="1" x14ac:dyDescent="0.25">
      <c r="B8" s="28"/>
      <c r="C8" s="36" t="s">
        <v>220</v>
      </c>
      <c r="D8" s="25"/>
      <c r="E8" s="28" t="s">
        <v>228</v>
      </c>
      <c r="F8" s="25"/>
      <c r="G8" s="34">
        <v>45821</v>
      </c>
    </row>
    <row r="9" spans="2:7" ht="11.4" customHeight="1" x14ac:dyDescent="0.25">
      <c r="B9" s="28" t="s">
        <v>146</v>
      </c>
      <c r="C9" s="36" t="s">
        <v>226</v>
      </c>
      <c r="D9" s="25"/>
      <c r="E9" s="28" t="s">
        <v>149</v>
      </c>
      <c r="F9" s="25"/>
      <c r="G9" s="36">
        <v>15691579</v>
      </c>
    </row>
    <row r="10" spans="2:7" ht="11.4" customHeight="1" x14ac:dyDescent="0.25">
      <c r="B10" s="25"/>
      <c r="C10" s="25"/>
      <c r="D10" s="25"/>
      <c r="E10" s="31"/>
      <c r="F10" s="31"/>
      <c r="G10" s="38"/>
    </row>
    <row r="11" spans="2:7" ht="11.4" customHeight="1" x14ac:dyDescent="0.3">
      <c r="B11" s="97"/>
      <c r="C11" s="97"/>
      <c r="D11" s="97"/>
      <c r="E11" s="97"/>
      <c r="F11" s="97"/>
      <c r="G11" s="97"/>
    </row>
    <row r="12" spans="2:7" x14ac:dyDescent="0.3">
      <c r="B12" s="148" t="s">
        <v>419</v>
      </c>
      <c r="C12" s="148"/>
      <c r="D12" s="148"/>
      <c r="E12" s="148"/>
      <c r="F12" s="148"/>
      <c r="G12" s="148"/>
    </row>
    <row r="13" spans="2:7" x14ac:dyDescent="0.3">
      <c r="B13" s="148"/>
      <c r="C13" s="148"/>
      <c r="D13" s="148"/>
      <c r="E13" s="148"/>
      <c r="F13" s="148"/>
      <c r="G13" s="148"/>
    </row>
    <row r="14" spans="2:7" ht="12" customHeight="1" x14ac:dyDescent="0.3">
      <c r="B14" s="149" t="s">
        <v>314</v>
      </c>
      <c r="C14" s="150"/>
      <c r="D14" s="151"/>
      <c r="E14" s="149" t="s">
        <v>315</v>
      </c>
      <c r="F14" s="150"/>
      <c r="G14" s="151"/>
    </row>
    <row r="15" spans="2:7" ht="12" customHeight="1" x14ac:dyDescent="0.3">
      <c r="B15" s="152"/>
      <c r="C15" s="153"/>
      <c r="D15" s="154"/>
      <c r="E15" s="152"/>
      <c r="F15" s="153"/>
      <c r="G15" s="154"/>
    </row>
    <row r="16" spans="2:7" x14ac:dyDescent="0.3">
      <c r="B16" s="98" t="s">
        <v>316</v>
      </c>
      <c r="C16" s="98" t="s">
        <v>317</v>
      </c>
      <c r="D16" s="98" t="s">
        <v>318</v>
      </c>
      <c r="E16" s="98" t="s">
        <v>319</v>
      </c>
      <c r="F16" s="98" t="s">
        <v>320</v>
      </c>
      <c r="G16" s="98" t="s">
        <v>321</v>
      </c>
    </row>
    <row r="17" spans="2:7" x14ac:dyDescent="0.3">
      <c r="B17" s="99" t="s">
        <v>322</v>
      </c>
      <c r="C17" s="100" t="s">
        <v>323</v>
      </c>
      <c r="D17" s="101">
        <v>4.2500000000000003E-2</v>
      </c>
      <c r="E17" s="102">
        <v>3</v>
      </c>
      <c r="F17" s="102">
        <f t="shared" ref="F17:F24" si="0">(G17+E17)/2</f>
        <v>4.25</v>
      </c>
      <c r="G17" s="102">
        <v>5.5</v>
      </c>
    </row>
    <row r="18" spans="2:7" x14ac:dyDescent="0.3">
      <c r="B18" s="99" t="s">
        <v>324</v>
      </c>
      <c r="C18" s="100" t="s">
        <v>325</v>
      </c>
      <c r="D18" s="101">
        <v>1.23E-2</v>
      </c>
      <c r="E18" s="102">
        <v>0.97</v>
      </c>
      <c r="F18" s="102">
        <f>(G18+E18)/2</f>
        <v>1.1200000000000001</v>
      </c>
      <c r="G18" s="102">
        <v>1.27</v>
      </c>
    </row>
    <row r="19" spans="2:7" x14ac:dyDescent="0.3">
      <c r="B19" s="99" t="s">
        <v>326</v>
      </c>
      <c r="C19" s="100" t="s">
        <v>327</v>
      </c>
      <c r="D19" s="101">
        <v>8.9999999999999993E-3</v>
      </c>
      <c r="E19" s="102">
        <v>0.8</v>
      </c>
      <c r="F19" s="102">
        <f t="shared" si="0"/>
        <v>0.9</v>
      </c>
      <c r="G19" s="102">
        <v>1</v>
      </c>
    </row>
    <row r="20" spans="2:7" x14ac:dyDescent="0.3">
      <c r="B20" s="99" t="s">
        <v>328</v>
      </c>
      <c r="C20" s="100" t="s">
        <v>329</v>
      </c>
      <c r="D20" s="101">
        <v>9.9000000000000008E-3</v>
      </c>
      <c r="E20" s="102">
        <v>0.59</v>
      </c>
      <c r="F20" s="102">
        <f t="shared" si="0"/>
        <v>0.99</v>
      </c>
      <c r="G20" s="102">
        <v>1.39</v>
      </c>
    </row>
    <row r="21" spans="2:7" x14ac:dyDescent="0.3">
      <c r="B21" s="99" t="s">
        <v>330</v>
      </c>
      <c r="C21" s="100" t="s">
        <v>331</v>
      </c>
      <c r="D21" s="101">
        <v>8.3099999999999993E-2</v>
      </c>
      <c r="E21" s="102">
        <v>6.16</v>
      </c>
      <c r="F21" s="102">
        <f t="shared" si="0"/>
        <v>7.5600000000000005</v>
      </c>
      <c r="G21" s="102">
        <v>8.9600000000000009</v>
      </c>
    </row>
    <row r="22" spans="2:7" x14ac:dyDescent="0.3">
      <c r="B22" s="99" t="s">
        <v>332</v>
      </c>
      <c r="C22" s="100" t="s">
        <v>333</v>
      </c>
      <c r="D22" s="101">
        <v>6.4999999999999997E-3</v>
      </c>
      <c r="E22" s="145" t="s">
        <v>334</v>
      </c>
      <c r="F22" s="145"/>
      <c r="G22" s="145"/>
    </row>
    <row r="23" spans="2:7" x14ac:dyDescent="0.3">
      <c r="B23" s="99" t="s">
        <v>335</v>
      </c>
      <c r="C23" s="100" t="s">
        <v>336</v>
      </c>
      <c r="D23" s="101">
        <v>0.03</v>
      </c>
      <c r="E23" s="145"/>
      <c r="F23" s="145"/>
      <c r="G23" s="145"/>
    </row>
    <row r="24" spans="2:7" x14ac:dyDescent="0.3">
      <c r="B24" s="99" t="s">
        <v>337</v>
      </c>
      <c r="C24" s="100" t="s">
        <v>338</v>
      </c>
      <c r="D24" s="101">
        <v>3.5000000000000003E-2</v>
      </c>
      <c r="E24" s="102">
        <v>2</v>
      </c>
      <c r="F24" s="102">
        <f t="shared" si="0"/>
        <v>3.5</v>
      </c>
      <c r="G24" s="102">
        <v>5</v>
      </c>
    </row>
    <row r="25" spans="2:7" x14ac:dyDescent="0.3">
      <c r="B25" s="99" t="s">
        <v>339</v>
      </c>
      <c r="C25" s="100" t="s">
        <v>340</v>
      </c>
      <c r="D25" s="101">
        <v>0</v>
      </c>
      <c r="E25" s="102">
        <v>0</v>
      </c>
      <c r="F25" s="102">
        <v>4.5</v>
      </c>
      <c r="G25" s="102">
        <v>0</v>
      </c>
    </row>
    <row r="26" spans="2:7" x14ac:dyDescent="0.3">
      <c r="B26" s="99"/>
      <c r="C26" s="99"/>
      <c r="D26" s="101"/>
      <c r="E26" s="102"/>
      <c r="F26" s="102"/>
      <c r="G26" s="102"/>
    </row>
    <row r="27" spans="2:7" x14ac:dyDescent="0.3">
      <c r="B27" s="98" t="s">
        <v>341</v>
      </c>
      <c r="C27" s="98" t="s">
        <v>341</v>
      </c>
      <c r="D27" s="103">
        <f>((1+D17+D19+D18)*(1+D20)*(1+D21))/(1-D23-D22-D24)-1</f>
        <v>0.25321333077221331</v>
      </c>
      <c r="E27" s="103"/>
      <c r="F27" s="103"/>
      <c r="G27" s="103"/>
    </row>
    <row r="29" spans="2:7" x14ac:dyDescent="0.3">
      <c r="C29" s="104" t="s">
        <v>342</v>
      </c>
      <c r="D29" s="105"/>
    </row>
    <row r="31" spans="2:7" ht="26.4" x14ac:dyDescent="0.3">
      <c r="C31" s="106" t="s">
        <v>343</v>
      </c>
    </row>
    <row r="34" spans="2:7" hidden="1" x14ac:dyDescent="0.3">
      <c r="B34" s="146" t="s">
        <v>344</v>
      </c>
      <c r="C34" s="146"/>
      <c r="D34" s="146"/>
      <c r="E34" s="146"/>
      <c r="F34" s="146"/>
      <c r="G34" s="146"/>
    </row>
    <row r="35" spans="2:7" hidden="1" x14ac:dyDescent="0.3">
      <c r="B35" s="7" t="s">
        <v>345</v>
      </c>
    </row>
    <row r="36" spans="2:7" hidden="1" x14ac:dyDescent="0.3">
      <c r="B36" s="147" t="s">
        <v>346</v>
      </c>
      <c r="C36" s="147"/>
      <c r="D36" s="147"/>
      <c r="E36" s="147"/>
      <c r="F36" s="147"/>
      <c r="G36" s="147"/>
    </row>
    <row r="37" spans="2:7" ht="70.5" hidden="1" customHeight="1" x14ac:dyDescent="0.3">
      <c r="B37" s="147"/>
      <c r="C37" s="147"/>
      <c r="D37" s="147"/>
      <c r="E37" s="147"/>
      <c r="F37" s="147"/>
      <c r="G37" s="147"/>
    </row>
    <row r="40" spans="2:7" x14ac:dyDescent="0.3">
      <c r="B40" s="5" t="s">
        <v>417</v>
      </c>
    </row>
    <row r="41" spans="2:7" x14ac:dyDescent="0.3">
      <c r="B41" s="5"/>
    </row>
    <row r="42" spans="2:7" x14ac:dyDescent="0.3">
      <c r="B42" s="5"/>
    </row>
    <row r="43" spans="2:7" x14ac:dyDescent="0.3">
      <c r="B43" s="5"/>
    </row>
    <row r="44" spans="2:7" x14ac:dyDescent="0.3">
      <c r="B44" s="5"/>
    </row>
    <row r="45" spans="2:7" x14ac:dyDescent="0.3">
      <c r="B45" s="6" t="s">
        <v>173</v>
      </c>
    </row>
    <row r="46" spans="2:7" x14ac:dyDescent="0.3">
      <c r="B46" s="6" t="s">
        <v>174</v>
      </c>
    </row>
    <row r="47" spans="2:7" x14ac:dyDescent="0.3">
      <c r="B47" s="7" t="s">
        <v>175</v>
      </c>
    </row>
  </sheetData>
  <mergeCells count="7">
    <mergeCell ref="E22:G23"/>
    <mergeCell ref="B34:G34"/>
    <mergeCell ref="B36:G37"/>
    <mergeCell ref="E3:E4"/>
    <mergeCell ref="B12:G13"/>
    <mergeCell ref="B14:D15"/>
    <mergeCell ref="E14:G15"/>
  </mergeCells>
  <pageMargins left="0.39370078740157483" right="0.39370078740157483" top="0.78740157480314965" bottom="0.78740157480314965" header="0.31496062992125984" footer="0.31496062992125984"/>
  <pageSetup scale="90" orientation="landscape" r:id="rId1"/>
  <headerFooter>
    <oddHeader>&amp;L&amp;G&amp;C&amp;"Arial,Normal"Governo do Estado do Rio Grande do Sul
Secretaria de Trabalho e Desenvolvimento Profissional
Fundação Gaúcha do Trabalho e Ação Social&amp;R&amp;G</oddHeader>
    <oddFooter>&amp;C&amp;"Arial,Normal"&amp;10Av. Borges de Medeiros, 521 – 5º andar – Centro – CEP 90020-023 – Porto Alegre / RS
Fone: 3284.6000 – site: www.fgtas.rs.gov.br</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E9E5F-B33B-4949-AFBF-3BFB6554D8F6}">
  <sheetPr>
    <pageSetUpPr fitToPage="1"/>
  </sheetPr>
  <dimension ref="A1:AM363"/>
  <sheetViews>
    <sheetView showGridLines="0" view="pageBreakPreview" topLeftCell="A32" zoomScaleNormal="100" zoomScaleSheetLayoutView="100" workbookViewId="0">
      <selection activeCell="AE92" sqref="AE92"/>
    </sheetView>
  </sheetViews>
  <sheetFormatPr defaultColWidth="9.109375" defaultRowHeight="12" x14ac:dyDescent="0.25"/>
  <cols>
    <col min="1" max="1" width="15.88671875" style="50" customWidth="1"/>
    <col min="2" max="2" width="57.6640625" style="50" customWidth="1"/>
    <col min="3" max="4" width="11.109375" style="50" customWidth="1"/>
    <col min="5" max="39" width="9.109375" style="107"/>
    <col min="40" max="16384" width="9.109375" style="50"/>
  </cols>
  <sheetData>
    <row r="1" spans="1:11" s="107" customFormat="1" x14ac:dyDescent="0.25"/>
    <row r="2" spans="1:11" s="107" customFormat="1" ht="61.2" hidden="1" customHeight="1" x14ac:dyDescent="0.25">
      <c r="A2" s="50"/>
      <c r="B2" s="155"/>
      <c r="C2" s="155"/>
      <c r="D2" s="155"/>
    </row>
    <row r="3" spans="1:11" s="107" customFormat="1" x14ac:dyDescent="0.25">
      <c r="A3" s="50"/>
      <c r="B3" s="156"/>
      <c r="C3" s="156"/>
    </row>
    <row r="4" spans="1:11" s="107" customFormat="1" ht="14.4" customHeight="1" x14ac:dyDescent="0.25">
      <c r="A4" s="157" t="s">
        <v>420</v>
      </c>
      <c r="B4" s="157"/>
      <c r="C4" s="157"/>
      <c r="D4" s="157"/>
    </row>
    <row r="5" spans="1:11" s="107" customFormat="1" x14ac:dyDescent="0.25">
      <c r="A5" s="50"/>
      <c r="B5" s="50"/>
      <c r="C5" s="50"/>
      <c r="D5" s="50"/>
    </row>
    <row r="6" spans="1:11" s="107" customFormat="1" ht="13.2" customHeight="1" x14ac:dyDescent="0.25">
      <c r="A6" s="28" t="s">
        <v>141</v>
      </c>
      <c r="B6" s="27" t="s">
        <v>218</v>
      </c>
      <c r="C6" s="29"/>
      <c r="D6" s="29"/>
      <c r="E6" s="29"/>
      <c r="F6" s="29"/>
      <c r="G6" s="25"/>
      <c r="H6" s="158"/>
      <c r="I6" s="158"/>
      <c r="J6" s="159"/>
      <c r="K6" s="159"/>
    </row>
    <row r="7" spans="1:11" s="107" customFormat="1" x14ac:dyDescent="0.25">
      <c r="A7" s="28" t="s">
        <v>143</v>
      </c>
      <c r="B7" s="27" t="s">
        <v>313</v>
      </c>
      <c r="C7" s="25"/>
      <c r="D7" s="25"/>
      <c r="E7" s="31"/>
      <c r="F7" s="25"/>
      <c r="G7" s="25"/>
      <c r="H7" s="158"/>
      <c r="I7" s="158"/>
      <c r="J7" s="159"/>
      <c r="K7" s="159"/>
    </row>
    <row r="8" spans="1:11" s="107" customFormat="1" ht="12" customHeight="1" x14ac:dyDescent="0.25">
      <c r="A8" s="51" t="s">
        <v>144</v>
      </c>
      <c r="B8" s="30" t="s">
        <v>17</v>
      </c>
      <c r="C8" s="108"/>
      <c r="D8" s="108"/>
      <c r="E8" s="31"/>
      <c r="F8" s="25"/>
      <c r="G8" s="25"/>
      <c r="H8" s="28"/>
      <c r="I8" s="38"/>
      <c r="J8" s="32"/>
      <c r="K8" s="25"/>
    </row>
    <row r="9" spans="1:11" s="107" customFormat="1" x14ac:dyDescent="0.25">
      <c r="A9" s="51" t="s">
        <v>347</v>
      </c>
      <c r="B9" s="120" t="s">
        <v>418</v>
      </c>
      <c r="C9" s="108"/>
      <c r="D9" s="108"/>
      <c r="E9" s="31"/>
      <c r="F9" s="25"/>
      <c r="G9" s="25"/>
      <c r="H9" s="28"/>
      <c r="I9" s="38"/>
      <c r="J9" s="34"/>
      <c r="K9" s="25"/>
    </row>
    <row r="10" spans="1:11" s="107" customFormat="1" x14ac:dyDescent="0.25">
      <c r="A10" s="28" t="s">
        <v>146</v>
      </c>
      <c r="B10" s="36" t="s">
        <v>226</v>
      </c>
      <c r="C10" s="25"/>
      <c r="D10" s="25"/>
      <c r="E10" s="31"/>
      <c r="F10" s="25"/>
      <c r="G10" s="25"/>
      <c r="H10" s="28"/>
      <c r="I10" s="38"/>
      <c r="J10" s="35"/>
      <c r="K10" s="25"/>
    </row>
    <row r="11" spans="1:11" s="107" customFormat="1" x14ac:dyDescent="0.25">
      <c r="A11" s="28" t="s">
        <v>149</v>
      </c>
      <c r="B11" s="36">
        <v>15691579</v>
      </c>
      <c r="C11" s="31"/>
      <c r="D11" s="37"/>
      <c r="E11" s="31"/>
      <c r="F11" s="25"/>
      <c r="G11" s="25"/>
      <c r="H11" s="28"/>
      <c r="I11" s="109"/>
      <c r="J11" s="35"/>
      <c r="K11" s="25"/>
    </row>
    <row r="12" spans="1:11" s="107" customFormat="1" x14ac:dyDescent="0.25">
      <c r="A12" s="50"/>
      <c r="B12" s="50"/>
      <c r="C12" s="50"/>
      <c r="D12" s="50"/>
    </row>
    <row r="13" spans="1:11" s="107" customFormat="1" ht="13.8" x14ac:dyDescent="0.25">
      <c r="A13" s="88" t="s">
        <v>153</v>
      </c>
      <c r="B13" s="88" t="s">
        <v>348</v>
      </c>
      <c r="C13" s="88" t="s">
        <v>349</v>
      </c>
      <c r="D13" s="88" t="s">
        <v>350</v>
      </c>
    </row>
    <row r="14" spans="1:11" s="107" customFormat="1" x14ac:dyDescent="0.25">
      <c r="A14" s="98" t="s">
        <v>351</v>
      </c>
      <c r="B14" s="98" t="s">
        <v>352</v>
      </c>
      <c r="C14" s="98"/>
      <c r="D14" s="98"/>
    </row>
    <row r="15" spans="1:11" s="107" customFormat="1" x14ac:dyDescent="0.25">
      <c r="A15" s="110" t="s">
        <v>353</v>
      </c>
      <c r="B15" s="111" t="s">
        <v>354</v>
      </c>
      <c r="C15" s="112">
        <v>0.2</v>
      </c>
      <c r="D15" s="112">
        <v>0.2</v>
      </c>
    </row>
    <row r="16" spans="1:11" s="107" customFormat="1" x14ac:dyDescent="0.25">
      <c r="A16" s="110" t="s">
        <v>355</v>
      </c>
      <c r="B16" s="111" t="s">
        <v>356</v>
      </c>
      <c r="C16" s="113">
        <v>1.4999999999999999E-2</v>
      </c>
      <c r="D16" s="113">
        <v>1.4999999999999999E-2</v>
      </c>
    </row>
    <row r="17" spans="1:4" s="107" customFormat="1" x14ac:dyDescent="0.25">
      <c r="A17" s="110" t="s">
        <v>357</v>
      </c>
      <c r="B17" s="111" t="s">
        <v>358</v>
      </c>
      <c r="C17" s="112">
        <v>0.01</v>
      </c>
      <c r="D17" s="112">
        <v>0.01</v>
      </c>
    </row>
    <row r="18" spans="1:4" s="107" customFormat="1" x14ac:dyDescent="0.25">
      <c r="A18" s="110" t="s">
        <v>359</v>
      </c>
      <c r="B18" s="111" t="s">
        <v>360</v>
      </c>
      <c r="C18" s="113">
        <v>2E-3</v>
      </c>
      <c r="D18" s="113">
        <v>2E-3</v>
      </c>
    </row>
    <row r="19" spans="1:4" s="107" customFormat="1" x14ac:dyDescent="0.25">
      <c r="A19" s="110" t="s">
        <v>361</v>
      </c>
      <c r="B19" s="111" t="s">
        <v>362</v>
      </c>
      <c r="C19" s="112">
        <v>6.0000000000000001E-3</v>
      </c>
      <c r="D19" s="112">
        <v>6.0000000000000001E-3</v>
      </c>
    </row>
    <row r="20" spans="1:4" s="107" customFormat="1" x14ac:dyDescent="0.25">
      <c r="A20" s="110" t="s">
        <v>363</v>
      </c>
      <c r="B20" s="111" t="s">
        <v>364</v>
      </c>
      <c r="C20" s="113">
        <v>2.5000000000000001E-2</v>
      </c>
      <c r="D20" s="113">
        <v>2.5000000000000001E-2</v>
      </c>
    </row>
    <row r="21" spans="1:4" s="107" customFormat="1" x14ac:dyDescent="0.25">
      <c r="A21" s="110" t="s">
        <v>365</v>
      </c>
      <c r="B21" s="111" t="s">
        <v>366</v>
      </c>
      <c r="C21" s="112">
        <v>0.03</v>
      </c>
      <c r="D21" s="112">
        <v>0.03</v>
      </c>
    </row>
    <row r="22" spans="1:4" s="107" customFormat="1" x14ac:dyDescent="0.25">
      <c r="A22" s="110" t="s">
        <v>367</v>
      </c>
      <c r="B22" s="111" t="s">
        <v>368</v>
      </c>
      <c r="C22" s="113">
        <v>0.08</v>
      </c>
      <c r="D22" s="113">
        <v>0.08</v>
      </c>
    </row>
    <row r="23" spans="1:4" s="107" customFormat="1" x14ac:dyDescent="0.25">
      <c r="A23" s="110" t="s">
        <v>369</v>
      </c>
      <c r="B23" s="111" t="s">
        <v>370</v>
      </c>
      <c r="C23" s="112">
        <v>0</v>
      </c>
      <c r="D23" s="112">
        <v>0</v>
      </c>
    </row>
    <row r="24" spans="1:4" s="107" customFormat="1" x14ac:dyDescent="0.25">
      <c r="A24" s="110"/>
      <c r="B24" s="114" t="s">
        <v>371</v>
      </c>
      <c r="C24" s="112">
        <f>SUM(C15:C23)</f>
        <v>0.36800000000000005</v>
      </c>
      <c r="D24" s="112">
        <f>SUM(D15:D23)</f>
        <v>0.36800000000000005</v>
      </c>
    </row>
    <row r="25" spans="1:4" s="107" customFormat="1" ht="6" customHeight="1" x14ac:dyDescent="0.25">
      <c r="A25" s="110"/>
      <c r="B25" s="114"/>
      <c r="C25" s="115"/>
      <c r="D25" s="115"/>
    </row>
    <row r="26" spans="1:4" s="107" customFormat="1" x14ac:dyDescent="0.25">
      <c r="A26" s="98" t="s">
        <v>372</v>
      </c>
      <c r="B26" s="98" t="s">
        <v>373</v>
      </c>
      <c r="C26" s="98"/>
      <c r="D26" s="98"/>
    </row>
    <row r="27" spans="1:4" s="107" customFormat="1" x14ac:dyDescent="0.25">
      <c r="A27" s="110" t="s">
        <v>374</v>
      </c>
      <c r="B27" s="111" t="s">
        <v>375</v>
      </c>
      <c r="C27" s="116">
        <v>0.17929999999999999</v>
      </c>
      <c r="D27" s="116" t="s">
        <v>376</v>
      </c>
    </row>
    <row r="28" spans="1:4" s="107" customFormat="1" x14ac:dyDescent="0.25">
      <c r="A28" s="110" t="s">
        <v>377</v>
      </c>
      <c r="B28" s="111" t="s">
        <v>378</v>
      </c>
      <c r="C28" s="116">
        <v>4.24E-2</v>
      </c>
      <c r="D28" s="116" t="s">
        <v>376</v>
      </c>
    </row>
    <row r="29" spans="1:4" s="107" customFormat="1" x14ac:dyDescent="0.25">
      <c r="A29" s="110" t="s">
        <v>379</v>
      </c>
      <c r="B29" s="111" t="s">
        <v>380</v>
      </c>
      <c r="C29" s="116">
        <v>8.6999999999999994E-3</v>
      </c>
      <c r="D29" s="116">
        <v>6.6E-3</v>
      </c>
    </row>
    <row r="30" spans="1:4" s="107" customFormat="1" x14ac:dyDescent="0.25">
      <c r="A30" s="110" t="s">
        <v>381</v>
      </c>
      <c r="B30" s="111" t="s">
        <v>382</v>
      </c>
      <c r="C30" s="116">
        <v>0.1096</v>
      </c>
      <c r="D30" s="116">
        <v>8.3299999999999999E-2</v>
      </c>
    </row>
    <row r="31" spans="1:4" s="107" customFormat="1" x14ac:dyDescent="0.25">
      <c r="A31" s="110" t="s">
        <v>383</v>
      </c>
      <c r="B31" s="111" t="s">
        <v>384</v>
      </c>
      <c r="C31" s="116">
        <v>6.9999999999999999E-4</v>
      </c>
      <c r="D31" s="116">
        <v>5.0000000000000001E-4</v>
      </c>
    </row>
    <row r="32" spans="1:4" s="107" customFormat="1" x14ac:dyDescent="0.25">
      <c r="A32" s="110" t="s">
        <v>385</v>
      </c>
      <c r="B32" s="111" t="s">
        <v>386</v>
      </c>
      <c r="C32" s="116">
        <v>7.3000000000000001E-3</v>
      </c>
      <c r="D32" s="116">
        <v>5.5999999999999999E-3</v>
      </c>
    </row>
    <row r="33" spans="1:4" s="107" customFormat="1" x14ac:dyDescent="0.25">
      <c r="A33" s="110" t="s">
        <v>387</v>
      </c>
      <c r="B33" s="111" t="s">
        <v>388</v>
      </c>
      <c r="C33" s="116">
        <v>1.55E-2</v>
      </c>
      <c r="D33" s="116" t="s">
        <v>376</v>
      </c>
    </row>
    <row r="34" spans="1:4" s="107" customFormat="1" x14ac:dyDescent="0.25">
      <c r="A34" s="110" t="s">
        <v>389</v>
      </c>
      <c r="B34" s="111" t="s">
        <v>390</v>
      </c>
      <c r="C34" s="116">
        <v>1E-3</v>
      </c>
      <c r="D34" s="116">
        <v>8.0000000000000004E-4</v>
      </c>
    </row>
    <row r="35" spans="1:4" s="107" customFormat="1" x14ac:dyDescent="0.25">
      <c r="A35" s="110" t="s">
        <v>391</v>
      </c>
      <c r="B35" s="111" t="s">
        <v>392</v>
      </c>
      <c r="C35" s="116">
        <v>0.1051</v>
      </c>
      <c r="D35" s="116">
        <v>7.9899999999999999E-2</v>
      </c>
    </row>
    <row r="36" spans="1:4" s="107" customFormat="1" x14ac:dyDescent="0.25">
      <c r="A36" s="110" t="s">
        <v>393</v>
      </c>
      <c r="B36" s="111" t="s">
        <v>394</v>
      </c>
      <c r="C36" s="116">
        <v>4.0000000000000002E-4</v>
      </c>
      <c r="D36" s="116">
        <v>2.9999999999999997E-4</v>
      </c>
    </row>
    <row r="37" spans="1:4" s="107" customFormat="1" x14ac:dyDescent="0.25">
      <c r="A37" s="117"/>
      <c r="B37" s="114" t="s">
        <v>395</v>
      </c>
      <c r="C37" s="115">
        <f>SUM(C27:C36)</f>
        <v>0.46999999999999992</v>
      </c>
      <c r="D37" s="115">
        <f>SUM(D27:D36)</f>
        <v>0.17699999999999996</v>
      </c>
    </row>
    <row r="38" spans="1:4" s="107" customFormat="1" ht="6" customHeight="1" x14ac:dyDescent="0.25">
      <c r="A38" s="110"/>
      <c r="B38" s="114"/>
      <c r="C38" s="115"/>
      <c r="D38" s="115"/>
    </row>
    <row r="39" spans="1:4" s="107" customFormat="1" x14ac:dyDescent="0.25">
      <c r="A39" s="98" t="s">
        <v>396</v>
      </c>
      <c r="B39" s="98" t="s">
        <v>397</v>
      </c>
      <c r="C39" s="98"/>
      <c r="D39" s="98"/>
    </row>
    <row r="40" spans="1:4" s="107" customFormat="1" x14ac:dyDescent="0.25">
      <c r="A40" s="110" t="s">
        <v>398</v>
      </c>
      <c r="B40" s="111" t="s">
        <v>399</v>
      </c>
      <c r="C40" s="116">
        <v>4.53E-2</v>
      </c>
      <c r="D40" s="116">
        <v>3.6299999999999999E-2</v>
      </c>
    </row>
    <row r="41" spans="1:4" s="107" customFormat="1" x14ac:dyDescent="0.25">
      <c r="A41" s="110" t="s">
        <v>400</v>
      </c>
      <c r="B41" s="111" t="s">
        <v>401</v>
      </c>
      <c r="C41" s="116">
        <v>1.1000000000000001E-3</v>
      </c>
      <c r="D41" s="116">
        <v>8.0000000000000004E-4</v>
      </c>
    </row>
    <row r="42" spans="1:4" s="107" customFormat="1" x14ac:dyDescent="0.25">
      <c r="A42" s="110" t="s">
        <v>402</v>
      </c>
      <c r="B42" s="111" t="s">
        <v>403</v>
      </c>
      <c r="C42" s="116">
        <v>3.4299999999999997E-2</v>
      </c>
      <c r="D42" s="116">
        <v>2.6100000000000002E-2</v>
      </c>
    </row>
    <row r="43" spans="1:4" s="107" customFormat="1" x14ac:dyDescent="0.25">
      <c r="A43" s="110" t="s">
        <v>404</v>
      </c>
      <c r="B43" s="111" t="s">
        <v>405</v>
      </c>
      <c r="C43" s="116">
        <v>2.7699999999999999E-2</v>
      </c>
      <c r="D43" s="116">
        <v>2.1100000000000001E-2</v>
      </c>
    </row>
    <row r="44" spans="1:4" s="107" customFormat="1" x14ac:dyDescent="0.25">
      <c r="A44" s="110" t="s">
        <v>406</v>
      </c>
      <c r="B44" s="111" t="s">
        <v>407</v>
      </c>
      <c r="C44" s="116">
        <v>4.8999999999999998E-3</v>
      </c>
      <c r="D44" s="116">
        <v>2E-3</v>
      </c>
    </row>
    <row r="45" spans="1:4" s="107" customFormat="1" x14ac:dyDescent="0.25">
      <c r="A45" s="117"/>
      <c r="B45" s="114" t="s">
        <v>408</v>
      </c>
      <c r="C45" s="115">
        <f>SUM(C40:C44)</f>
        <v>0.1133</v>
      </c>
      <c r="D45" s="115">
        <f>SUM(D40:D44)</f>
        <v>8.6300000000000016E-2</v>
      </c>
    </row>
    <row r="46" spans="1:4" s="107" customFormat="1" ht="6" customHeight="1" x14ac:dyDescent="0.25">
      <c r="A46" s="110"/>
      <c r="B46" s="114"/>
      <c r="C46" s="115"/>
      <c r="D46" s="115"/>
    </row>
    <row r="47" spans="1:4" s="107" customFormat="1" x14ac:dyDescent="0.25">
      <c r="A47" s="98" t="s">
        <v>409</v>
      </c>
      <c r="B47" s="98" t="s">
        <v>410</v>
      </c>
      <c r="C47" s="98"/>
      <c r="D47" s="98"/>
    </row>
    <row r="48" spans="1:4" s="107" customFormat="1" x14ac:dyDescent="0.25">
      <c r="A48" s="110" t="s">
        <v>411</v>
      </c>
      <c r="B48" s="111" t="s">
        <v>412</v>
      </c>
      <c r="C48" s="116">
        <v>0.17299999999999999</v>
      </c>
      <c r="D48" s="116">
        <v>6.5100000000000005E-2</v>
      </c>
    </row>
    <row r="49" spans="1:4" s="107" customFormat="1" ht="24" x14ac:dyDescent="0.25">
      <c r="A49" s="110" t="s">
        <v>413</v>
      </c>
      <c r="B49" s="118" t="s">
        <v>414</v>
      </c>
      <c r="C49" s="116">
        <v>4.1000000000000003E-3</v>
      </c>
      <c r="D49" s="116">
        <v>3.0999999999999999E-3</v>
      </c>
    </row>
    <row r="50" spans="1:4" s="107" customFormat="1" x14ac:dyDescent="0.25">
      <c r="A50" s="117"/>
      <c r="B50" s="114" t="s">
        <v>415</v>
      </c>
      <c r="C50" s="115">
        <f>SUM(C48:C49)</f>
        <v>0.17709999999999998</v>
      </c>
      <c r="D50" s="115">
        <f>SUM(D48:D49)</f>
        <v>6.8200000000000011E-2</v>
      </c>
    </row>
    <row r="51" spans="1:4" s="107" customFormat="1" ht="6" customHeight="1" x14ac:dyDescent="0.25">
      <c r="A51" s="110"/>
      <c r="B51" s="114"/>
      <c r="C51" s="115"/>
      <c r="D51" s="115"/>
    </row>
    <row r="52" spans="1:4" s="107" customFormat="1" ht="6" customHeight="1" x14ac:dyDescent="0.25">
      <c r="A52" s="110"/>
      <c r="B52" s="114"/>
      <c r="C52" s="115"/>
      <c r="D52" s="115"/>
    </row>
    <row r="53" spans="1:4" s="107" customFormat="1" x14ac:dyDescent="0.25">
      <c r="A53" s="98"/>
      <c r="B53" s="98" t="s">
        <v>416</v>
      </c>
      <c r="C53" s="119">
        <f>C50+C45+C37+C24</f>
        <v>1.1284000000000001</v>
      </c>
      <c r="D53" s="119">
        <f>D50+D45+D37+D24</f>
        <v>0.69950000000000001</v>
      </c>
    </row>
    <row r="54" spans="1:4" s="107" customFormat="1" x14ac:dyDescent="0.25"/>
    <row r="55" spans="1:4" s="107" customFormat="1" x14ac:dyDescent="0.25">
      <c r="A55" s="5" t="str">
        <f>BDI!B40</f>
        <v>Porto Alegre, 13 de JUNHO de 2025.</v>
      </c>
    </row>
    <row r="56" spans="1:4" s="107" customFormat="1" x14ac:dyDescent="0.25">
      <c r="A56" s="5"/>
    </row>
    <row r="57" spans="1:4" s="107" customFormat="1" x14ac:dyDescent="0.25">
      <c r="A57" s="5"/>
    </row>
    <row r="58" spans="1:4" s="107" customFormat="1" x14ac:dyDescent="0.25">
      <c r="A58" s="5"/>
    </row>
    <row r="59" spans="1:4" s="107" customFormat="1" x14ac:dyDescent="0.25">
      <c r="A59" s="5"/>
    </row>
    <row r="60" spans="1:4" s="107" customFormat="1" x14ac:dyDescent="0.25">
      <c r="A60" s="5"/>
    </row>
    <row r="61" spans="1:4" s="107" customFormat="1" x14ac:dyDescent="0.25">
      <c r="A61" s="6" t="s">
        <v>173</v>
      </c>
    </row>
    <row r="62" spans="1:4" s="107" customFormat="1" x14ac:dyDescent="0.25">
      <c r="A62" s="6" t="s">
        <v>174</v>
      </c>
    </row>
    <row r="63" spans="1:4" s="107" customFormat="1" x14ac:dyDescent="0.25">
      <c r="A63" s="7" t="s">
        <v>175</v>
      </c>
    </row>
    <row r="64" spans="1:4" s="107" customFormat="1" x14ac:dyDescent="0.25"/>
    <row r="65" s="107" customFormat="1" x14ac:dyDescent="0.25"/>
    <row r="66" s="107" customFormat="1" x14ac:dyDescent="0.25"/>
    <row r="67" s="107" customFormat="1" x14ac:dyDescent="0.25"/>
    <row r="68" s="107" customFormat="1" x14ac:dyDescent="0.25"/>
    <row r="69" s="107" customFormat="1" x14ac:dyDescent="0.25"/>
    <row r="70" s="107" customFormat="1" x14ac:dyDescent="0.25"/>
    <row r="71" s="107" customFormat="1" x14ac:dyDescent="0.25"/>
    <row r="72" s="107" customFormat="1" x14ac:dyDescent="0.25"/>
    <row r="73" s="107" customFormat="1" x14ac:dyDescent="0.25"/>
    <row r="74" s="107" customFormat="1" x14ac:dyDescent="0.25"/>
    <row r="75" s="107" customFormat="1" x14ac:dyDescent="0.25"/>
    <row r="76" s="107" customFormat="1" x14ac:dyDescent="0.25"/>
    <row r="77" s="107" customFormat="1" x14ac:dyDescent="0.25"/>
    <row r="78" s="107" customFormat="1" x14ac:dyDescent="0.25"/>
    <row r="79" s="107" customFormat="1" x14ac:dyDescent="0.25"/>
    <row r="80" s="107" customFormat="1" x14ac:dyDescent="0.25"/>
    <row r="81" s="107" customFormat="1" x14ac:dyDescent="0.25"/>
    <row r="82" s="107" customFormat="1" x14ac:dyDescent="0.25"/>
    <row r="83" s="107" customFormat="1" x14ac:dyDescent="0.25"/>
    <row r="84" s="107" customFormat="1" x14ac:dyDescent="0.25"/>
    <row r="85" s="107" customFormat="1" x14ac:dyDescent="0.25"/>
    <row r="86" s="107" customFormat="1" x14ac:dyDescent="0.25"/>
    <row r="87" s="107" customFormat="1" x14ac:dyDescent="0.25"/>
    <row r="88" s="107" customFormat="1" x14ac:dyDescent="0.25"/>
    <row r="89" s="107" customFormat="1" x14ac:dyDescent="0.25"/>
    <row r="90" s="107" customFormat="1" x14ac:dyDescent="0.25"/>
    <row r="91" s="107" customFormat="1" x14ac:dyDescent="0.25"/>
    <row r="92" s="107" customFormat="1" x14ac:dyDescent="0.25"/>
    <row r="93" s="107" customFormat="1" x14ac:dyDescent="0.25"/>
    <row r="94" s="107" customFormat="1" x14ac:dyDescent="0.25"/>
    <row r="95" s="107" customFormat="1" x14ac:dyDescent="0.25"/>
    <row r="96" s="107" customFormat="1" x14ac:dyDescent="0.25"/>
    <row r="97" s="107" customFormat="1" x14ac:dyDescent="0.25"/>
    <row r="98" s="107" customFormat="1" x14ac:dyDescent="0.25"/>
    <row r="99" s="107" customFormat="1" x14ac:dyDescent="0.25"/>
    <row r="100" s="107" customFormat="1" x14ac:dyDescent="0.25"/>
    <row r="101" s="107" customFormat="1" x14ac:dyDescent="0.25"/>
    <row r="102" s="107" customFormat="1" x14ac:dyDescent="0.25"/>
    <row r="103" s="107" customFormat="1" x14ac:dyDescent="0.25"/>
    <row r="104" s="107" customFormat="1" x14ac:dyDescent="0.25"/>
    <row r="105" s="107" customFormat="1" x14ac:dyDescent="0.25"/>
    <row r="106" s="107" customFormat="1" x14ac:dyDescent="0.25"/>
    <row r="107" s="107" customFormat="1" x14ac:dyDescent="0.25"/>
    <row r="108" s="107" customFormat="1" x14ac:dyDescent="0.25"/>
    <row r="109" s="107" customFormat="1" x14ac:dyDescent="0.25"/>
    <row r="110" s="107" customFormat="1" x14ac:dyDescent="0.25"/>
    <row r="111" s="107" customFormat="1" x14ac:dyDescent="0.25"/>
    <row r="112" s="107" customFormat="1" x14ac:dyDescent="0.25"/>
    <row r="113" s="107" customFormat="1" x14ac:dyDescent="0.25"/>
    <row r="114" s="107" customFormat="1" x14ac:dyDescent="0.25"/>
    <row r="115" s="107" customFormat="1" x14ac:dyDescent="0.25"/>
    <row r="116" s="107" customFormat="1" x14ac:dyDescent="0.25"/>
    <row r="117" s="107" customFormat="1" x14ac:dyDescent="0.25"/>
    <row r="118" s="107" customFormat="1" x14ac:dyDescent="0.25"/>
    <row r="119" s="107" customFormat="1" x14ac:dyDescent="0.25"/>
    <row r="120" s="107" customFormat="1" x14ac:dyDescent="0.25"/>
    <row r="121" s="107" customFormat="1" x14ac:dyDescent="0.25"/>
    <row r="122" s="107" customFormat="1" x14ac:dyDescent="0.25"/>
    <row r="123" s="107" customFormat="1" x14ac:dyDescent="0.25"/>
    <row r="124" s="107" customFormat="1" x14ac:dyDescent="0.25"/>
    <row r="125" s="107" customFormat="1" x14ac:dyDescent="0.25"/>
    <row r="126" s="107" customFormat="1" x14ac:dyDescent="0.25"/>
    <row r="127" s="107" customFormat="1" x14ac:dyDescent="0.25"/>
    <row r="128" s="107" customFormat="1" x14ac:dyDescent="0.25"/>
    <row r="129" s="107" customFormat="1" x14ac:dyDescent="0.25"/>
    <row r="130" s="107" customFormat="1" x14ac:dyDescent="0.25"/>
    <row r="131" s="107" customFormat="1" x14ac:dyDescent="0.25"/>
    <row r="132" s="107" customFormat="1" x14ac:dyDescent="0.25"/>
    <row r="133" s="107" customFormat="1" x14ac:dyDescent="0.25"/>
    <row r="134" s="107" customFormat="1" x14ac:dyDescent="0.25"/>
    <row r="135" s="107" customFormat="1" x14ac:dyDescent="0.25"/>
    <row r="136" s="107" customFormat="1" x14ac:dyDescent="0.25"/>
    <row r="137" s="107" customFormat="1" x14ac:dyDescent="0.25"/>
    <row r="138" s="107" customFormat="1" x14ac:dyDescent="0.25"/>
    <row r="139" s="107" customFormat="1" x14ac:dyDescent="0.25"/>
    <row r="140" s="107" customFormat="1" x14ac:dyDescent="0.25"/>
    <row r="141" s="107" customFormat="1" x14ac:dyDescent="0.25"/>
    <row r="142" s="107" customFormat="1" x14ac:dyDescent="0.25"/>
    <row r="143" s="107" customFormat="1" x14ac:dyDescent="0.25"/>
    <row r="144" s="107" customFormat="1" x14ac:dyDescent="0.25"/>
    <row r="145" s="107" customFormat="1" x14ac:dyDescent="0.25"/>
    <row r="146" s="107" customFormat="1" x14ac:dyDescent="0.25"/>
    <row r="147" s="107" customFormat="1" x14ac:dyDescent="0.25"/>
    <row r="148" s="107" customFormat="1" x14ac:dyDescent="0.25"/>
    <row r="149" s="107" customFormat="1" x14ac:dyDescent="0.25"/>
    <row r="150" s="107" customFormat="1" x14ac:dyDescent="0.25"/>
    <row r="151" s="107" customFormat="1" x14ac:dyDescent="0.25"/>
    <row r="152" s="107" customFormat="1" x14ac:dyDescent="0.25"/>
    <row r="153" s="107" customFormat="1" x14ac:dyDescent="0.25"/>
    <row r="154" s="107" customFormat="1" x14ac:dyDescent="0.25"/>
    <row r="155" s="107" customFormat="1" x14ac:dyDescent="0.25"/>
    <row r="156" s="107" customFormat="1" x14ac:dyDescent="0.25"/>
    <row r="157" s="107" customFormat="1" x14ac:dyDescent="0.25"/>
    <row r="158" s="107" customFormat="1" x14ac:dyDescent="0.25"/>
    <row r="159" s="107" customFormat="1" x14ac:dyDescent="0.25"/>
    <row r="160" s="107" customFormat="1" x14ac:dyDescent="0.25"/>
    <row r="161" s="107" customFormat="1" x14ac:dyDescent="0.25"/>
    <row r="162" s="107" customFormat="1" x14ac:dyDescent="0.25"/>
    <row r="163" s="107" customFormat="1" x14ac:dyDescent="0.25"/>
    <row r="164" s="107" customFormat="1" x14ac:dyDescent="0.25"/>
    <row r="165" s="107" customFormat="1" x14ac:dyDescent="0.25"/>
    <row r="166" s="107" customFormat="1" x14ac:dyDescent="0.25"/>
    <row r="167" s="107" customFormat="1" x14ac:dyDescent="0.25"/>
    <row r="168" s="107" customFormat="1" x14ac:dyDescent="0.25"/>
    <row r="169" s="107" customFormat="1" x14ac:dyDescent="0.25"/>
    <row r="170" s="107" customFormat="1" x14ac:dyDescent="0.25"/>
    <row r="171" s="107" customFormat="1" x14ac:dyDescent="0.25"/>
    <row r="172" s="107" customFormat="1" x14ac:dyDescent="0.25"/>
    <row r="173" s="107" customFormat="1" x14ac:dyDescent="0.25"/>
    <row r="174" s="107" customFormat="1" x14ac:dyDescent="0.25"/>
    <row r="175" s="107" customFormat="1" x14ac:dyDescent="0.25"/>
    <row r="176" s="107" customFormat="1" x14ac:dyDescent="0.25"/>
    <row r="177" s="107" customFormat="1" x14ac:dyDescent="0.25"/>
    <row r="178" s="107" customFormat="1" x14ac:dyDescent="0.25"/>
    <row r="179" s="107" customFormat="1" x14ac:dyDescent="0.25"/>
    <row r="180" s="107" customFormat="1" x14ac:dyDescent="0.25"/>
    <row r="181" s="107" customFormat="1" x14ac:dyDescent="0.25"/>
    <row r="182" s="107" customFormat="1" x14ac:dyDescent="0.25"/>
    <row r="183" s="107" customFormat="1" x14ac:dyDescent="0.25"/>
    <row r="184" s="107" customFormat="1" x14ac:dyDescent="0.25"/>
    <row r="185" s="107" customFormat="1" x14ac:dyDescent="0.25"/>
    <row r="186" s="107" customFormat="1" x14ac:dyDescent="0.25"/>
    <row r="187" s="107" customFormat="1" x14ac:dyDescent="0.25"/>
    <row r="188" s="107" customFormat="1" x14ac:dyDescent="0.25"/>
    <row r="189" s="107" customFormat="1" x14ac:dyDescent="0.25"/>
    <row r="190" s="107" customFormat="1" x14ac:dyDescent="0.25"/>
    <row r="191" s="107" customFormat="1" x14ac:dyDescent="0.25"/>
    <row r="192" s="107" customFormat="1" x14ac:dyDescent="0.25"/>
    <row r="193" s="107" customFormat="1" x14ac:dyDescent="0.25"/>
    <row r="194" s="107" customFormat="1" x14ac:dyDescent="0.25"/>
    <row r="195" s="107" customFormat="1" x14ac:dyDescent="0.25"/>
    <row r="196" s="107" customFormat="1" x14ac:dyDescent="0.25"/>
    <row r="197" s="107" customFormat="1" x14ac:dyDescent="0.25"/>
    <row r="198" s="107" customFormat="1" x14ac:dyDescent="0.25"/>
    <row r="199" s="107" customFormat="1" x14ac:dyDescent="0.25"/>
    <row r="200" s="107" customFormat="1" x14ac:dyDescent="0.25"/>
    <row r="201" s="107" customFormat="1" x14ac:dyDescent="0.25"/>
    <row r="202" s="107" customFormat="1" x14ac:dyDescent="0.25"/>
    <row r="203" s="107" customFormat="1" x14ac:dyDescent="0.25"/>
    <row r="204" s="107" customFormat="1" x14ac:dyDescent="0.25"/>
    <row r="205" s="107" customFormat="1" x14ac:dyDescent="0.25"/>
    <row r="206" s="107" customFormat="1" x14ac:dyDescent="0.25"/>
    <row r="207" s="107" customFormat="1" x14ac:dyDescent="0.25"/>
    <row r="208" s="107" customFormat="1" x14ac:dyDescent="0.25"/>
    <row r="209" s="107" customFormat="1" x14ac:dyDescent="0.25"/>
    <row r="210" s="107" customFormat="1" x14ac:dyDescent="0.25"/>
    <row r="211" s="107" customFormat="1" x14ac:dyDescent="0.25"/>
    <row r="212" s="107" customFormat="1" x14ac:dyDescent="0.25"/>
    <row r="213" s="107" customFormat="1" x14ac:dyDescent="0.25"/>
    <row r="214" s="107" customFormat="1" x14ac:dyDescent="0.25"/>
    <row r="215" s="107" customFormat="1" x14ac:dyDescent="0.25"/>
    <row r="216" s="107" customFormat="1" x14ac:dyDescent="0.25"/>
    <row r="217" s="107" customFormat="1" x14ac:dyDescent="0.25"/>
    <row r="218" s="107" customFormat="1" x14ac:dyDescent="0.25"/>
    <row r="219" s="107" customFormat="1" x14ac:dyDescent="0.25"/>
    <row r="220" s="107" customFormat="1" x14ac:dyDescent="0.25"/>
    <row r="221" s="107" customFormat="1" x14ac:dyDescent="0.25"/>
    <row r="222" s="107" customFormat="1" x14ac:dyDescent="0.25"/>
    <row r="223" s="107" customFormat="1" x14ac:dyDescent="0.25"/>
    <row r="224" s="107" customFormat="1" x14ac:dyDescent="0.25"/>
    <row r="225" s="107" customFormat="1" x14ac:dyDescent="0.25"/>
    <row r="226" s="107" customFormat="1" x14ac:dyDescent="0.25"/>
    <row r="227" s="107" customFormat="1" x14ac:dyDescent="0.25"/>
    <row r="228" s="107" customFormat="1" x14ac:dyDescent="0.25"/>
    <row r="229" s="107" customFormat="1" x14ac:dyDescent="0.25"/>
    <row r="230" s="107" customFormat="1" x14ac:dyDescent="0.25"/>
    <row r="231" s="107" customFormat="1" x14ac:dyDescent="0.25"/>
    <row r="232" s="107" customFormat="1" x14ac:dyDescent="0.25"/>
    <row r="233" s="107" customFormat="1" x14ac:dyDescent="0.25"/>
    <row r="234" s="107" customFormat="1" x14ac:dyDescent="0.25"/>
    <row r="235" s="107" customFormat="1" x14ac:dyDescent="0.25"/>
    <row r="236" s="107" customFormat="1" x14ac:dyDescent="0.25"/>
    <row r="237" s="107" customFormat="1" x14ac:dyDescent="0.25"/>
    <row r="238" s="107" customFormat="1" x14ac:dyDescent="0.25"/>
    <row r="239" s="107" customFormat="1" x14ac:dyDescent="0.25"/>
    <row r="240" s="107" customFormat="1" x14ac:dyDescent="0.25"/>
    <row r="241" s="107" customFormat="1" x14ac:dyDescent="0.25"/>
    <row r="242" s="107" customFormat="1" x14ac:dyDescent="0.25"/>
    <row r="243" s="107" customFormat="1" x14ac:dyDescent="0.25"/>
    <row r="244" s="107" customFormat="1" x14ac:dyDescent="0.25"/>
    <row r="245" s="107" customFormat="1" x14ac:dyDescent="0.25"/>
    <row r="246" s="107" customFormat="1" x14ac:dyDescent="0.25"/>
    <row r="247" s="107" customFormat="1" x14ac:dyDescent="0.25"/>
    <row r="248" s="107" customFormat="1" x14ac:dyDescent="0.25"/>
    <row r="249" s="107" customFormat="1" x14ac:dyDescent="0.25"/>
    <row r="250" s="107" customFormat="1" x14ac:dyDescent="0.25"/>
    <row r="251" s="107" customFormat="1" x14ac:dyDescent="0.25"/>
    <row r="252" s="107" customFormat="1" x14ac:dyDescent="0.25"/>
    <row r="253" s="107" customFormat="1" x14ac:dyDescent="0.25"/>
    <row r="254" s="107" customFormat="1" x14ac:dyDescent="0.25"/>
    <row r="255" s="107" customFormat="1" x14ac:dyDescent="0.25"/>
    <row r="256" s="107" customFormat="1" x14ac:dyDescent="0.25"/>
    <row r="257" s="107" customFormat="1" x14ac:dyDescent="0.25"/>
    <row r="258" s="107" customFormat="1" x14ac:dyDescent="0.25"/>
    <row r="259" s="107" customFormat="1" x14ac:dyDescent="0.25"/>
    <row r="260" s="107" customFormat="1" x14ac:dyDescent="0.25"/>
    <row r="261" s="107" customFormat="1" x14ac:dyDescent="0.25"/>
    <row r="262" s="107" customFormat="1" x14ac:dyDescent="0.25"/>
    <row r="263" s="107" customFormat="1" x14ac:dyDescent="0.25"/>
    <row r="264" s="107" customFormat="1" x14ac:dyDescent="0.25"/>
    <row r="265" s="107" customFormat="1" x14ac:dyDescent="0.25"/>
    <row r="266" s="107" customFormat="1" x14ac:dyDescent="0.25"/>
    <row r="267" s="107" customFormat="1" x14ac:dyDescent="0.25"/>
    <row r="268" s="107" customFormat="1" x14ac:dyDescent="0.25"/>
    <row r="269" s="107" customFormat="1" x14ac:dyDescent="0.25"/>
    <row r="270" s="107" customFormat="1" x14ac:dyDescent="0.25"/>
    <row r="271" s="107" customFormat="1" x14ac:dyDescent="0.25"/>
    <row r="272" s="107" customFormat="1" x14ac:dyDescent="0.25"/>
    <row r="273" s="107" customFormat="1" x14ac:dyDescent="0.25"/>
    <row r="274" s="107" customFormat="1" x14ac:dyDescent="0.25"/>
    <row r="275" s="107" customFormat="1" x14ac:dyDescent="0.25"/>
    <row r="276" s="107" customFormat="1" x14ac:dyDescent="0.25"/>
    <row r="277" s="107" customFormat="1" x14ac:dyDescent="0.25"/>
    <row r="278" s="107" customFormat="1" x14ac:dyDescent="0.25"/>
    <row r="279" s="107" customFormat="1" x14ac:dyDescent="0.25"/>
    <row r="280" s="107" customFormat="1" x14ac:dyDescent="0.25"/>
    <row r="281" s="107" customFormat="1" x14ac:dyDescent="0.25"/>
    <row r="282" s="107" customFormat="1" x14ac:dyDescent="0.25"/>
    <row r="283" s="107" customFormat="1" x14ac:dyDescent="0.25"/>
    <row r="284" s="107" customFormat="1" x14ac:dyDescent="0.25"/>
    <row r="285" s="107" customFormat="1" x14ac:dyDescent="0.25"/>
    <row r="286" s="107" customFormat="1" x14ac:dyDescent="0.25"/>
    <row r="287" s="107" customFormat="1" x14ac:dyDescent="0.25"/>
    <row r="288" s="107" customFormat="1" x14ac:dyDescent="0.25"/>
    <row r="289" s="107" customFormat="1" x14ac:dyDescent="0.25"/>
    <row r="290" s="107" customFormat="1" x14ac:dyDescent="0.25"/>
    <row r="291" s="107" customFormat="1" x14ac:dyDescent="0.25"/>
    <row r="292" s="107" customFormat="1" x14ac:dyDescent="0.25"/>
    <row r="293" s="107" customFormat="1" x14ac:dyDescent="0.25"/>
    <row r="294" s="107" customFormat="1" x14ac:dyDescent="0.25"/>
    <row r="295" s="107" customFormat="1" x14ac:dyDescent="0.25"/>
    <row r="296" s="107" customFormat="1" x14ac:dyDescent="0.25"/>
    <row r="297" s="107" customFormat="1" x14ac:dyDescent="0.25"/>
    <row r="298" s="107" customFormat="1" x14ac:dyDescent="0.25"/>
    <row r="299" s="107" customFormat="1" x14ac:dyDescent="0.25"/>
    <row r="300" s="107" customFormat="1" x14ac:dyDescent="0.25"/>
    <row r="301" s="107" customFormat="1" x14ac:dyDescent="0.25"/>
    <row r="302" s="107" customFormat="1" x14ac:dyDescent="0.25"/>
    <row r="303" s="107" customFormat="1" x14ac:dyDescent="0.25"/>
    <row r="304" s="107" customFormat="1" x14ac:dyDescent="0.25"/>
    <row r="305" s="107" customFormat="1" x14ac:dyDescent="0.25"/>
    <row r="306" s="107" customFormat="1" x14ac:dyDescent="0.25"/>
    <row r="307" s="107" customFormat="1" x14ac:dyDescent="0.25"/>
    <row r="308" s="107" customFormat="1" x14ac:dyDescent="0.25"/>
    <row r="309" s="107" customFormat="1" x14ac:dyDescent="0.25"/>
    <row r="310" s="107" customFormat="1" x14ac:dyDescent="0.25"/>
    <row r="311" s="107" customFormat="1" x14ac:dyDescent="0.25"/>
    <row r="312" s="107" customFormat="1" x14ac:dyDescent="0.25"/>
    <row r="313" s="107" customFormat="1" x14ac:dyDescent="0.25"/>
    <row r="314" s="107" customFormat="1" x14ac:dyDescent="0.25"/>
    <row r="315" s="107" customFormat="1" x14ac:dyDescent="0.25"/>
    <row r="316" s="107" customFormat="1" x14ac:dyDescent="0.25"/>
    <row r="317" s="107" customFormat="1" x14ac:dyDescent="0.25"/>
    <row r="318" s="107" customFormat="1" x14ac:dyDescent="0.25"/>
    <row r="319" s="107" customFormat="1" x14ac:dyDescent="0.25"/>
    <row r="320" s="107" customFormat="1" x14ac:dyDescent="0.25"/>
    <row r="321" s="107" customFormat="1" x14ac:dyDescent="0.25"/>
    <row r="322" s="107" customFormat="1" x14ac:dyDescent="0.25"/>
    <row r="323" s="107" customFormat="1" x14ac:dyDescent="0.25"/>
    <row r="324" s="107" customFormat="1" x14ac:dyDescent="0.25"/>
    <row r="325" s="107" customFormat="1" x14ac:dyDescent="0.25"/>
    <row r="326" s="107" customFormat="1" x14ac:dyDescent="0.25"/>
    <row r="327" s="107" customFormat="1" x14ac:dyDescent="0.25"/>
    <row r="328" s="107" customFormat="1" x14ac:dyDescent="0.25"/>
    <row r="329" s="107" customFormat="1" x14ac:dyDescent="0.25"/>
    <row r="330" s="107" customFormat="1" x14ac:dyDescent="0.25"/>
    <row r="331" s="107" customFormat="1" x14ac:dyDescent="0.25"/>
    <row r="332" s="107" customFormat="1" x14ac:dyDescent="0.25"/>
    <row r="333" s="107" customFormat="1" x14ac:dyDescent="0.25"/>
    <row r="334" s="107" customFormat="1" x14ac:dyDescent="0.25"/>
    <row r="335" s="107" customFormat="1" x14ac:dyDescent="0.25"/>
    <row r="336" s="107" customFormat="1" x14ac:dyDescent="0.25"/>
    <row r="337" s="107" customFormat="1" x14ac:dyDescent="0.25"/>
    <row r="338" s="107" customFormat="1" x14ac:dyDescent="0.25"/>
    <row r="339" s="107" customFormat="1" x14ac:dyDescent="0.25"/>
    <row r="340" s="107" customFormat="1" x14ac:dyDescent="0.25"/>
    <row r="341" s="107" customFormat="1" x14ac:dyDescent="0.25"/>
    <row r="342" s="107" customFormat="1" x14ac:dyDescent="0.25"/>
    <row r="343" s="107" customFormat="1" x14ac:dyDescent="0.25"/>
    <row r="344" s="107" customFormat="1" x14ac:dyDescent="0.25"/>
    <row r="345" s="107" customFormat="1" x14ac:dyDescent="0.25"/>
    <row r="346" s="107" customFormat="1" x14ac:dyDescent="0.25"/>
    <row r="347" s="107" customFormat="1" x14ac:dyDescent="0.25"/>
    <row r="348" s="107" customFormat="1" x14ac:dyDescent="0.25"/>
    <row r="349" s="107" customFormat="1" x14ac:dyDescent="0.25"/>
    <row r="350" s="107" customFormat="1" x14ac:dyDescent="0.25"/>
    <row r="351" s="107" customFormat="1" x14ac:dyDescent="0.25"/>
    <row r="352" s="107" customFormat="1" x14ac:dyDescent="0.25"/>
    <row r="353" s="107" customFormat="1" x14ac:dyDescent="0.25"/>
    <row r="354" s="107" customFormat="1" x14ac:dyDescent="0.25"/>
    <row r="355" s="107" customFormat="1" x14ac:dyDescent="0.25"/>
    <row r="356" s="107" customFormat="1" x14ac:dyDescent="0.25"/>
    <row r="357" s="107" customFormat="1" x14ac:dyDescent="0.25"/>
    <row r="358" s="107" customFormat="1" x14ac:dyDescent="0.25"/>
    <row r="359" s="107" customFormat="1" x14ac:dyDescent="0.25"/>
    <row r="360" s="107" customFormat="1" x14ac:dyDescent="0.25"/>
    <row r="361" s="107" customFormat="1" x14ac:dyDescent="0.25"/>
    <row r="362" s="107" customFormat="1" x14ac:dyDescent="0.25"/>
    <row r="363" s="107" customFormat="1" x14ac:dyDescent="0.25"/>
  </sheetData>
  <mergeCells count="5">
    <mergeCell ref="B2:D2"/>
    <mergeCell ref="B3:C3"/>
    <mergeCell ref="A4:D4"/>
    <mergeCell ref="H6:I7"/>
    <mergeCell ref="J6:K7"/>
  </mergeCells>
  <pageMargins left="0.39370078740157483" right="0.39370078740157483" top="0.98425196850393704" bottom="0.78740157480314965" header="0.31496062992125984" footer="0.31496062992125984"/>
  <pageSetup scale="87" orientation="portrait" r:id="rId1"/>
  <headerFooter>
    <oddHeader>&amp;L&amp;G&amp;C&amp;"Arial,Normal"Governo do Estado do Rio Grande &amp;10do Sul
Secretaria de Trabalho e Desenvolvimento Profissional
Fundação Gaúcha do Trabalho e Ação Social&amp;R&amp;G</oddHeader>
    <oddFooter>&amp;C&amp;"Arial,Normal"&amp;10Av. Borges de Medeiros, 521 – 5º andar – Centro – CEP 90020-023 – Porto Alegre / RS
Fone: 3284.6000 – site: www.fgtas.rs.gov.br</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9D9F5-021A-4072-A743-53DF9E19523B}">
  <sheetPr>
    <pageSetUpPr fitToPage="1"/>
  </sheetPr>
  <dimension ref="A1:F27"/>
  <sheetViews>
    <sheetView workbookViewId="0">
      <selection activeCell="AE92" sqref="AE92"/>
    </sheetView>
  </sheetViews>
  <sheetFormatPr defaultRowHeight="14.4" x14ac:dyDescent="0.3"/>
  <cols>
    <col min="1" max="1" width="14" style="16" customWidth="1"/>
    <col min="2" max="2" width="80.109375" style="16" customWidth="1"/>
    <col min="3" max="3" width="21.5546875" style="16" customWidth="1"/>
    <col min="4" max="4" width="20.77734375" style="16" customWidth="1"/>
    <col min="5" max="5" width="15.109375" style="16" customWidth="1"/>
    <col min="6" max="6" width="20.21875" style="16" customWidth="1"/>
    <col min="7" max="16384" width="8.88671875" style="16"/>
  </cols>
  <sheetData>
    <row r="1" spans="1:6" x14ac:dyDescent="0.3">
      <c r="A1" s="160" t="s">
        <v>421</v>
      </c>
      <c r="B1" s="160"/>
      <c r="C1" s="160"/>
      <c r="D1" s="160"/>
      <c r="E1" s="160"/>
      <c r="F1" s="160"/>
    </row>
    <row r="2" spans="1:6" x14ac:dyDescent="0.3">
      <c r="A2" s="161" t="s">
        <v>152</v>
      </c>
      <c r="B2" s="161"/>
      <c r="C2" s="161"/>
      <c r="D2" s="161"/>
      <c r="E2" s="161"/>
      <c r="F2" s="161"/>
    </row>
    <row r="3" spans="1:6" x14ac:dyDescent="0.3">
      <c r="A3" s="11" t="s">
        <v>141</v>
      </c>
      <c r="B3" s="12" t="s">
        <v>218</v>
      </c>
    </row>
    <row r="4" spans="1:6" x14ac:dyDescent="0.3">
      <c r="A4" s="11" t="s">
        <v>143</v>
      </c>
      <c r="B4" s="12" t="s">
        <v>313</v>
      </c>
      <c r="E4" s="13"/>
      <c r="F4" s="14"/>
    </row>
    <row r="5" spans="1:6" x14ac:dyDescent="0.3">
      <c r="A5" s="11" t="s">
        <v>146</v>
      </c>
      <c r="B5" s="21" t="s">
        <v>226</v>
      </c>
      <c r="E5" s="13"/>
      <c r="F5" s="14"/>
    </row>
    <row r="6" spans="1:6" x14ac:dyDescent="0.3">
      <c r="A6" s="11" t="s">
        <v>149</v>
      </c>
      <c r="B6" s="11">
        <v>15691579</v>
      </c>
    </row>
    <row r="7" spans="1:6" x14ac:dyDescent="0.3">
      <c r="A7" s="11" t="s">
        <v>225</v>
      </c>
      <c r="B7" s="15">
        <v>45821</v>
      </c>
    </row>
    <row r="9" spans="1:6" x14ac:dyDescent="0.3">
      <c r="A9" s="80" t="s">
        <v>217</v>
      </c>
      <c r="B9" s="80" t="s">
        <v>0</v>
      </c>
      <c r="C9" s="80" t="s">
        <v>180</v>
      </c>
      <c r="D9" s="80" t="s">
        <v>181</v>
      </c>
      <c r="E9" s="80" t="s">
        <v>182</v>
      </c>
      <c r="F9" s="80" t="s">
        <v>176</v>
      </c>
    </row>
    <row r="10" spans="1:6" x14ac:dyDescent="0.3">
      <c r="A10" s="18">
        <v>1</v>
      </c>
      <c r="B10" s="19" t="s">
        <v>154</v>
      </c>
      <c r="C10" s="20">
        <v>165</v>
      </c>
      <c r="D10" s="20">
        <v>114.58</v>
      </c>
      <c r="E10" s="20">
        <v>108.27</v>
      </c>
      <c r="F10" s="20">
        <f t="shared" ref="F10:F13" si="0">AVERAGE(C10:E10)</f>
        <v>129.28333333333333</v>
      </c>
    </row>
    <row r="11" spans="1:6" x14ac:dyDescent="0.3">
      <c r="A11" s="18">
        <v>2</v>
      </c>
      <c r="B11" s="19" t="s">
        <v>276</v>
      </c>
      <c r="C11" s="20">
        <v>24.41</v>
      </c>
      <c r="D11" s="20">
        <v>17.100000000000001</v>
      </c>
      <c r="E11" s="20">
        <v>18.5</v>
      </c>
      <c r="F11" s="20">
        <f t="shared" si="0"/>
        <v>20.003333333333334</v>
      </c>
    </row>
    <row r="12" spans="1:6" x14ac:dyDescent="0.3">
      <c r="A12" s="18">
        <v>3</v>
      </c>
      <c r="B12" s="19" t="s">
        <v>271</v>
      </c>
      <c r="C12" s="20">
        <v>45.99</v>
      </c>
      <c r="D12" s="20">
        <v>45</v>
      </c>
      <c r="E12" s="20">
        <v>28.75</v>
      </c>
      <c r="F12" s="20">
        <f t="shared" si="0"/>
        <v>39.913333333333334</v>
      </c>
    </row>
    <row r="13" spans="1:6" x14ac:dyDescent="0.3">
      <c r="A13" s="18">
        <v>4</v>
      </c>
      <c r="B13" s="19" t="s">
        <v>161</v>
      </c>
      <c r="C13" s="20">
        <v>115.46</v>
      </c>
      <c r="D13" s="20">
        <v>164.33</v>
      </c>
      <c r="E13" s="20">
        <v>168.08</v>
      </c>
      <c r="F13" s="20">
        <f t="shared" si="0"/>
        <v>149.29</v>
      </c>
    </row>
    <row r="14" spans="1:6" x14ac:dyDescent="0.3">
      <c r="A14" s="18">
        <v>5</v>
      </c>
      <c r="B14" s="19" t="s">
        <v>169</v>
      </c>
      <c r="C14" s="20">
        <v>646.91999999999996</v>
      </c>
      <c r="D14" s="20">
        <v>740.52</v>
      </c>
      <c r="E14" s="20">
        <v>880.46</v>
      </c>
      <c r="F14" s="20">
        <f>AVERAGE(C14:E14)</f>
        <v>755.9666666666667</v>
      </c>
    </row>
    <row r="15" spans="1:6" x14ac:dyDescent="0.3">
      <c r="A15" s="18">
        <v>6</v>
      </c>
      <c r="B15" s="19" t="s">
        <v>183</v>
      </c>
      <c r="C15" s="20">
        <v>23.25</v>
      </c>
      <c r="D15" s="20">
        <v>43.95</v>
      </c>
      <c r="E15" s="20">
        <v>24.98</v>
      </c>
      <c r="F15" s="20">
        <v>30.06</v>
      </c>
    </row>
    <row r="16" spans="1:6" x14ac:dyDescent="0.3">
      <c r="A16" s="18">
        <v>7</v>
      </c>
      <c r="B16" s="4" t="s">
        <v>285</v>
      </c>
      <c r="C16" s="20">
        <v>35</v>
      </c>
      <c r="D16" s="20">
        <v>35.64</v>
      </c>
      <c r="E16" s="20">
        <v>23.9</v>
      </c>
      <c r="F16" s="20">
        <f>AVERAGE(C16:E16)</f>
        <v>31.513333333333332</v>
      </c>
    </row>
    <row r="17" spans="1:6" x14ac:dyDescent="0.3">
      <c r="A17" s="18">
        <v>8</v>
      </c>
      <c r="B17" s="4" t="s">
        <v>98</v>
      </c>
      <c r="C17" s="20">
        <v>147.62</v>
      </c>
      <c r="D17" s="20">
        <v>216</v>
      </c>
      <c r="E17" s="20">
        <v>207.77</v>
      </c>
      <c r="F17" s="20">
        <f>AVERAGE(C17:E17)</f>
        <v>190.46333333333334</v>
      </c>
    </row>
    <row r="18" spans="1:6" ht="24.6" x14ac:dyDescent="0.3">
      <c r="A18" s="18">
        <v>9</v>
      </c>
      <c r="B18" s="10" t="s">
        <v>99</v>
      </c>
      <c r="C18" s="20">
        <v>899.1</v>
      </c>
      <c r="D18" s="20">
        <v>899</v>
      </c>
      <c r="E18" s="20">
        <v>840.48</v>
      </c>
      <c r="F18" s="20">
        <f>AVERAGE(C18:E18)</f>
        <v>879.52666666666664</v>
      </c>
    </row>
    <row r="19" spans="1:6" x14ac:dyDescent="0.3">
      <c r="A19" s="18">
        <v>10</v>
      </c>
      <c r="B19" s="4" t="s">
        <v>100</v>
      </c>
      <c r="C19" s="20">
        <v>126.02</v>
      </c>
      <c r="D19" s="20">
        <v>139.9</v>
      </c>
      <c r="E19" s="20">
        <f>253.94/2</f>
        <v>126.97</v>
      </c>
      <c r="F19" s="20">
        <f>AVERAGE(C19:E19)</f>
        <v>130.96333333333334</v>
      </c>
    </row>
    <row r="21" spans="1:6" x14ac:dyDescent="0.3">
      <c r="A21" s="5" t="s">
        <v>227</v>
      </c>
    </row>
    <row r="22" spans="1:6" x14ac:dyDescent="0.3">
      <c r="A22" s="17"/>
    </row>
    <row r="23" spans="1:6" x14ac:dyDescent="0.3">
      <c r="A23" s="5"/>
    </row>
    <row r="24" spans="1:6" x14ac:dyDescent="0.3">
      <c r="A24" s="22" t="s">
        <v>173</v>
      </c>
      <c r="D24" s="22"/>
      <c r="E24" s="22"/>
      <c r="F24" s="22"/>
    </row>
    <row r="25" spans="1:6" x14ac:dyDescent="0.3">
      <c r="A25" s="22" t="s">
        <v>174</v>
      </c>
      <c r="D25" s="22"/>
      <c r="E25" s="22"/>
      <c r="F25" s="22"/>
    </row>
    <row r="26" spans="1:6" x14ac:dyDescent="0.3">
      <c r="A26" s="22" t="s">
        <v>175</v>
      </c>
      <c r="D26" s="24"/>
      <c r="E26" s="24"/>
      <c r="F26" s="24"/>
    </row>
    <row r="27" spans="1:6" x14ac:dyDescent="0.3">
      <c r="A27" s="17"/>
    </row>
  </sheetData>
  <mergeCells count="2">
    <mergeCell ref="A1:F1"/>
    <mergeCell ref="A2:F2"/>
  </mergeCells>
  <pageMargins left="0.39370078740157483" right="0.39370078740157483" top="0.78740157480314965" bottom="0.78740157480314965" header="0.31496062992125984" footer="0.31496062992125984"/>
  <pageSetup scale="75" orientation="landscape" r:id="rId1"/>
  <headerFooter>
    <oddHeader>&amp;L&amp;G&amp;C&amp;"Arial,Normal"&amp;10Governo do Estado do Rio Grande do Sul
Secretaria de Trabalho e Desenvolvimento Profissional
Fundação Gaúcha do Trabalho e Ação Social&amp;R&amp;G</oddHeader>
    <oddFooter>&amp;C&amp;"Arial,Normal"&amp;10Av. Borges de Medeiros, 521 – 5º andar – Centro – CEP 90020-023 – Porto Alegre / RS
Fone: 3284.6000 – site: www.fgtas.rs.gov.br</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AA601-B87E-47E4-B18B-6CA8666F4EF9}">
  <sheetPr>
    <pageSetUpPr fitToPage="1"/>
  </sheetPr>
  <dimension ref="A1:F28"/>
  <sheetViews>
    <sheetView workbookViewId="0">
      <selection activeCell="A42" sqref="A42"/>
    </sheetView>
  </sheetViews>
  <sheetFormatPr defaultRowHeight="12" customHeight="1" x14ac:dyDescent="0.3"/>
  <cols>
    <col min="1" max="1" width="83.21875" style="8" customWidth="1"/>
    <col min="2" max="2" width="38.44140625" style="8" customWidth="1"/>
    <col min="3" max="3" width="41.21875" style="8" customWidth="1"/>
    <col min="4" max="4" width="40.5546875" style="8" customWidth="1"/>
    <col min="5" max="16384" width="8.88671875" style="8"/>
  </cols>
  <sheetData>
    <row r="1" spans="1:6" ht="12" customHeight="1" x14ac:dyDescent="0.3">
      <c r="A1" s="9" t="s">
        <v>0</v>
      </c>
      <c r="B1" s="9" t="s">
        <v>198</v>
      </c>
      <c r="C1" s="9" t="s">
        <v>199</v>
      </c>
      <c r="D1" s="9" t="s">
        <v>200</v>
      </c>
    </row>
    <row r="2" spans="1:6" ht="12" customHeight="1" x14ac:dyDescent="0.3">
      <c r="A2" s="4" t="s">
        <v>154</v>
      </c>
      <c r="B2" s="10" t="s">
        <v>155</v>
      </c>
      <c r="C2" s="10" t="s">
        <v>156</v>
      </c>
      <c r="D2" s="10" t="s">
        <v>157</v>
      </c>
      <c r="F2" s="3"/>
    </row>
    <row r="3" spans="1:6" ht="12" customHeight="1" x14ac:dyDescent="0.3">
      <c r="A3" s="4" t="s">
        <v>277</v>
      </c>
      <c r="B3" s="10" t="s">
        <v>158</v>
      </c>
      <c r="C3" s="23" t="s">
        <v>159</v>
      </c>
      <c r="D3" s="23" t="s">
        <v>160</v>
      </c>
    </row>
    <row r="4" spans="1:6" ht="12" customHeight="1" x14ac:dyDescent="0.3">
      <c r="A4" s="4" t="s">
        <v>272</v>
      </c>
      <c r="B4" s="23" t="s">
        <v>273</v>
      </c>
      <c r="C4" s="10" t="s">
        <v>274</v>
      </c>
      <c r="D4" s="10" t="s">
        <v>275</v>
      </c>
    </row>
    <row r="5" spans="1:6" ht="12" customHeight="1" x14ac:dyDescent="0.3">
      <c r="A5" s="4" t="s">
        <v>161</v>
      </c>
      <c r="B5" s="10" t="s">
        <v>162</v>
      </c>
      <c r="C5" s="10" t="s">
        <v>163</v>
      </c>
      <c r="D5" s="10" t="s">
        <v>164</v>
      </c>
    </row>
    <row r="6" spans="1:6" ht="12" customHeight="1" x14ac:dyDescent="0.3">
      <c r="A6" s="4" t="s">
        <v>165</v>
      </c>
      <c r="B6" s="10" t="s">
        <v>166</v>
      </c>
      <c r="C6" s="10" t="s">
        <v>167</v>
      </c>
      <c r="D6" s="10" t="s">
        <v>168</v>
      </c>
    </row>
    <row r="7" spans="1:6" ht="12" customHeight="1" x14ac:dyDescent="0.3">
      <c r="A7" s="4" t="s">
        <v>169</v>
      </c>
      <c r="B7" s="10" t="s">
        <v>170</v>
      </c>
      <c r="C7" s="10" t="s">
        <v>171</v>
      </c>
      <c r="D7" s="10" t="s">
        <v>172</v>
      </c>
    </row>
    <row r="8" spans="1:6" ht="12" customHeight="1" x14ac:dyDescent="0.3">
      <c r="A8" s="4" t="s">
        <v>183</v>
      </c>
      <c r="B8" s="4" t="s">
        <v>201</v>
      </c>
      <c r="C8" s="4" t="s">
        <v>202</v>
      </c>
      <c r="D8" s="4" t="s">
        <v>203</v>
      </c>
    </row>
    <row r="9" spans="1:6" ht="12" hidden="1" customHeight="1" x14ac:dyDescent="0.3">
      <c r="A9" s="4" t="s">
        <v>184</v>
      </c>
      <c r="B9" s="4" t="s">
        <v>204</v>
      </c>
      <c r="C9" s="4" t="s">
        <v>205</v>
      </c>
      <c r="D9" s="4" t="s">
        <v>206</v>
      </c>
    </row>
    <row r="10" spans="1:6" ht="12" hidden="1" customHeight="1" x14ac:dyDescent="0.3">
      <c r="A10" s="4" t="s">
        <v>185</v>
      </c>
      <c r="B10" s="4" t="s">
        <v>204</v>
      </c>
      <c r="C10" s="4" t="s">
        <v>205</v>
      </c>
      <c r="D10" s="4" t="s">
        <v>204</v>
      </c>
    </row>
    <row r="11" spans="1:6" ht="12" hidden="1" customHeight="1" x14ac:dyDescent="0.3">
      <c r="A11" s="4" t="s">
        <v>186</v>
      </c>
      <c r="B11" s="4" t="s">
        <v>207</v>
      </c>
      <c r="C11" s="4" t="s">
        <v>208</v>
      </c>
      <c r="D11" s="4" t="s">
        <v>208</v>
      </c>
    </row>
    <row r="12" spans="1:6" ht="12" hidden="1" customHeight="1" x14ac:dyDescent="0.3">
      <c r="A12" s="4" t="s">
        <v>187</v>
      </c>
      <c r="B12" s="4" t="s">
        <v>209</v>
      </c>
      <c r="C12" s="4" t="s">
        <v>210</v>
      </c>
      <c r="D12" s="4" t="s">
        <v>211</v>
      </c>
    </row>
    <row r="13" spans="1:6" ht="12" hidden="1" customHeight="1" x14ac:dyDescent="0.3">
      <c r="A13" s="4" t="s">
        <v>188</v>
      </c>
      <c r="B13" s="4" t="s">
        <v>209</v>
      </c>
      <c r="C13" s="4" t="s">
        <v>212</v>
      </c>
      <c r="D13" s="4" t="s">
        <v>206</v>
      </c>
    </row>
    <row r="14" spans="1:6" ht="12" hidden="1" customHeight="1" x14ac:dyDescent="0.3">
      <c r="A14" s="4" t="s">
        <v>177</v>
      </c>
      <c r="B14" s="4" t="s">
        <v>213</v>
      </c>
      <c r="C14" s="4" t="s">
        <v>204</v>
      </c>
      <c r="D14" s="4" t="s">
        <v>214</v>
      </c>
    </row>
    <row r="15" spans="1:6" ht="12" hidden="1" customHeight="1" x14ac:dyDescent="0.3">
      <c r="A15" s="4" t="s">
        <v>189</v>
      </c>
      <c r="B15" s="4" t="s">
        <v>212</v>
      </c>
      <c r="C15" s="4" t="s">
        <v>215</v>
      </c>
      <c r="D15" s="4" t="s">
        <v>216</v>
      </c>
    </row>
    <row r="16" spans="1:6" ht="12" hidden="1" customHeight="1" x14ac:dyDescent="0.3">
      <c r="A16" s="4" t="s">
        <v>190</v>
      </c>
      <c r="B16" s="4" t="s">
        <v>206</v>
      </c>
      <c r="C16" s="4" t="s">
        <v>206</v>
      </c>
      <c r="D16" s="4" t="s">
        <v>206</v>
      </c>
    </row>
    <row r="17" spans="1:4" ht="12" hidden="1" customHeight="1" x14ac:dyDescent="0.3">
      <c r="A17" s="4" t="s">
        <v>191</v>
      </c>
      <c r="B17" s="4" t="s">
        <v>206</v>
      </c>
      <c r="C17" s="4" t="s">
        <v>206</v>
      </c>
      <c r="D17" s="4" t="s">
        <v>206</v>
      </c>
    </row>
    <row r="18" spans="1:4" ht="12" hidden="1" customHeight="1" x14ac:dyDescent="0.3">
      <c r="A18" s="4" t="s">
        <v>192</v>
      </c>
      <c r="B18" s="4" t="s">
        <v>206</v>
      </c>
      <c r="C18" s="4" t="s">
        <v>212</v>
      </c>
      <c r="D18" s="4" t="s">
        <v>206</v>
      </c>
    </row>
    <row r="19" spans="1:4" ht="12" hidden="1" customHeight="1" x14ac:dyDescent="0.3">
      <c r="A19" s="4" t="s">
        <v>193</v>
      </c>
      <c r="B19" s="4" t="s">
        <v>204</v>
      </c>
      <c r="C19" s="4" t="s">
        <v>204</v>
      </c>
      <c r="D19" s="4" t="s">
        <v>204</v>
      </c>
    </row>
    <row r="20" spans="1:4" ht="12" hidden="1" customHeight="1" x14ac:dyDescent="0.3">
      <c r="A20" s="4" t="s">
        <v>194</v>
      </c>
      <c r="B20" s="4" t="s">
        <v>205</v>
      </c>
      <c r="C20" s="4" t="s">
        <v>204</v>
      </c>
      <c r="D20" s="4" t="s">
        <v>204</v>
      </c>
    </row>
    <row r="21" spans="1:4" ht="12" hidden="1" customHeight="1" x14ac:dyDescent="0.3">
      <c r="A21" s="4" t="s">
        <v>195</v>
      </c>
      <c r="B21" s="4" t="s">
        <v>205</v>
      </c>
      <c r="C21" s="4" t="s">
        <v>204</v>
      </c>
      <c r="D21" s="4" t="s">
        <v>204</v>
      </c>
    </row>
    <row r="22" spans="1:4" ht="12" hidden="1" customHeight="1" x14ac:dyDescent="0.3">
      <c r="A22" s="4" t="s">
        <v>196</v>
      </c>
      <c r="B22" s="4" t="s">
        <v>205</v>
      </c>
      <c r="C22" s="4" t="s">
        <v>204</v>
      </c>
      <c r="D22" s="4" t="s">
        <v>204</v>
      </c>
    </row>
    <row r="23" spans="1:4" ht="12" hidden="1" customHeight="1" x14ac:dyDescent="0.3">
      <c r="A23" s="4" t="s">
        <v>197</v>
      </c>
      <c r="B23" s="4" t="s">
        <v>205</v>
      </c>
      <c r="C23" s="4" t="s">
        <v>204</v>
      </c>
      <c r="D23" s="4" t="s">
        <v>204</v>
      </c>
    </row>
    <row r="24" spans="1:4" ht="12" customHeight="1" x14ac:dyDescent="0.3">
      <c r="A24" s="4" t="s">
        <v>285</v>
      </c>
      <c r="B24" s="4" t="s">
        <v>284</v>
      </c>
      <c r="C24" s="4" t="s">
        <v>286</v>
      </c>
      <c r="D24" s="4" t="s">
        <v>287</v>
      </c>
    </row>
    <row r="25" spans="1:4" ht="12" customHeight="1" x14ac:dyDescent="0.3">
      <c r="A25" s="4" t="s">
        <v>98</v>
      </c>
      <c r="B25" s="4" t="s">
        <v>288</v>
      </c>
      <c r="C25" s="4" t="s">
        <v>289</v>
      </c>
      <c r="D25" s="4" t="s">
        <v>290</v>
      </c>
    </row>
    <row r="26" spans="1:4" ht="12" customHeight="1" x14ac:dyDescent="0.3">
      <c r="A26" s="4" t="s">
        <v>99</v>
      </c>
      <c r="B26" s="4" t="s">
        <v>291</v>
      </c>
      <c r="C26" s="4" t="s">
        <v>292</v>
      </c>
      <c r="D26" s="4" t="s">
        <v>293</v>
      </c>
    </row>
    <row r="27" spans="1:4" ht="12" customHeight="1" x14ac:dyDescent="0.3">
      <c r="A27" s="4" t="s">
        <v>100</v>
      </c>
      <c r="B27" s="4" t="s">
        <v>294</v>
      </c>
      <c r="C27" s="4" t="s">
        <v>295</v>
      </c>
      <c r="D27" s="4" t="s">
        <v>296</v>
      </c>
    </row>
    <row r="28" spans="1:4" ht="12" customHeight="1" x14ac:dyDescent="0.3">
      <c r="B28" s="4"/>
      <c r="C28" s="4"/>
      <c r="D28" s="4"/>
    </row>
  </sheetData>
  <hyperlinks>
    <hyperlink ref="B4" r:id="rId1" display="https://www.frigelar.com.br/canaleta-branca-split-cb80-85-x-70mm-barra-2-metros-controlbox/p/kit6262?gad_source=1&amp;gad_campaignid=22669787899&amp;gbraid=0AAAAADi_dD4XqORcH_cAGg8K_3rVETQ7F&amp;gclid=CjwKCAjwgb_CBhBMEiwA0p3oOCV8GXWW58UsclcGppVelCK5UxFDV_w17RlZRN_h6-Y_XI01Wl9xnhoCmKUQAvD_BwE" xr:uid="{8E4070D9-6CA5-415D-8FB4-59F41D88847E}"/>
    <hyperlink ref="C3" r:id="rId2" display="https://www.frigelar.com.br/canaleta-branca-split-cb30-35-x-30-mm-barra-2-metros-controlbox/p/kit6260?gad_source=1&amp;gad_campaignid=17336221344&amp;gbraid=0AAAAADi_dD78bezugjHh3To53jpTHWZGi&amp;gclid=Cj0KCQjwgIXCBhDBARIsAELC9ZgjzMt8wKcuMjL2krlSEkCEsJettxe84AEhiIQH10RERCn4lIZAiDgaAt3DEALw_wcB" xr:uid="{F4366FE9-B105-41BE-96CA-7D787693C2B5}"/>
    <hyperlink ref="D3" r:id="rId3" display="https://www.lojaartech.com.br/canaleta-para-dreno-cb30-barra-1mt-medidas-35x3x100cm-?utm_source=google&amp;utm_medium=Shopping&amp;utm_campaign=canaleta-para-dreno-cb30-barra-1mt-medidas-35x3x100cm-&amp;inStock&amp;parceiro=8962&amp;gad_source=1&amp;gad_campaignid=17420412232&amp;gbraid=0AAAAADQ02g3LUScQXZT86EJCcrtLF52XR&amp;gclid=Cj0KCQjwgIXCBhDBARIsAELC9ZiL2eEoc4hHTp8NIH_LpO0R89VJGulxqSUwKFTkauhrzb6J7AxzRN8aAmH5EALw_wcB" xr:uid="{7BC2D730-1DF2-46AE-A0F9-5296F5F6CF5F}"/>
  </hyperlinks>
  <pageMargins left="0.70866141732283472" right="0.70866141732283472" top="0.74803149606299213" bottom="0.74803149606299213" header="0.31496062992125984" footer="0.31496062992125984"/>
  <pageSetup paperSize="9" scale="64" orientation="landscape"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6</vt:i4>
      </vt:variant>
    </vt:vector>
  </HeadingPairs>
  <TitlesOfParts>
    <vt:vector size="15" baseType="lpstr">
      <vt:lpstr>Orçamento</vt:lpstr>
      <vt:lpstr>Planilha2</vt:lpstr>
      <vt:lpstr>Planilha1</vt:lpstr>
      <vt:lpstr>Cronograma</vt:lpstr>
      <vt:lpstr>Composições</vt:lpstr>
      <vt:lpstr>BDI</vt:lpstr>
      <vt:lpstr>Encargos Sociais</vt:lpstr>
      <vt:lpstr>Preços</vt:lpstr>
      <vt:lpstr>Fontes</vt:lpstr>
      <vt:lpstr>BDI!Area_de_impressao</vt:lpstr>
      <vt:lpstr>Cronograma!Area_de_impressao</vt:lpstr>
      <vt:lpstr>'Encargos Sociais'!Area_de_impressao</vt:lpstr>
      <vt:lpstr>Fontes!Area_de_impressao</vt:lpstr>
      <vt:lpstr>Orçamento!Area_de_impressao</vt:lpstr>
      <vt:lpstr>Preços!Area_de_impressao</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Sinapi em Excel</dc:title>
  <dc:subject>Sinapi em Excel</dc:subject>
  <dc:creator>i9orcamentos.com.br</dc:creator>
  <cp:keywords>Sinapi Excel</cp:keywords>
  <dc:description>Sinapi em Excel</dc:description>
  <cp:lastModifiedBy>Alexsandra Borba</cp:lastModifiedBy>
  <cp:lastPrinted>2025-06-23T20:04:24Z</cp:lastPrinted>
  <dcterms:created xsi:type="dcterms:W3CDTF">2025-06-15T23:47:38Z</dcterms:created>
  <dcterms:modified xsi:type="dcterms:W3CDTF">2025-06-23T20:04:37Z</dcterms:modified>
  <cp:category>Sinapi Excel</cp:category>
</cp:coreProperties>
</file>