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/>
  <mc:AlternateContent xmlns:mc="http://schemas.openxmlformats.org/markup-compatibility/2006">
    <mc:Choice Requires="x15">
      <x15ac:absPath xmlns:x15ac="http://schemas.microsoft.com/office/spreadsheetml/2010/11/ac" url="U:\GT-PREGOEIROS\PASTA NOME PREGOEIROS\ALESSANDRO B BRAGA\PREGÕES\PREGOES 2025\9408-2025\"/>
    </mc:Choice>
  </mc:AlternateContent>
  <xr:revisionPtr revIDLastSave="0" documentId="13_ncr:1_{A5AE313D-78E3-4534-A12A-F8AB8052DD74}" xr6:coauthVersionLast="47" xr6:coauthVersionMax="47" xr10:uidLastSave="{00000000-0000-0000-0000-000000000000}"/>
  <bookViews>
    <workbookView xWindow="-28920" yWindow="-120" windowWidth="29040" windowHeight="15720" tabRatio="500" activeTab="3" xr2:uid="{00000000-000D-0000-FFFF-FFFF00000000}"/>
  </bookViews>
  <sheets>
    <sheet name="Serviços Gerais Diurno" sheetId="7" r:id="rId1"/>
    <sheet name="Porteiro Diurno" sheetId="4" r:id="rId2"/>
    <sheet name="Recepcionista Diuno" sheetId="8" r:id="rId3"/>
    <sheet name="Copeiro Diuno" sheetId="6" r:id="rId4"/>
    <sheet name="Resumo" sheetId="3" r:id="rId5"/>
  </sheets>
  <externalReferences>
    <externalReference r:id="rId6"/>
    <externalReference r:id="rId7"/>
  </externalReferences>
  <definedNames>
    <definedName name="_xlnm.Print_Area" localSheetId="3">'Copeiro Diuno'!$A$1:$I$176</definedName>
    <definedName name="_xlnm.Print_Area" localSheetId="1">'Porteiro Diurno'!$A$1:$I$176</definedName>
    <definedName name="_xlnm.Print_Area" localSheetId="2">'Recepcionista Diuno'!$A$1:$I$176</definedName>
    <definedName name="_xlnm.Print_Area" localSheetId="0">'Serviços Gerais Diurno'!$A$1:$I$176</definedName>
    <definedName name="Auxiliar" localSheetId="3">#REF!</definedName>
    <definedName name="Auxiliar" localSheetId="1">#REF!</definedName>
    <definedName name="Auxiliar" localSheetId="2">#REF!</definedName>
    <definedName name="Auxiliar" localSheetId="0">#REF!</definedName>
    <definedName name="Auxiliar">#REF!</definedName>
    <definedName name="CUSTO_VALE_TRANSPORTE" localSheetId="3">#REF!</definedName>
    <definedName name="CUSTO_VALE_TRANSPORTE" localSheetId="1">#REF!</definedName>
    <definedName name="CUSTO_VALE_TRANSPORTE" localSheetId="2">#REF!</definedName>
    <definedName name="CUSTO_VALE_TRANSPORTE" localSheetId="0">#REF!</definedName>
    <definedName name="CUSTO_VALE_TRANSPORTE">#REF!</definedName>
    <definedName name="ecwece4c" localSheetId="3">#REF!</definedName>
    <definedName name="ecwece4c" localSheetId="1">#REF!</definedName>
    <definedName name="ecwece4c" localSheetId="2">#REF!</definedName>
    <definedName name="ecwece4c" localSheetId="0">#REF!</definedName>
    <definedName name="ecwece4c">#REF!</definedName>
    <definedName name="MOMB4">'[1]SERVENTE MANUTENCAO'!$I$144</definedName>
    <definedName name="MONA1" localSheetId="3">#REF!</definedName>
    <definedName name="MONA1" localSheetId="1">#REF!</definedName>
    <definedName name="MONA1" localSheetId="2">#REF!</definedName>
    <definedName name="MONA1" localSheetId="0">#REF!</definedName>
    <definedName name="MONA1">#REF!</definedName>
    <definedName name="MONA2" localSheetId="3">#REF!</definedName>
    <definedName name="MONA2" localSheetId="1">#REF!</definedName>
    <definedName name="MONA2" localSheetId="2">#REF!</definedName>
    <definedName name="MONA2" localSheetId="0">#REF!</definedName>
    <definedName name="MONA2">#REF!</definedName>
    <definedName name="MONA3">[2]HIDRAULICO!$I$138</definedName>
    <definedName name="MONA4">'[2]SERVENTE (AUX PRODUCAO)'!$I$138</definedName>
    <definedName name="MONA5" localSheetId="3">#REF!</definedName>
    <definedName name="MONA5" localSheetId="1">#REF!</definedName>
    <definedName name="MONA5" localSheetId="2">#REF!</definedName>
    <definedName name="MONA5" localSheetId="0">#REF!</definedName>
    <definedName name="MONA5">#REF!</definedName>
    <definedName name="MONA6" localSheetId="3">#REF!</definedName>
    <definedName name="MONA6" localSheetId="1">#REF!</definedName>
    <definedName name="MONA6" localSheetId="2">#REF!</definedName>
    <definedName name="MONA6" localSheetId="0">#REF!</definedName>
    <definedName name="MONA6">#REF!</definedName>
    <definedName name="MONA7" localSheetId="3">#REF!</definedName>
    <definedName name="MONA7" localSheetId="1">#REF!</definedName>
    <definedName name="MONA7" localSheetId="2">#REF!</definedName>
    <definedName name="MONA7" localSheetId="0">#REF!</definedName>
    <definedName name="MONA7">#REF!</definedName>
    <definedName name="MONA8">[2]MECANICO_REFRIGERACAO!$I$138</definedName>
    <definedName name="MONB1" localSheetId="3">#REF!</definedName>
    <definedName name="MONB1" localSheetId="1">#REF!</definedName>
    <definedName name="MONB1" localSheetId="2">#REF!</definedName>
    <definedName name="MONB1" localSheetId="0">#REF!</definedName>
    <definedName name="MONB1">#REF!</definedName>
    <definedName name="MONB2" localSheetId="3">#REF!</definedName>
    <definedName name="MONB2" localSheetId="1">#REF!</definedName>
    <definedName name="MONB2" localSheetId="2">#REF!</definedName>
    <definedName name="MONB2" localSheetId="0">#REF!</definedName>
    <definedName name="MONB2">#REF!</definedName>
    <definedName name="MONB3">[2]HIDRAULICO!$I$144</definedName>
    <definedName name="MONB4">'[2]SERVENTE (AUX PRODUCAO)'!$I$144</definedName>
    <definedName name="MONB5" localSheetId="3">#REF!</definedName>
    <definedName name="MONB5" localSheetId="1">#REF!</definedName>
    <definedName name="MONB5" localSheetId="2">#REF!</definedName>
    <definedName name="MONB5" localSheetId="0">#REF!</definedName>
    <definedName name="MONB5">#REF!</definedName>
    <definedName name="MONB6" localSheetId="3">#REF!</definedName>
    <definedName name="MONB6" localSheetId="1">#REF!</definedName>
    <definedName name="MONB6" localSheetId="2">#REF!</definedName>
    <definedName name="MONB6" localSheetId="0">#REF!</definedName>
    <definedName name="MONB6">#REF!</definedName>
    <definedName name="MONB7" localSheetId="3">#REF!</definedName>
    <definedName name="MONB7" localSheetId="1">#REF!</definedName>
    <definedName name="MONB7" localSheetId="2">#REF!</definedName>
    <definedName name="MONB7" localSheetId="0">#REF!</definedName>
    <definedName name="MONB7">#REF!</definedName>
    <definedName name="MONB8">[2]MECANICO_REFRIGERACAO!$I$144</definedName>
    <definedName name="MONC1" localSheetId="3">#REF!</definedName>
    <definedName name="MONC1" localSheetId="1">#REF!</definedName>
    <definedName name="MONC1" localSheetId="2">#REF!</definedName>
    <definedName name="MONC1" localSheetId="0">#REF!</definedName>
    <definedName name="MONC1">#REF!</definedName>
    <definedName name="MONC2" localSheetId="3">#REF!</definedName>
    <definedName name="MONC2" localSheetId="1">#REF!</definedName>
    <definedName name="MONC2" localSheetId="2">#REF!</definedName>
    <definedName name="MONC2" localSheetId="0">#REF!</definedName>
    <definedName name="MONC2">#REF!</definedName>
    <definedName name="MONC3">[2]HIDRAULICO!$I$148</definedName>
    <definedName name="MONC4">'[2]SERVENTE (AUX PRODUCAO)'!$I$148</definedName>
    <definedName name="MONC5" localSheetId="3">#REF!</definedName>
    <definedName name="MONC5" localSheetId="1">#REF!</definedName>
    <definedName name="MONC5" localSheetId="2">#REF!</definedName>
    <definedName name="MONC5" localSheetId="0">#REF!</definedName>
    <definedName name="MONC5">#REF!</definedName>
    <definedName name="MONC6" localSheetId="3">#REF!</definedName>
    <definedName name="MONC6" localSheetId="1">#REF!</definedName>
    <definedName name="MONC6" localSheetId="2">#REF!</definedName>
    <definedName name="MONC6" localSheetId="0">#REF!</definedName>
    <definedName name="MONC6">#REF!</definedName>
    <definedName name="MONC7" localSheetId="3">#REF!</definedName>
    <definedName name="MONC7" localSheetId="1">#REF!</definedName>
    <definedName name="MONC7" localSheetId="2">#REF!</definedName>
    <definedName name="MONC7" localSheetId="0">#REF!</definedName>
    <definedName name="MONC7">#REF!</definedName>
    <definedName name="MONC8">[2]MECANICO_REFRIGERACAO!$I$148</definedName>
    <definedName name="mont" localSheetId="3">#REF!</definedName>
    <definedName name="mont" localSheetId="1">#REF!</definedName>
    <definedName name="mont" localSheetId="2">#REF!</definedName>
    <definedName name="mont" localSheetId="0">#REF!</definedName>
    <definedName name="mont">#REF!</definedName>
    <definedName name="MONTANTEA" localSheetId="3">#REF!</definedName>
    <definedName name="MONTANTEA" localSheetId="1">#REF!</definedName>
    <definedName name="MONTANTEA" localSheetId="2">#REF!</definedName>
    <definedName name="MONTANTEA" localSheetId="0">#REF!</definedName>
    <definedName name="MONTANTEA">#REF!</definedName>
    <definedName name="MONTANTEA1" localSheetId="3">#REF!</definedName>
    <definedName name="MONTANTEA1" localSheetId="1">#REF!</definedName>
    <definedName name="MONTANTEA1" localSheetId="2">#REF!</definedName>
    <definedName name="MONTANTEA1" localSheetId="0">#REF!</definedName>
    <definedName name="MONTANTEA1">#REF!</definedName>
    <definedName name="MONTANTEA2" localSheetId="3">#REF!</definedName>
    <definedName name="MONTANTEA2" localSheetId="1">#REF!</definedName>
    <definedName name="MONTANTEA2" localSheetId="2">#REF!</definedName>
    <definedName name="MONTANTEA2" localSheetId="0">#REF!</definedName>
    <definedName name="MONTANTEA2">#REF!</definedName>
    <definedName name="MONTANTEB" localSheetId="3">#REF!</definedName>
    <definedName name="MONTANTEB" localSheetId="1">#REF!</definedName>
    <definedName name="MONTANTEB" localSheetId="2">#REF!</definedName>
    <definedName name="MONTANTEB" localSheetId="0">#REF!</definedName>
    <definedName name="MONTANTEB">#REF!</definedName>
    <definedName name="MONTANTEB1" localSheetId="3">#REF!</definedName>
    <definedName name="MONTANTEB1" localSheetId="1">#REF!</definedName>
    <definedName name="MONTANTEB1" localSheetId="2">#REF!</definedName>
    <definedName name="MONTANTEB1" localSheetId="0">#REF!</definedName>
    <definedName name="MONTANTEB1">#REF!</definedName>
    <definedName name="MONTANTEB2" localSheetId="3">#REF!</definedName>
    <definedName name="MONTANTEB2" localSheetId="1">#REF!</definedName>
    <definedName name="MONTANTEB2" localSheetId="2">#REF!</definedName>
    <definedName name="MONTANTEB2" localSheetId="0">#REF!</definedName>
    <definedName name="MONTANTEB2">#REF!</definedName>
    <definedName name="MONTANTEC" localSheetId="3">#REF!</definedName>
    <definedName name="MONTANTEC" localSheetId="1">#REF!</definedName>
    <definedName name="MONTANTEC" localSheetId="2">#REF!</definedName>
    <definedName name="MONTANTEC" localSheetId="0">#REF!</definedName>
    <definedName name="MONTANTEC">#REF!</definedName>
    <definedName name="MONTANTEC1" localSheetId="3">#REF!</definedName>
    <definedName name="MONTANTEC1" localSheetId="1">#REF!</definedName>
    <definedName name="MONTANTEC1" localSheetId="2">#REF!</definedName>
    <definedName name="MONTANTEC1" localSheetId="0">#REF!</definedName>
    <definedName name="MONTANTEC1">#REF!</definedName>
    <definedName name="MONTANTEC2" localSheetId="3">#REF!</definedName>
    <definedName name="MONTANTEC2" localSheetId="1">#REF!</definedName>
    <definedName name="MONTANTEC2" localSheetId="2">#REF!</definedName>
    <definedName name="MONTANTEC2" localSheetId="0">#REF!</definedName>
    <definedName name="MONTANTEC2">#REF!</definedName>
    <definedName name="ok" localSheetId="3">#REF!</definedName>
    <definedName name="ok" localSheetId="1">#REF!</definedName>
    <definedName name="ok" localSheetId="2">#REF!</definedName>
    <definedName name="ok" localSheetId="0">#REF!</definedName>
    <definedName name="ok">#REF!</definedName>
    <definedName name="REMUNERACAO1" localSheetId="3">#REF!</definedName>
    <definedName name="REMUNERACAO1" localSheetId="1">#REF!</definedName>
    <definedName name="REMUNERACAO1" localSheetId="2">#REF!</definedName>
    <definedName name="REMUNERACAO1" localSheetId="0">#REF!</definedName>
    <definedName name="REMUNERACAO1">#REF!</definedName>
    <definedName name="REMUNERACAO2" localSheetId="3">#REF!</definedName>
    <definedName name="REMUNERACAO2" localSheetId="1">#REF!</definedName>
    <definedName name="REMUNERACAO2" localSheetId="2">#REF!</definedName>
    <definedName name="REMUNERACAO2" localSheetId="0">#REF!</definedName>
    <definedName name="REMUNERACAO2">#REF!</definedName>
    <definedName name="REMUNERACAO3">[2]HIDRAULICO!$I$30</definedName>
    <definedName name="REMUNERACAO4">'[2]SERVENTE (AUX PRODUCAO)'!$I$30</definedName>
    <definedName name="REMUNERACAO5" localSheetId="3">#REF!</definedName>
    <definedName name="REMUNERACAO5" localSheetId="1">#REF!</definedName>
    <definedName name="REMUNERACAO5" localSheetId="2">#REF!</definedName>
    <definedName name="REMUNERACAO5" localSheetId="0">#REF!</definedName>
    <definedName name="REMUNERACAO5">#REF!</definedName>
    <definedName name="REMUNERACAO6" localSheetId="3">#REF!</definedName>
    <definedName name="REMUNERACAO6" localSheetId="1">#REF!</definedName>
    <definedName name="REMUNERACAO6" localSheetId="2">#REF!</definedName>
    <definedName name="REMUNERACAO6" localSheetId="0">#REF!</definedName>
    <definedName name="REMUNERACAO6">#REF!</definedName>
    <definedName name="REMUNERACAO7" localSheetId="3">#REF!</definedName>
    <definedName name="REMUNERACAO7" localSheetId="1">#REF!</definedName>
    <definedName name="REMUNERACAO7" localSheetId="2">#REF!</definedName>
    <definedName name="REMUNERACAO7" localSheetId="0">#REF!</definedName>
    <definedName name="REMUNERACAO7">#REF!</definedName>
    <definedName name="REMUNERACAO8">[2]MECANICO_REFRIGERACAO!$I$30</definedName>
    <definedName name="TOTAL_MONT_A" localSheetId="3">#REF!</definedName>
    <definedName name="TOTAL_MONT_A" localSheetId="1">#REF!</definedName>
    <definedName name="TOTAL_MONT_A" localSheetId="2">#REF!</definedName>
    <definedName name="TOTAL_MONT_A" localSheetId="0">#REF!</definedName>
    <definedName name="TOTAL_MONT_A">#REF!</definedName>
    <definedName name="TOTAL1" localSheetId="3">#REF!</definedName>
    <definedName name="TOTAL1" localSheetId="1">#REF!</definedName>
    <definedName name="TOTAL1" localSheetId="2">#REF!</definedName>
    <definedName name="TOTAL1" localSheetId="0">#REF!</definedName>
    <definedName name="TOTAL1">#REF!</definedName>
    <definedName name="TOTAL2" localSheetId="3">#REF!</definedName>
    <definedName name="TOTAL2" localSheetId="1">#REF!</definedName>
    <definedName name="TOTAL2" localSheetId="2">#REF!</definedName>
    <definedName name="TOTAL2" localSheetId="0">#REF!</definedName>
    <definedName name="TOTAL2">#REF!</definedName>
    <definedName name="VALE_TRANSPORTE" localSheetId="3">#REF!</definedName>
    <definedName name="VALE_TRANSPORTE" localSheetId="1">#REF!</definedName>
    <definedName name="VALE_TRANSPORTE" localSheetId="2">#REF!</definedName>
    <definedName name="VALE_TRANSPORTE" localSheetId="0">#REF!</definedName>
    <definedName name="VALE_TRANSPORTE">#REF!</definedName>
  </definedNames>
  <calcPr calcId="181029" iterateDelta="1E-4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H174" i="8" l="1"/>
  <c r="A174" i="8"/>
  <c r="E148" i="8"/>
  <c r="H147" i="8"/>
  <c r="H150" i="8" s="1"/>
  <c r="G147" i="8"/>
  <c r="G150" i="8" s="1"/>
  <c r="F147" i="8"/>
  <c r="D147" i="8"/>
  <c r="E147" i="8" s="1"/>
  <c r="F146" i="8"/>
  <c r="D146" i="8"/>
  <c r="E146" i="8" s="1"/>
  <c r="F145" i="8"/>
  <c r="I121" i="8"/>
  <c r="I164" i="8" s="1"/>
  <c r="F114" i="8"/>
  <c r="I106" i="8"/>
  <c r="G99" i="8"/>
  <c r="C99" i="8"/>
  <c r="A99" i="8"/>
  <c r="E99" i="8" s="1"/>
  <c r="H98" i="8"/>
  <c r="F97" i="8"/>
  <c r="G95" i="8"/>
  <c r="C95" i="8"/>
  <c r="A95" i="8"/>
  <c r="E95" i="8" s="1"/>
  <c r="G91" i="8"/>
  <c r="C91" i="8"/>
  <c r="A91" i="8"/>
  <c r="E91" i="8" s="1"/>
  <c r="I86" i="8"/>
  <c r="I85" i="8"/>
  <c r="A82" i="8"/>
  <c r="A83" i="8" s="1"/>
  <c r="A84" i="8" s="1"/>
  <c r="A85" i="8" s="1"/>
  <c r="A86" i="8" s="1"/>
  <c r="H72" i="8"/>
  <c r="H65" i="8"/>
  <c r="H53" i="8"/>
  <c r="I41" i="8"/>
  <c r="I40" i="8"/>
  <c r="I39" i="8"/>
  <c r="I38" i="8"/>
  <c r="I37" i="8"/>
  <c r="I36" i="8"/>
  <c r="I35" i="8"/>
  <c r="A35" i="8"/>
  <c r="A36" i="8" s="1"/>
  <c r="A37" i="8" s="1"/>
  <c r="A38" i="8" s="1"/>
  <c r="A39" i="8" s="1"/>
  <c r="A40" i="8" s="1"/>
  <c r="A41" i="8" s="1"/>
  <c r="G11" i="8"/>
  <c r="A6" i="8"/>
  <c r="I5" i="8"/>
  <c r="I34" i="8" s="1"/>
  <c r="G5" i="8"/>
  <c r="H174" i="7"/>
  <c r="A174" i="7"/>
  <c r="E148" i="7"/>
  <c r="H147" i="7"/>
  <c r="H150" i="7" s="1"/>
  <c r="G147" i="7"/>
  <c r="G150" i="7" s="1"/>
  <c r="D146" i="7" s="1"/>
  <c r="E146" i="7" s="1"/>
  <c r="F147" i="7"/>
  <c r="D147" i="7"/>
  <c r="E147" i="7" s="1"/>
  <c r="F146" i="7"/>
  <c r="F145" i="7"/>
  <c r="I121" i="7"/>
  <c r="I164" i="7" s="1"/>
  <c r="F114" i="7"/>
  <c r="I106" i="7" s="1"/>
  <c r="G99" i="7"/>
  <c r="C99" i="7"/>
  <c r="A99" i="7"/>
  <c r="E99" i="7" s="1"/>
  <c r="H98" i="7"/>
  <c r="F97" i="7"/>
  <c r="G95" i="7"/>
  <c r="C95" i="7"/>
  <c r="A95" i="7"/>
  <c r="E95" i="7" s="1"/>
  <c r="F95" i="7" s="1"/>
  <c r="H95" i="7" s="1"/>
  <c r="G91" i="7"/>
  <c r="C91" i="7"/>
  <c r="A91" i="7"/>
  <c r="E91" i="7" s="1"/>
  <c r="I86" i="7"/>
  <c r="I85" i="7"/>
  <c r="A82" i="7"/>
  <c r="A83" i="7" s="1"/>
  <c r="A84" i="7" s="1"/>
  <c r="A85" i="7" s="1"/>
  <c r="A86" i="7" s="1"/>
  <c r="H72" i="7"/>
  <c r="H65" i="7"/>
  <c r="H53" i="7"/>
  <c r="H75" i="7" s="1"/>
  <c r="H76" i="7" s="1"/>
  <c r="H78" i="7" s="1"/>
  <c r="I41" i="7"/>
  <c r="I38" i="7"/>
  <c r="I37" i="7"/>
  <c r="I36" i="7"/>
  <c r="I35" i="7"/>
  <c r="A35" i="7"/>
  <c r="A36" i="7" s="1"/>
  <c r="A37" i="7" s="1"/>
  <c r="A38" i="7" s="1"/>
  <c r="A39" i="7" s="1"/>
  <c r="A40" i="7" s="1"/>
  <c r="A41" i="7" s="1"/>
  <c r="G11" i="7"/>
  <c r="A6" i="7"/>
  <c r="I5" i="7"/>
  <c r="I34" i="7" s="1"/>
  <c r="G5" i="7"/>
  <c r="H174" i="6"/>
  <c r="A174" i="6"/>
  <c r="E148" i="6"/>
  <c r="H147" i="6"/>
  <c r="H150" i="6" s="1"/>
  <c r="D147" i="6" s="1"/>
  <c r="E147" i="6" s="1"/>
  <c r="G147" i="6"/>
  <c r="G150" i="6" s="1"/>
  <c r="D146" i="6" s="1"/>
  <c r="E146" i="6" s="1"/>
  <c r="F147" i="6"/>
  <c r="F146" i="6"/>
  <c r="F145" i="6"/>
  <c r="I121" i="6"/>
  <c r="I164" i="6" s="1"/>
  <c r="F114" i="6"/>
  <c r="I106" i="6"/>
  <c r="G99" i="6"/>
  <c r="C99" i="6"/>
  <c r="A99" i="6"/>
  <c r="E99" i="6" s="1"/>
  <c r="F99" i="6" s="1"/>
  <c r="H99" i="6" s="1"/>
  <c r="H98" i="6"/>
  <c r="F97" i="6"/>
  <c r="G95" i="6"/>
  <c r="C95" i="6"/>
  <c r="A95" i="6"/>
  <c r="E95" i="6" s="1"/>
  <c r="F95" i="6" s="1"/>
  <c r="H95" i="6" s="1"/>
  <c r="G91" i="6"/>
  <c r="C91" i="6"/>
  <c r="A91" i="6"/>
  <c r="E91" i="6" s="1"/>
  <c r="I86" i="6"/>
  <c r="I85" i="6"/>
  <c r="A82" i="6"/>
  <c r="A83" i="6" s="1"/>
  <c r="A84" i="6" s="1"/>
  <c r="A85" i="6" s="1"/>
  <c r="A86" i="6" s="1"/>
  <c r="H72" i="6"/>
  <c r="H65" i="6"/>
  <c r="H53" i="6"/>
  <c r="H75" i="6" s="1"/>
  <c r="H76" i="6" s="1"/>
  <c r="H78" i="6" s="1"/>
  <c r="I41" i="6"/>
  <c r="I38" i="6"/>
  <c r="I37" i="6"/>
  <c r="I36" i="6"/>
  <c r="I35" i="6"/>
  <c r="A35" i="6"/>
  <c r="A36" i="6" s="1"/>
  <c r="A37" i="6" s="1"/>
  <c r="A38" i="6" s="1"/>
  <c r="A39" i="6" s="1"/>
  <c r="A40" i="6" s="1"/>
  <c r="A41" i="6" s="1"/>
  <c r="G11" i="6"/>
  <c r="A6" i="6"/>
  <c r="I5" i="6"/>
  <c r="I34" i="6" s="1"/>
  <c r="G5" i="6"/>
  <c r="F91" i="8" l="1"/>
  <c r="H91" i="8" s="1"/>
  <c r="I42" i="8"/>
  <c r="H34" i="8"/>
  <c r="H75" i="8"/>
  <c r="H76" i="8" s="1"/>
  <c r="H78" i="8" s="1"/>
  <c r="I91" i="8"/>
  <c r="I84" i="8" s="1"/>
  <c r="F95" i="8"/>
  <c r="H95" i="8" s="1"/>
  <c r="I95" i="8" s="1"/>
  <c r="I82" i="8" s="1"/>
  <c r="H82" i="8" s="1"/>
  <c r="F99" i="8"/>
  <c r="H99" i="8" s="1"/>
  <c r="I99" i="8" s="1"/>
  <c r="I81" i="8" s="1"/>
  <c r="I95" i="7"/>
  <c r="I82" i="7" s="1"/>
  <c r="I99" i="6"/>
  <c r="I81" i="6" s="1"/>
  <c r="F91" i="7"/>
  <c r="H91" i="7" s="1"/>
  <c r="I91" i="7" s="1"/>
  <c r="I84" i="7" s="1"/>
  <c r="F99" i="7"/>
  <c r="H99" i="7" s="1"/>
  <c r="I99" i="7" s="1"/>
  <c r="I81" i="7" s="1"/>
  <c r="I39" i="7"/>
  <c r="I95" i="6"/>
  <c r="I82" i="6" s="1"/>
  <c r="F91" i="6"/>
  <c r="H91" i="6" s="1"/>
  <c r="I91" i="6" s="1"/>
  <c r="I84" i="6" s="1"/>
  <c r="I39" i="6"/>
  <c r="H174" i="4"/>
  <c r="A174" i="4"/>
  <c r="E148" i="4"/>
  <c r="H147" i="4"/>
  <c r="H150" i="4" s="1"/>
  <c r="D147" i="4" s="1"/>
  <c r="E147" i="4" s="1"/>
  <c r="G147" i="4"/>
  <c r="G150" i="4" s="1"/>
  <c r="D146" i="4" s="1"/>
  <c r="E146" i="4" s="1"/>
  <c r="F147" i="4"/>
  <c r="F146" i="4"/>
  <c r="F145" i="4"/>
  <c r="I121" i="4"/>
  <c r="I164" i="4" s="1"/>
  <c r="F114" i="4"/>
  <c r="I106" i="4" s="1"/>
  <c r="G99" i="4"/>
  <c r="C99" i="4"/>
  <c r="A99" i="4"/>
  <c r="E99" i="4" s="1"/>
  <c r="H98" i="4"/>
  <c r="F97" i="4"/>
  <c r="G95" i="4"/>
  <c r="C95" i="4"/>
  <c r="A95" i="4"/>
  <c r="E95" i="4" s="1"/>
  <c r="G91" i="4"/>
  <c r="C91" i="4"/>
  <c r="A91" i="4"/>
  <c r="E91" i="4" s="1"/>
  <c r="I86" i="4"/>
  <c r="I85" i="4"/>
  <c r="A82" i="4"/>
  <c r="A83" i="4" s="1"/>
  <c r="A84" i="4" s="1"/>
  <c r="A85" i="4" s="1"/>
  <c r="A86" i="4" s="1"/>
  <c r="H72" i="4"/>
  <c r="H65" i="4"/>
  <c r="H53" i="4"/>
  <c r="I41" i="4"/>
  <c r="I38" i="4"/>
  <c r="I37" i="4"/>
  <c r="I36" i="4"/>
  <c r="I35" i="4"/>
  <c r="A35" i="4"/>
  <c r="A36" i="4" s="1"/>
  <c r="A37" i="4" s="1"/>
  <c r="A38" i="4" s="1"/>
  <c r="A39" i="4" s="1"/>
  <c r="A40" i="4" s="1"/>
  <c r="A41" i="4" s="1"/>
  <c r="G11" i="4"/>
  <c r="A6" i="4"/>
  <c r="I5" i="4"/>
  <c r="I34" i="4" s="1"/>
  <c r="G5" i="4"/>
  <c r="I87" i="8" l="1"/>
  <c r="H81" i="8"/>
  <c r="I127" i="8"/>
  <c r="I114" i="8"/>
  <c r="H84" i="8"/>
  <c r="I157" i="8"/>
  <c r="A129" i="8"/>
  <c r="A116" i="8"/>
  <c r="H86" i="8"/>
  <c r="H85" i="8"/>
  <c r="H83" i="8"/>
  <c r="I75" i="8"/>
  <c r="I76" i="8" s="1"/>
  <c r="I71" i="8"/>
  <c r="I70" i="8"/>
  <c r="I69" i="8"/>
  <c r="I72" i="8" s="1"/>
  <c r="I64" i="8"/>
  <c r="I63" i="8"/>
  <c r="I62" i="8"/>
  <c r="I61" i="8"/>
  <c r="I60" i="8"/>
  <c r="I59" i="8"/>
  <c r="I58" i="8"/>
  <c r="I57" i="8"/>
  <c r="I65" i="8" s="1"/>
  <c r="I52" i="8"/>
  <c r="I51" i="8"/>
  <c r="I50" i="8"/>
  <c r="I49" i="8"/>
  <c r="I48" i="8"/>
  <c r="I47" i="8"/>
  <c r="I46" i="8"/>
  <c r="I45" i="8"/>
  <c r="I53" i="8" s="1"/>
  <c r="H41" i="8"/>
  <c r="H40" i="8"/>
  <c r="H39" i="8"/>
  <c r="H38" i="8"/>
  <c r="H37" i="8"/>
  <c r="H36" i="8"/>
  <c r="H35" i="8"/>
  <c r="H42" i="8" s="1"/>
  <c r="I40" i="7"/>
  <c r="I42" i="7"/>
  <c r="I40" i="6"/>
  <c r="H75" i="4"/>
  <c r="H76" i="4" s="1"/>
  <c r="I87" i="7"/>
  <c r="H81" i="7"/>
  <c r="I127" i="7"/>
  <c r="H84" i="7"/>
  <c r="I114" i="7"/>
  <c r="H39" i="7"/>
  <c r="I114" i="6"/>
  <c r="I127" i="6"/>
  <c r="I87" i="6"/>
  <c r="H82" i="7"/>
  <c r="H40" i="7"/>
  <c r="I59" i="7"/>
  <c r="I45" i="7"/>
  <c r="I52" i="7"/>
  <c r="H85" i="7"/>
  <c r="I51" i="7"/>
  <c r="H36" i="7"/>
  <c r="I63" i="7"/>
  <c r="I49" i="7"/>
  <c r="I58" i="7"/>
  <c r="H41" i="7"/>
  <c r="I50" i="7"/>
  <c r="I71" i="7"/>
  <c r="I57" i="7"/>
  <c r="A129" i="7"/>
  <c r="H86" i="7"/>
  <c r="I70" i="7"/>
  <c r="I69" i="7"/>
  <c r="I72" i="7" s="1"/>
  <c r="H37" i="7"/>
  <c r="I64" i="7"/>
  <c r="A116" i="7"/>
  <c r="I75" i="7"/>
  <c r="I76" i="7" s="1"/>
  <c r="I157" i="7"/>
  <c r="I61" i="7"/>
  <c r="I60" i="7"/>
  <c r="H83" i="7"/>
  <c r="I62" i="7"/>
  <c r="H35" i="7"/>
  <c r="I48" i="7"/>
  <c r="I47" i="7"/>
  <c r="I46" i="7"/>
  <c r="H38" i="7"/>
  <c r="H34" i="7"/>
  <c r="H42" i="7" s="1"/>
  <c r="I39" i="4"/>
  <c r="H78" i="4"/>
  <c r="F91" i="4"/>
  <c r="H91" i="4" s="1"/>
  <c r="I91" i="4" s="1"/>
  <c r="I84" i="4" s="1"/>
  <c r="F95" i="4"/>
  <c r="H95" i="4" s="1"/>
  <c r="I95" i="4" s="1"/>
  <c r="I82" i="4" s="1"/>
  <c r="F99" i="4"/>
  <c r="H99" i="4" s="1"/>
  <c r="I99" i="4" s="1"/>
  <c r="I81" i="4" s="1"/>
  <c r="I158" i="8" l="1"/>
  <c r="C129" i="8"/>
  <c r="C116" i="8"/>
  <c r="I78" i="8"/>
  <c r="I101" i="8" s="1"/>
  <c r="A145" i="8" s="1"/>
  <c r="D129" i="8"/>
  <c r="D116" i="8"/>
  <c r="E129" i="8"/>
  <c r="E116" i="8"/>
  <c r="F129" i="8"/>
  <c r="F116" i="8"/>
  <c r="H87" i="8"/>
  <c r="H101" i="8" s="1"/>
  <c r="I159" i="8"/>
  <c r="G129" i="8"/>
  <c r="H129" i="8" s="1"/>
  <c r="I129" i="8" s="1"/>
  <c r="G116" i="8"/>
  <c r="H116" i="8" s="1"/>
  <c r="I116" i="8" s="1"/>
  <c r="I42" i="6"/>
  <c r="I65" i="7"/>
  <c r="I53" i="7"/>
  <c r="H87" i="7"/>
  <c r="H101" i="7"/>
  <c r="I40" i="4"/>
  <c r="I42" i="4" s="1"/>
  <c r="F116" i="7"/>
  <c r="F129" i="7"/>
  <c r="C116" i="7"/>
  <c r="C129" i="7"/>
  <c r="I78" i="7"/>
  <c r="I101" i="7" s="1"/>
  <c r="A145" i="7" s="1"/>
  <c r="I158" i="7"/>
  <c r="D129" i="7"/>
  <c r="D116" i="7"/>
  <c r="E129" i="7"/>
  <c r="E116" i="7"/>
  <c r="I159" i="6"/>
  <c r="G129" i="6"/>
  <c r="G116" i="6"/>
  <c r="I159" i="7"/>
  <c r="G116" i="7"/>
  <c r="G129" i="7"/>
  <c r="I52" i="4"/>
  <c r="H40" i="4"/>
  <c r="I51" i="4"/>
  <c r="I63" i="4"/>
  <c r="H86" i="4"/>
  <c r="H36" i="4"/>
  <c r="I61" i="4"/>
  <c r="H34" i="4"/>
  <c r="H37" i="4"/>
  <c r="A116" i="4"/>
  <c r="I69" i="4"/>
  <c r="H39" i="4"/>
  <c r="I62" i="4"/>
  <c r="I49" i="4"/>
  <c r="I46" i="4"/>
  <c r="I48" i="4"/>
  <c r="H38" i="4"/>
  <c r="I58" i="4"/>
  <c r="I75" i="4"/>
  <c r="I76" i="4" s="1"/>
  <c r="F129" i="4" s="1"/>
  <c r="A129" i="4"/>
  <c r="I47" i="4"/>
  <c r="H41" i="4"/>
  <c r="I59" i="4"/>
  <c r="I70" i="4"/>
  <c r="H35" i="4"/>
  <c r="I45" i="4"/>
  <c r="H85" i="4"/>
  <c r="I157" i="4"/>
  <c r="I71" i="4"/>
  <c r="I64" i="4"/>
  <c r="H83" i="4"/>
  <c r="I57" i="4"/>
  <c r="I50" i="4"/>
  <c r="I60" i="4"/>
  <c r="H82" i="4"/>
  <c r="H84" i="4"/>
  <c r="I127" i="4"/>
  <c r="I114" i="4"/>
  <c r="I87" i="4"/>
  <c r="H81" i="4"/>
  <c r="H87" i="4" s="1"/>
  <c r="G114" i="8" l="1"/>
  <c r="H110" i="8"/>
  <c r="H109" i="8"/>
  <c r="H107" i="8"/>
  <c r="H106" i="8"/>
  <c r="H105" i="8"/>
  <c r="G127" i="8"/>
  <c r="H120" i="8"/>
  <c r="H119" i="8"/>
  <c r="H121" i="8" s="1"/>
  <c r="I160" i="8"/>
  <c r="H85" i="6"/>
  <c r="H86" i="6"/>
  <c r="I57" i="6"/>
  <c r="I52" i="6"/>
  <c r="I70" i="6"/>
  <c r="A129" i="6"/>
  <c r="H41" i="6"/>
  <c r="I71" i="6"/>
  <c r="H37" i="6"/>
  <c r="I69" i="6"/>
  <c r="I72" i="6" s="1"/>
  <c r="I45" i="6"/>
  <c r="I46" i="6"/>
  <c r="H83" i="6"/>
  <c r="I157" i="6"/>
  <c r="H35" i="6"/>
  <c r="I61" i="6"/>
  <c r="I48" i="6"/>
  <c r="A116" i="6"/>
  <c r="I49" i="6"/>
  <c r="I63" i="6"/>
  <c r="H34" i="6"/>
  <c r="I58" i="6"/>
  <c r="H36" i="6"/>
  <c r="I50" i="6"/>
  <c r="I64" i="6"/>
  <c r="H38" i="6"/>
  <c r="I59" i="6"/>
  <c r="I60" i="6"/>
  <c r="I47" i="6"/>
  <c r="I75" i="6"/>
  <c r="I76" i="6" s="1"/>
  <c r="I62" i="6"/>
  <c r="I51" i="6"/>
  <c r="H82" i="6"/>
  <c r="H39" i="6"/>
  <c r="H84" i="6"/>
  <c r="H81" i="6"/>
  <c r="H87" i="6" s="1"/>
  <c r="H40" i="6"/>
  <c r="H42" i="4"/>
  <c r="I160" i="7"/>
  <c r="H129" i="7"/>
  <c r="I129" i="7" s="1"/>
  <c r="H120" i="7" s="1"/>
  <c r="H116" i="7"/>
  <c r="I116" i="7" s="1"/>
  <c r="H119" i="7"/>
  <c r="G127" i="7"/>
  <c r="H109" i="7"/>
  <c r="H107" i="7"/>
  <c r="H110" i="7"/>
  <c r="I72" i="4"/>
  <c r="I65" i="4"/>
  <c r="D129" i="4" s="1"/>
  <c r="I53" i="4"/>
  <c r="I78" i="4" s="1"/>
  <c r="I101" i="4" s="1"/>
  <c r="A145" i="4" s="1"/>
  <c r="E129" i="4"/>
  <c r="E116" i="4"/>
  <c r="H101" i="4"/>
  <c r="F116" i="4"/>
  <c r="I159" i="4"/>
  <c r="G116" i="4"/>
  <c r="G129" i="4"/>
  <c r="I125" i="8" l="1"/>
  <c r="I165" i="8" s="1"/>
  <c r="H124" i="8"/>
  <c r="H125" i="8" s="1"/>
  <c r="H108" i="8"/>
  <c r="H111" i="8" s="1"/>
  <c r="H131" i="8" s="1"/>
  <c r="I111" i="8"/>
  <c r="H42" i="6"/>
  <c r="H101" i="6" s="1"/>
  <c r="I53" i="6"/>
  <c r="I65" i="6"/>
  <c r="F129" i="6"/>
  <c r="F116" i="6"/>
  <c r="I78" i="6"/>
  <c r="I101" i="6" s="1"/>
  <c r="A145" i="6" s="1"/>
  <c r="C129" i="6"/>
  <c r="C116" i="6"/>
  <c r="I158" i="6"/>
  <c r="I160" i="6" s="1"/>
  <c r="E116" i="6"/>
  <c r="E129" i="6"/>
  <c r="D129" i="6"/>
  <c r="H129" i="6" s="1"/>
  <c r="I129" i="6" s="1"/>
  <c r="D116" i="6"/>
  <c r="H121" i="7"/>
  <c r="H106" i="7"/>
  <c r="I158" i="4"/>
  <c r="C129" i="4"/>
  <c r="C116" i="4"/>
  <c r="G114" i="7"/>
  <c r="H105" i="7"/>
  <c r="I125" i="7"/>
  <c r="H124" i="7"/>
  <c r="H125" i="7" s="1"/>
  <c r="D116" i="4"/>
  <c r="H129" i="4"/>
  <c r="I129" i="4" s="1"/>
  <c r="H116" i="4"/>
  <c r="I116" i="4" s="1"/>
  <c r="I160" i="4"/>
  <c r="H120" i="4"/>
  <c r="H119" i="4"/>
  <c r="H121" i="4" s="1"/>
  <c r="G127" i="4"/>
  <c r="H107" i="4"/>
  <c r="H109" i="4"/>
  <c r="H106" i="4"/>
  <c r="H105" i="4"/>
  <c r="I163" i="8" l="1"/>
  <c r="I131" i="8"/>
  <c r="C145" i="8" s="1"/>
  <c r="D145" i="8" s="1"/>
  <c r="H120" i="6"/>
  <c r="H119" i="6"/>
  <c r="H121" i="6" s="1"/>
  <c r="G127" i="6"/>
  <c r="H116" i="6"/>
  <c r="I116" i="6" s="1"/>
  <c r="I111" i="7"/>
  <c r="I163" i="7" s="1"/>
  <c r="H108" i="7"/>
  <c r="H111" i="7" s="1"/>
  <c r="H131" i="7"/>
  <c r="I165" i="7"/>
  <c r="I131" i="7"/>
  <c r="C145" i="7" s="1"/>
  <c r="D145" i="7" s="1"/>
  <c r="G114" i="4"/>
  <c r="H110" i="4"/>
  <c r="I125" i="4"/>
  <c r="H124" i="4"/>
  <c r="H125" i="4" s="1"/>
  <c r="I139" i="8" l="1"/>
  <c r="H139" i="8" s="1"/>
  <c r="I138" i="8"/>
  <c r="H138" i="8" s="1"/>
  <c r="I137" i="8"/>
  <c r="H137" i="8" s="1"/>
  <c r="I136" i="8"/>
  <c r="H136" i="8" s="1"/>
  <c r="I135" i="8"/>
  <c r="I166" i="8"/>
  <c r="G114" i="6"/>
  <c r="H107" i="6"/>
  <c r="H105" i="6"/>
  <c r="H106" i="6"/>
  <c r="H110" i="6"/>
  <c r="H109" i="6"/>
  <c r="I125" i="6"/>
  <c r="H124" i="6"/>
  <c r="H125" i="6" s="1"/>
  <c r="I111" i="4"/>
  <c r="I163" i="4" s="1"/>
  <c r="H108" i="4"/>
  <c r="H111" i="4" s="1"/>
  <c r="H131" i="4" s="1"/>
  <c r="I137" i="7"/>
  <c r="H137" i="7" s="1"/>
  <c r="I139" i="7"/>
  <c r="H139" i="7" s="1"/>
  <c r="I136" i="7"/>
  <c r="H136" i="7" s="1"/>
  <c r="I135" i="7"/>
  <c r="I138" i="7"/>
  <c r="H138" i="7" s="1"/>
  <c r="I166" i="7"/>
  <c r="I165" i="4"/>
  <c r="I131" i="4"/>
  <c r="C145" i="4" s="1"/>
  <c r="D145" i="4" s="1"/>
  <c r="I140" i="8" l="1"/>
  <c r="H135" i="8"/>
  <c r="H140" i="8" s="1"/>
  <c r="H153" i="8" s="1"/>
  <c r="I111" i="6"/>
  <c r="I163" i="6" s="1"/>
  <c r="H108" i="6"/>
  <c r="I165" i="6"/>
  <c r="I166" i="6" s="1"/>
  <c r="I131" i="6"/>
  <c r="C145" i="6" s="1"/>
  <c r="D145" i="6" s="1"/>
  <c r="H111" i="6"/>
  <c r="H131" i="6" s="1"/>
  <c r="H135" i="7"/>
  <c r="H140" i="7" s="1"/>
  <c r="H153" i="7" s="1"/>
  <c r="I140" i="7"/>
  <c r="I137" i="4"/>
  <c r="H137" i="4" s="1"/>
  <c r="I139" i="4"/>
  <c r="H139" i="4" s="1"/>
  <c r="I136" i="4"/>
  <c r="H136" i="4" s="1"/>
  <c r="I138" i="4"/>
  <c r="H138" i="4" s="1"/>
  <c r="I135" i="4"/>
  <c r="I166" i="4"/>
  <c r="I170" i="8" l="1"/>
  <c r="G174" i="8" s="1"/>
  <c r="I169" i="8"/>
  <c r="I153" i="8"/>
  <c r="I138" i="6"/>
  <c r="H138" i="6" s="1"/>
  <c r="I137" i="6"/>
  <c r="H137" i="6" s="1"/>
  <c r="I139" i="6"/>
  <c r="H139" i="6" s="1"/>
  <c r="I136" i="6"/>
  <c r="H136" i="6" s="1"/>
  <c r="I135" i="6"/>
  <c r="I153" i="7"/>
  <c r="I170" i="7"/>
  <c r="G174" i="7" s="1"/>
  <c r="I169" i="7"/>
  <c r="I140" i="4"/>
  <c r="H135" i="4"/>
  <c r="H140" i="4" s="1"/>
  <c r="H153" i="4" s="1"/>
  <c r="H169" i="8" l="1"/>
  <c r="H170" i="8" s="1"/>
  <c r="I174" i="8"/>
  <c r="I176" i="8" s="1"/>
  <c r="F4" i="3" s="1"/>
  <c r="G4" i="3" s="1"/>
  <c r="H164" i="8"/>
  <c r="H157" i="8"/>
  <c r="H159" i="8"/>
  <c r="H158" i="8"/>
  <c r="H165" i="8"/>
  <c r="H163" i="8"/>
  <c r="H166" i="8" s="1"/>
  <c r="I140" i="6"/>
  <c r="H135" i="6"/>
  <c r="H140" i="6" s="1"/>
  <c r="H153" i="6" s="1"/>
  <c r="H169" i="7"/>
  <c r="H170" i="7" s="1"/>
  <c r="I174" i="7"/>
  <c r="I176" i="7" s="1"/>
  <c r="F2" i="3" s="1"/>
  <c r="G2" i="3" s="1"/>
  <c r="H164" i="7"/>
  <c r="H163" i="7"/>
  <c r="H157" i="7"/>
  <c r="H158" i="7"/>
  <c r="H159" i="7"/>
  <c r="H165" i="7"/>
  <c r="I169" i="4"/>
  <c r="I153" i="4"/>
  <c r="I170" i="4"/>
  <c r="G174" i="4" s="1"/>
  <c r="H160" i="8" l="1"/>
  <c r="I169" i="6"/>
  <c r="I153" i="6"/>
  <c r="I170" i="6"/>
  <c r="G174" i="6" s="1"/>
  <c r="H166" i="7"/>
  <c r="H160" i="7"/>
  <c r="I174" i="4"/>
  <c r="I176" i="4" s="1"/>
  <c r="F3" i="3" s="1"/>
  <c r="G3" i="3" s="1"/>
  <c r="H164" i="4"/>
  <c r="H157" i="4"/>
  <c r="H163" i="4"/>
  <c r="H158" i="4"/>
  <c r="H159" i="4"/>
  <c r="H165" i="4"/>
  <c r="H169" i="4"/>
  <c r="H170" i="4" s="1"/>
  <c r="I174" i="6" l="1"/>
  <c r="I176" i="6" s="1"/>
  <c r="F5" i="3" s="1"/>
  <c r="G5" i="3" s="1"/>
  <c r="G6" i="3" s="1"/>
  <c r="H164" i="6"/>
  <c r="H163" i="6"/>
  <c r="H157" i="6"/>
  <c r="H158" i="6"/>
  <c r="H159" i="6"/>
  <c r="H165" i="6"/>
  <c r="H169" i="6"/>
  <c r="H170" i="6" s="1"/>
  <c r="H166" i="4"/>
  <c r="H160" i="4"/>
  <c r="H160" i="6" l="1"/>
  <c r="H166" i="6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1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A0D71622-5BFF-4C71-ABAA-D36CC3071F7E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gn</author>
  </authors>
  <commentList>
    <comment ref="C2" authorId="0" shapeId="0" xr:uid="{00000000-0006-0000-0200-000001000000}">
      <text>
        <r>
          <rPr>
            <b/>
            <sz val="9"/>
            <color indexed="81"/>
            <rFont val="Segoe UI"/>
            <family val="2"/>
          </rPr>
          <t>Informar o número do processo</t>
        </r>
      </text>
    </comment>
  </commentList>
</comments>
</file>

<file path=xl/sharedStrings.xml><?xml version="1.0" encoding="utf-8"?>
<sst xmlns="http://schemas.openxmlformats.org/spreadsheetml/2006/main" count="1045" uniqueCount="200">
  <si>
    <r>
      <rPr>
        <b/>
        <sz val="8"/>
        <color rgb="FF000000"/>
        <rFont val="Calibri"/>
        <family val="2"/>
        <charset val="1"/>
      </rPr>
      <t xml:space="preserve">PLANILHA DE CUSTOS E FORMAÇÃO DE PREÇOS DE SERVIÇOS CONTINUADOS </t>
    </r>
    <r>
      <rPr>
        <b/>
        <u/>
        <sz val="10"/>
        <color rgb="FFFF0000"/>
        <rFont val="Calibri"/>
        <family val="2"/>
        <charset val="1"/>
      </rPr>
      <t>COM DEDICAÇÃO EXCLUSIVA</t>
    </r>
    <r>
      <rPr>
        <b/>
        <sz val="8"/>
        <color rgb="FF000000"/>
        <rFont val="Calibri"/>
        <family val="2"/>
        <charset val="1"/>
      </rPr>
      <t xml:space="preserve"> DE MÃO DE OBRA (ANEXO III - DECRETO 52.768 de 15.12.2015)</t>
    </r>
  </si>
  <si>
    <t>PROCESSO:</t>
  </si>
  <si>
    <r>
      <rPr>
        <b/>
        <sz val="14"/>
        <color rgb="FF000000"/>
        <rFont val="Calibri"/>
        <family val="2"/>
        <charset val="1"/>
      </rPr>
      <t xml:space="preserve">REGIME DE TRIBUTAÇÃO: </t>
    </r>
    <r>
      <rPr>
        <b/>
        <sz val="14"/>
        <color rgb="FFFF0000"/>
        <rFont val="Calibri"/>
        <family val="2"/>
        <charset val="1"/>
      </rPr>
      <t>LUCRO REAL</t>
    </r>
  </si>
  <si>
    <t>LICITAÇÃO/EDITAL</t>
  </si>
  <si>
    <t>ABERTURA:</t>
  </si>
  <si>
    <t>Cargo/Função:</t>
  </si>
  <si>
    <t>Convenção Coletiva de Trabalho:</t>
  </si>
  <si>
    <t>INSALUBRIDADE (10%, 20%, 40%)</t>
  </si>
  <si>
    <t>Origem do salário:</t>
  </si>
  <si>
    <t>Cidade:</t>
  </si>
  <si>
    <t>PERICULOSIDADE (30%)</t>
  </si>
  <si>
    <t>Vlr. do salário e nº de horas correspondentes</t>
  </si>
  <si>
    <t>ISS</t>
  </si>
  <si>
    <t>Alíquota</t>
  </si>
  <si>
    <t>Tarifa Transporte</t>
  </si>
  <si>
    <t>CCT</t>
  </si>
  <si>
    <t>Vr. Unitário</t>
  </si>
  <si>
    <t>Dias</t>
  </si>
  <si>
    <t>Desconto</t>
  </si>
  <si>
    <t>Auxílio Alimentação</t>
  </si>
  <si>
    <t>Auxílio Lanche</t>
  </si>
  <si>
    <t>Valor mensal</t>
  </si>
  <si>
    <t>Adicional de Supervisor (37%)</t>
  </si>
  <si>
    <t>Porcentagem</t>
  </si>
  <si>
    <t>Base de cálculo da insalubridade</t>
  </si>
  <si>
    <t>Valor</t>
  </si>
  <si>
    <t>Quantitativo de horas trabalhadas em feriados no mês (estimado) - Não aplicável para postos 12x36</t>
  </si>
  <si>
    <t>Horas por mês</t>
  </si>
  <si>
    <t>Acréscimo da hora extra</t>
  </si>
  <si>
    <t>Hora Intervalar (somente para postos 12x36, quando for o caso)</t>
  </si>
  <si>
    <t>Sem fornecimento de materiais ou apenas fornecimento de EPIs ou uniformes, utilizar 10%.       Com fornecimento de materiais ou equipamentos, utilizar 20%.                                                               (Decreto 52.768/2015, alterado pelo Decreto 53.424/2017)</t>
  </si>
  <si>
    <t>MONTANTE A</t>
  </si>
  <si>
    <t>I</t>
  </si>
  <si>
    <t>Remuneração - Grupo I</t>
  </si>
  <si>
    <t>%</t>
  </si>
  <si>
    <t>Valor Mensal/unidade de serviço (R$)</t>
  </si>
  <si>
    <t>Salário</t>
  </si>
  <si>
    <r>
      <rPr>
        <sz val="8"/>
        <color rgb="FF000000"/>
        <rFont val="Calibri"/>
        <family val="2"/>
        <charset val="1"/>
      </rPr>
      <t xml:space="preserve">Adicional Periculosidade 30% </t>
    </r>
    <r>
      <rPr>
        <b/>
        <sz val="5"/>
        <color rgb="FF000000"/>
        <rFont val="Calibri"/>
        <family val="2"/>
        <charset val="1"/>
      </rPr>
      <t>(Ver súmulas 364, 132 e 191 do TST)</t>
    </r>
  </si>
  <si>
    <r>
      <rPr>
        <sz val="8"/>
        <color rgb="FF000000"/>
        <rFont val="Calibri"/>
        <family val="2"/>
        <charset val="1"/>
      </rPr>
      <t xml:space="preserve">Adicional Insalubridade 10%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</si>
  <si>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20% </t>
    </r>
    <r>
      <rPr>
        <b/>
        <sz val="5"/>
        <color rgb="FF000000"/>
        <rFont val="Calibri"/>
        <family val="2"/>
        <charset val="1"/>
      </rPr>
      <t>(Ver súmula 228 e 139 TST)</t>
    </r>
  </si>
  <si>
    <r>
      <rPr>
        <sz val="8"/>
        <color rgb="FF000000"/>
        <rFont val="Calibri"/>
        <family val="2"/>
        <charset val="1"/>
      </rPr>
      <t xml:space="preserve">Adicional Insalubridade 40% </t>
    </r>
    <r>
      <rPr>
        <b/>
        <sz val="5"/>
        <color rgb="FF000000"/>
        <rFont val="Calibri"/>
        <family val="2"/>
        <charset val="1"/>
      </rPr>
      <t>(Ver súmula 228 e 139 TST)</t>
    </r>
  </si>
  <si>
    <t>Feriados</t>
  </si>
  <si>
    <t>DSR =  número total das horas extras do mês / número de dias úteis X domingos e feriados do mês X valor da hora extra com acréscimo</t>
  </si>
  <si>
    <t>Total de Remuneração</t>
  </si>
  <si>
    <t>II</t>
  </si>
  <si>
    <t>Encargos Sociais - Grupo II: Obrigações Sociais</t>
  </si>
  <si>
    <r>
      <rPr>
        <sz val="8"/>
        <color rgb="FF000000"/>
        <rFont val="Calibri"/>
        <family val="2"/>
        <charset val="1"/>
      </rPr>
      <t xml:space="preserve">INSS </t>
    </r>
    <r>
      <rPr>
        <b/>
        <sz val="5"/>
        <color rgb="FF000000"/>
        <rFont val="Calibri"/>
        <family val="2"/>
        <charset val="1"/>
      </rPr>
      <t>(art. 22, inc. I, Lei nº 8.212/91)</t>
    </r>
  </si>
  <si>
    <r>
      <rPr>
        <sz val="8"/>
        <color rgb="FF000000"/>
        <rFont val="Calibri"/>
        <family val="2"/>
        <charset val="1"/>
      </rPr>
      <t xml:space="preserve">SESI ou SESC </t>
    </r>
    <r>
      <rPr>
        <b/>
        <sz val="5"/>
        <color rgb="FF000000"/>
        <rFont val="Calibri"/>
        <family val="2"/>
        <charset val="1"/>
      </rPr>
      <t>(art. 30, Lei nº 8.036/90)</t>
    </r>
  </si>
  <si>
    <r>
      <rPr>
        <sz val="8"/>
        <color rgb="FF000000"/>
        <rFont val="Calibri"/>
        <family val="2"/>
        <charset val="1"/>
      </rPr>
      <t xml:space="preserve">SENAI ou SENAC </t>
    </r>
    <r>
      <rPr>
        <b/>
        <sz val="5"/>
        <color rgb="FF000000"/>
        <rFont val="Calibri"/>
        <family val="2"/>
        <charset val="1"/>
      </rPr>
      <t>(Decreto-Lei nº 2.318/86)</t>
    </r>
  </si>
  <si>
    <r>
      <rPr>
        <sz val="8"/>
        <color rgb="FF000000"/>
        <rFont val="Calibri"/>
        <family val="2"/>
        <charset val="1"/>
      </rPr>
      <t xml:space="preserve">INCRA </t>
    </r>
    <r>
      <rPr>
        <b/>
        <sz val="5"/>
        <color rgb="FF000000"/>
        <rFont val="Calibri"/>
        <family val="2"/>
        <charset val="1"/>
      </rPr>
      <t>(art. 15I, Lei Complementar nº 011/71)</t>
    </r>
  </si>
  <si>
    <r>
      <rPr>
        <sz val="8"/>
        <color rgb="FF000000"/>
        <rFont val="Calibri"/>
        <family val="2"/>
        <charset val="1"/>
      </rPr>
      <t xml:space="preserve">SALÁRIO EDUCAÇÃO </t>
    </r>
    <r>
      <rPr>
        <b/>
        <sz val="5"/>
        <color rgb="FF000000"/>
        <rFont val="Calibri"/>
        <family val="2"/>
        <charset val="1"/>
      </rPr>
      <t>(art. , inc. I, Decreto nº 87.043/82)</t>
    </r>
  </si>
  <si>
    <r>
      <rPr>
        <sz val="8"/>
        <color rgb="FF000000"/>
        <rFont val="Calibri"/>
        <family val="2"/>
        <charset val="1"/>
      </rPr>
      <t>FGTS</t>
    </r>
    <r>
      <rPr>
        <b/>
        <sz val="5"/>
        <color rgb="FF000000"/>
        <rFont val="Calibri"/>
        <family val="2"/>
        <charset val="1"/>
      </rPr>
      <t xml:space="preserve"> (art. 15, Lei nº 8.036/90)</t>
    </r>
  </si>
  <si>
    <r>
      <rPr>
        <sz val="8"/>
        <color rgb="FF000000"/>
        <rFont val="Calibri"/>
        <family val="2"/>
        <charset val="1"/>
      </rPr>
      <t xml:space="preserve">SEG. ACIDENTE DO TRABALHO 1%, 2% e 3% </t>
    </r>
    <r>
      <rPr>
        <b/>
        <sz val="5"/>
        <color rgb="FF000000"/>
        <rFont val="Calibri"/>
        <family val="2"/>
        <charset val="1"/>
      </rPr>
      <t>(art. 22, inc. II, alíneas "b" e "c", da Lei nº 8.212/91)</t>
    </r>
  </si>
  <si>
    <r>
      <rPr>
        <sz val="8"/>
        <color rgb="FF000000"/>
        <rFont val="Calibri"/>
        <family val="2"/>
        <charset val="1"/>
      </rPr>
      <t xml:space="preserve">SEBRAE </t>
    </r>
    <r>
      <rPr>
        <b/>
        <sz val="5"/>
        <color rgb="FF000000"/>
        <rFont val="Calibri"/>
        <family val="2"/>
        <charset val="1"/>
      </rPr>
      <t>(§ 3º, art. 8º, Lei nº 8.029/90)</t>
    </r>
  </si>
  <si>
    <t>Total do Grupo II</t>
  </si>
  <si>
    <t>Os percentuais para o SAT podem variar de 0,50% a 6,00% em função do Fator de Acidente Previdenciário (FAP), Decreto nº 6.957/2009</t>
  </si>
  <si>
    <t>Deverá obrigatoriamente acompanhar a proposta de preços e a planilha de custos e formação de preços a prova do Fator Acidentário de Prevenção – FAP por meio de impressão de consulta ao site do Ministério da Previdência Social (que pode ser obtido no endereço eletrônico http://www2.dataprev.gov.br/fap/fap.htm), independentemente de alteração da alíquota da parcela do Seguro Acidente de Trabalho disposta no Quadro II da referida planilha.</t>
  </si>
  <si>
    <t>III</t>
  </si>
  <si>
    <t>Encargos Sociais - Grupo III: Tempo Não Trabalhado</t>
  </si>
  <si>
    <t>FÉRIAS GOZADAS + ADICIONAL DE FÉRIAS</t>
  </si>
  <si>
    <r>
      <rPr>
        <sz val="8"/>
        <color rgb="FF000000"/>
        <rFont val="Calibri"/>
        <family val="2"/>
        <charset val="1"/>
      </rPr>
      <t>FALTAS ABONADAS</t>
    </r>
    <r>
      <rPr>
        <b/>
        <vertAlign val="superscript"/>
        <sz val="8"/>
        <color rgb="FF000000"/>
        <rFont val="Calibri"/>
        <family val="2"/>
        <charset val="1"/>
      </rPr>
      <t xml:space="preserve"> (3)</t>
    </r>
  </si>
  <si>
    <r>
      <rPr>
        <sz val="8"/>
        <color rgb="FF000000"/>
        <rFont val="Calibri"/>
        <family val="2"/>
        <charset val="1"/>
      </rPr>
      <t xml:space="preserve">FALTAS LEGAIS </t>
    </r>
    <r>
      <rPr>
        <vertAlign val="superscript"/>
        <sz val="8"/>
        <color rgb="FF000000"/>
        <rFont val="Calibri"/>
        <family val="2"/>
        <charset val="1"/>
      </rPr>
      <t>(4)</t>
    </r>
  </si>
  <si>
    <t>LICENÇA MATERNIDADE</t>
  </si>
  <si>
    <t>LICENÇA PATERNIDADE</t>
  </si>
  <si>
    <t>ACIDENTE DE TRABALHO</t>
  </si>
  <si>
    <t>AVISO PRÉVIO TRABALHADO</t>
  </si>
  <si>
    <t>13º SALÁRIO</t>
  </si>
  <si>
    <t>Total do Grupo III</t>
  </si>
  <si>
    <t>(3)</t>
  </si>
  <si>
    <t>Faltas Justificadas por Auxílio Doença</t>
  </si>
  <si>
    <t>(4)</t>
  </si>
  <si>
    <t>Faltas Legais - Art. 473 CLT</t>
  </si>
  <si>
    <t>IV</t>
  </si>
  <si>
    <t>Encargos Sociais - Grupo IV: Indenizações</t>
  </si>
  <si>
    <t>INDENIZAÇÕES</t>
  </si>
  <si>
    <t>FGTS SOBRE INDENIZAÇÕES</t>
  </si>
  <si>
    <t>INDENIZAÇÃO COMPENSATÓRIA POR DEMISSÃO SEM JUSTA CAUSA</t>
  </si>
  <si>
    <t>Total do Grupo IV</t>
  </si>
  <si>
    <t>V</t>
  </si>
  <si>
    <t>Encargos Sociais - Grupo V: Incidências</t>
  </si>
  <si>
    <t>INCIDÊNCIA GRUPO II (Obrigações Sociais) X GRUPO III (Tempo Não Trabalhado)</t>
  </si>
  <si>
    <t>Total do Grupo V</t>
  </si>
  <si>
    <t>TOTAL DOS ENCAGOS SOCIAIS (II + III + IV + V)</t>
  </si>
  <si>
    <t>VI</t>
  </si>
  <si>
    <t>Demais custos relativos à Norma Coletiva ou Disposições Legais - Grupo VI</t>
  </si>
  <si>
    <t>Vale-Transporte⁽⁵⁾</t>
  </si>
  <si>
    <t>Adicional Intervalar</t>
  </si>
  <si>
    <t>Outros</t>
  </si>
  <si>
    <t>Total do Grupo VI</t>
  </si>
  <si>
    <t>(5)</t>
  </si>
  <si>
    <t>O valor do vale-transporte pode variar de acordo com o modal fornecido pelo empregador.</t>
  </si>
  <si>
    <t>MEMÓRIA DE CÁLCULO DO VALE TRANSPORTE</t>
  </si>
  <si>
    <t>Valor Unitário</t>
  </si>
  <si>
    <t>Dias de Trabalho</t>
  </si>
  <si>
    <t>Vale p/dia</t>
  </si>
  <si>
    <t>Custo total</t>
  </si>
  <si>
    <t>Base de cálculo</t>
  </si>
  <si>
    <t>Percentual de desconto</t>
  </si>
  <si>
    <t>Valor desconto</t>
  </si>
  <si>
    <t>Custo efetivo</t>
  </si>
  <si>
    <t>MEMÓRIA DE CÁLCULO DO VALE LANCHE</t>
  </si>
  <si>
    <t>Dias por mês</t>
  </si>
  <si>
    <t>TOTAL DO MONTANTE A (I + II + III+ IV + V +VI)</t>
  </si>
  <si>
    <t>MONTANTE B</t>
  </si>
  <si>
    <t>Despesas Diretas</t>
  </si>
  <si>
    <r>
      <rPr>
        <sz val="8"/>
        <color rgb="FF000000"/>
        <rFont val="Calibri"/>
        <family val="2"/>
        <charset val="1"/>
      </rPr>
      <t xml:space="preserve">Transporte </t>
    </r>
    <r>
      <rPr>
        <vertAlign val="superscript"/>
        <sz val="8"/>
        <color rgb="FF000000"/>
        <rFont val="Calibri"/>
        <family val="2"/>
        <charset val="1"/>
      </rPr>
      <t xml:space="preserve">(6) </t>
    </r>
  </si>
  <si>
    <r>
      <rPr>
        <sz val="8"/>
        <color rgb="FF000000"/>
        <rFont val="Calibri"/>
        <family val="2"/>
        <charset val="1"/>
      </rPr>
      <t>Uniformes/EPI</t>
    </r>
    <r>
      <rPr>
        <vertAlign val="superscript"/>
        <sz val="8"/>
        <color rgb="FF000000"/>
        <rFont val="Calibri"/>
        <family val="2"/>
        <charset val="1"/>
      </rPr>
      <t xml:space="preserve"> (6a) </t>
    </r>
  </si>
  <si>
    <t>Seguro de vida</t>
  </si>
  <si>
    <t>Materiais/Equipamentos</t>
  </si>
  <si>
    <r>
      <rPr>
        <sz val="8"/>
        <color rgb="FF000000"/>
        <rFont val="Calibri"/>
        <family val="2"/>
        <charset val="1"/>
      </rPr>
      <t>Mobilização</t>
    </r>
    <r>
      <rPr>
        <vertAlign val="superscript"/>
        <sz val="8"/>
        <color rgb="FF000000"/>
        <rFont val="Calibri"/>
        <family val="2"/>
        <charset val="1"/>
      </rPr>
      <t xml:space="preserve"> (7)</t>
    </r>
  </si>
  <si>
    <t>Outros (especificar)</t>
  </si>
  <si>
    <t>Total de Despesas Diretas</t>
  </si>
  <si>
    <t>(6)   Somente será preenchido quando o licitante fornecer transporte próprio
(6a)  EPI - Equipamento de Proteção Individual
(7)   Tais custos de mobilização não são renováveis, devendo ser eliminados após o primeiro ano de contrato caso haja prorrogação</t>
  </si>
  <si>
    <t>LIMITE QUADRO I (Despesas Diretas) sobre Montante A (exceto Vale-transporte), conforme alíneas "b.2" e "b.3", Inc. II, art. 7º, do Decreto 52.768/2015, alterado pelo Decreto 53.424/2017: 10% SEM MATERIAIS/EQUIPAMENTOS; 20% COM MATERIAIS/EQUIPAMENTOS</t>
  </si>
  <si>
    <t>Dedução Vale Transporte</t>
  </si>
  <si>
    <t>Remuneração (Grupo I)</t>
  </si>
  <si>
    <t>Obrigações Sociais (Grupo II)</t>
  </si>
  <si>
    <t>Tempo Não Trabalhado (Grupo III)</t>
  </si>
  <si>
    <t>Indenizações (Grupo IV)</t>
  </si>
  <si>
    <t>Incidências (Grupo V)</t>
  </si>
  <si>
    <t>Demais Custos CCT</t>
  </si>
  <si>
    <t>Total Montante A</t>
  </si>
  <si>
    <t>Base de Cálculo</t>
  </si>
  <si>
    <t>Despesas Indiretas</t>
  </si>
  <si>
    <t>Despesas Administrativas</t>
  </si>
  <si>
    <t>Seguros</t>
  </si>
  <si>
    <t>Lucro</t>
  </si>
  <si>
    <t>LIMITE DOS QUADROS II (Despesas Indiretas) e III (Lucro) sobre Montante A (exceto Vale-transporte), conforme alínea "b1", Inc. II, art. 7º, do Decreto 52.768</t>
  </si>
  <si>
    <t>TOTAL DO MONTANTE B (I + II + III)</t>
  </si>
  <si>
    <t>MONTANTE C</t>
  </si>
  <si>
    <r>
      <rPr>
        <b/>
        <sz val="10"/>
        <color rgb="FF000000"/>
        <rFont val="Calibri"/>
        <family val="2"/>
        <charset val="1"/>
      </rPr>
      <t xml:space="preserve">Tributos </t>
    </r>
    <r>
      <rPr>
        <b/>
        <vertAlign val="superscript"/>
        <sz val="10"/>
        <color rgb="FF000000"/>
        <rFont val="Calibri"/>
        <family val="2"/>
        <charset val="1"/>
      </rPr>
      <t>(8)</t>
    </r>
  </si>
  <si>
    <t>PIS</t>
  </si>
  <si>
    <t>COFINS</t>
  </si>
  <si>
    <r>
      <rPr>
        <sz val="8"/>
        <color rgb="FF000000"/>
        <rFont val="Calibri"/>
        <family val="2"/>
        <charset val="1"/>
      </rPr>
      <t xml:space="preserve">SIMPLES </t>
    </r>
    <r>
      <rPr>
        <vertAlign val="superscript"/>
        <sz val="8"/>
        <color rgb="FF000000"/>
        <rFont val="Calibri"/>
        <family val="2"/>
        <charset val="1"/>
      </rPr>
      <t>(9)</t>
    </r>
  </si>
  <si>
    <t>Outros (CPRB)</t>
  </si>
  <si>
    <t>Total de Tributos</t>
  </si>
  <si>
    <t>(8)</t>
  </si>
  <si>
    <t>O valor referente a tributos é obtido aplicando-se o percentual sobre o valor do faturamento.</t>
  </si>
  <si>
    <t>(9)</t>
  </si>
  <si>
    <t>As empresas optantes pelo SIMPLES que se enquadrarem nas exceções previstas nos parágrafos 5º-B a 5º-E do artigo 18 da Lei Complementar 123/2006, deverão preencher apenas a linha 4 da planilha</t>
  </si>
  <si>
    <t>MEMÓRIA DE CÁLCULO DOS TRIBUTOS</t>
  </si>
  <si>
    <t>Montante A</t>
  </si>
  <si>
    <t>Montante B</t>
  </si>
  <si>
    <t>Custo total por empregado</t>
  </si>
  <si>
    <t>TRIBUTOS</t>
  </si>
  <si>
    <t>LUCRO REAL</t>
  </si>
  <si>
    <t>LUCRO PRESUMIDO</t>
  </si>
  <si>
    <t>Coeficiente L. Real</t>
  </si>
  <si>
    <t>Coeficiente L. Presumido</t>
  </si>
  <si>
    <r>
      <rPr>
        <sz val="6"/>
        <color rgb="FF000000"/>
        <rFont val="Calibri"/>
        <family val="2"/>
        <charset val="1"/>
      </rPr>
      <t>Coef SIMPLES</t>
    </r>
    <r>
      <rPr>
        <i/>
        <vertAlign val="superscript"/>
        <sz val="6"/>
        <color rgb="FF000000"/>
        <rFont val="Calibri"/>
        <family val="2"/>
        <charset val="1"/>
      </rPr>
      <t xml:space="preserve"> (*)</t>
    </r>
  </si>
  <si>
    <t>SIMPLES</t>
  </si>
  <si>
    <t>(*)</t>
  </si>
  <si>
    <t>Segunda faixa: Receita Bruta em 12 meses De 180.000,01 a 360.000,00- Alíquota de 9,00%</t>
  </si>
  <si>
    <r>
      <rPr>
        <sz val="8"/>
        <color rgb="FF000000"/>
        <rFont val="Calibri"/>
        <family val="2"/>
        <charset val="1"/>
      </rPr>
      <t xml:space="preserve">Outros (CPRB) </t>
    </r>
    <r>
      <rPr>
        <vertAlign val="superscript"/>
        <sz val="8"/>
        <color rgb="FF000000"/>
        <rFont val="Calibri"/>
        <family val="2"/>
        <charset val="1"/>
      </rPr>
      <t>(1)</t>
    </r>
  </si>
  <si>
    <t>TOTAL</t>
  </si>
  <si>
    <t>(1)</t>
  </si>
  <si>
    <t>As empresas optantes pela desoneração da Folha de Pagamento prevista na Lei Federal nº 12.546/2011 devem preencher a alíquota no campo "Outros (CPRB)"</t>
  </si>
  <si>
    <t>TOTAL DO MONTANTE C</t>
  </si>
  <si>
    <t>QUADRO RESUMO</t>
  </si>
  <si>
    <t>Remuneração (I)</t>
  </si>
  <si>
    <t>Encargos Sociais (II + III + IV + V)</t>
  </si>
  <si>
    <t>Demais Custos realtivos a Norma Coletiva ou Disposições Legais (VI)</t>
  </si>
  <si>
    <t xml:space="preserve">Total do Montante A </t>
  </si>
  <si>
    <t>Despesas Diretas (I)</t>
  </si>
  <si>
    <t>Despesas Indiretas (II)</t>
  </si>
  <si>
    <t>Lucro (III)</t>
  </si>
  <si>
    <t xml:space="preserve">Total do Montante B </t>
  </si>
  <si>
    <t>Tributos (I)</t>
  </si>
  <si>
    <t xml:space="preserve">Total do Montante C </t>
  </si>
  <si>
    <t>Serviço</t>
  </si>
  <si>
    <t>Valor Mensal por Unidade de Serviço (A + B + C)</t>
  </si>
  <si>
    <t>Quantidade de Unidade de Serviços</t>
  </si>
  <si>
    <t>Valor mensal do serviço</t>
  </si>
  <si>
    <t>Subtotal</t>
  </si>
  <si>
    <t>Função</t>
  </si>
  <si>
    <t>Cidade</t>
  </si>
  <si>
    <t>Carga Horária</t>
  </si>
  <si>
    <t>Dias da semana</t>
  </si>
  <si>
    <t>Nº de Postos</t>
  </si>
  <si>
    <t>Valor Total</t>
  </si>
  <si>
    <r>
      <t xml:space="preserve">Adicional de Supervisor </t>
    </r>
    <r>
      <rPr>
        <b/>
        <sz val="5"/>
        <color rgb="FF000000"/>
        <rFont val="Calibri"/>
        <family val="2"/>
        <charset val="1"/>
      </rPr>
      <t>(IN 05/2017 MPOG SLTI)</t>
    </r>
  </si>
  <si>
    <t>MEMÓRIA DE CÁLCULO DO</t>
  </si>
  <si>
    <t>Plano de Saúde</t>
  </si>
  <si>
    <r>
      <t xml:space="preserve">Total do Lucro                         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</si>
  <si>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r>
      <t xml:space="preserve">Total de Despesas Indiretas                                                                                                                                                 </t>
    </r>
    <r>
      <rPr>
        <u/>
        <sz val="7.5"/>
        <color rgb="FF000000"/>
        <rFont val="Calibri"/>
        <family val="2"/>
      </rPr>
      <t>Obs.: conforme item b.1 do inciso II do art. 7º do Decreto 52.768/2015, a soma das Despesas Indiretas + Lucro não poderá ultrapassar o valor constante na célula G125.</t>
    </r>
  </si>
  <si>
    <t xml:space="preserve">Auxílio Alimentação </t>
  </si>
  <si>
    <t xml:space="preserve">Salário Normativo </t>
  </si>
  <si>
    <t>LOTE ÚNICO PARA UM CONJUNTO DE ITENS - DISPUTA DE LANCES PELO MENOR VALOR GLOBAL MENSAL</t>
  </si>
  <si>
    <t>25/3900-0000062-1</t>
  </si>
  <si>
    <t>Auxiliar de Serviços Gerais</t>
  </si>
  <si>
    <t>RS000040/2025</t>
  </si>
  <si>
    <t>Porto Alegre</t>
  </si>
  <si>
    <t>Não aplicável</t>
  </si>
  <si>
    <t>Porteiro</t>
  </si>
  <si>
    <t>não aplicável</t>
  </si>
  <si>
    <t>Recepcionista</t>
  </si>
  <si>
    <t>PLANO DE BENEFÍCIO SOCIAL FAMILIAR</t>
  </si>
  <si>
    <t xml:space="preserve"> PLANO DE BENEFÍCIO SOCIAL FAMILIAR</t>
  </si>
  <si>
    <t>Copeiro</t>
  </si>
  <si>
    <t>Segunda a Sexta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</si>
</sst>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&quot;R$ &quot;* #,##0.00_-;&quot;-R$ &quot;* #,##0.00_-;_-&quot;R$ &quot;* \-??_-;_-@_-"/>
    <numFmt numFmtId="165" formatCode="0.0000%"/>
    <numFmt numFmtId="166" formatCode="00\/0000\-0000000\-0"/>
    <numFmt numFmtId="167" formatCode="&quot;R$ &quot;#,##0.00"/>
    <numFmt numFmtId="168" formatCode="0.0%"/>
    <numFmt numFmtId="169" formatCode="0.0000"/>
  </numFmts>
  <fonts count="39" x14ac:knownFonts="1">
    <font>
      <sz val="11"/>
      <color rgb="FF000000"/>
      <name val="Calibri"/>
      <family val="2"/>
      <charset val="1"/>
    </font>
    <font>
      <u/>
      <sz val="11"/>
      <color rgb="FF0563C1"/>
      <name val="Calibri"/>
      <family val="2"/>
      <charset val="1"/>
    </font>
    <font>
      <sz val="8"/>
      <color rgb="FF000000"/>
      <name val="Calibri"/>
      <family val="2"/>
      <charset val="1"/>
    </font>
    <font>
      <b/>
      <sz val="8"/>
      <color rgb="FF000000"/>
      <name val="Calibri"/>
      <family val="2"/>
      <charset val="1"/>
    </font>
    <font>
      <b/>
      <u/>
      <sz val="10"/>
      <color rgb="FFFF0000"/>
      <name val="Calibri"/>
      <family val="2"/>
      <charset val="1"/>
    </font>
    <font>
      <b/>
      <sz val="12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4"/>
      <color rgb="FFFF0000"/>
      <name val="Calibri"/>
      <family val="2"/>
      <charset val="1"/>
    </font>
    <font>
      <sz val="7.5"/>
      <color rgb="FF000000"/>
      <name val="Calibri"/>
      <family val="2"/>
      <charset val="1"/>
    </font>
    <font>
      <sz val="7"/>
      <color rgb="FF000000"/>
      <name val="Calibri"/>
      <family val="2"/>
      <charset val="1"/>
    </font>
    <font>
      <sz val="6"/>
      <color rgb="FF000000"/>
      <name val="Calibri"/>
      <family val="2"/>
      <charset val="1"/>
    </font>
    <font>
      <b/>
      <sz val="10"/>
      <color rgb="FF000000"/>
      <name val="Calibri"/>
      <family val="2"/>
      <charset val="1"/>
    </font>
    <font>
      <b/>
      <sz val="5"/>
      <color rgb="FF000000"/>
      <name val="Calibri"/>
      <family val="2"/>
      <charset val="1"/>
    </font>
    <font>
      <b/>
      <sz val="9"/>
      <color rgb="FF000000"/>
      <name val="Calibri"/>
      <family val="2"/>
      <charset val="1"/>
    </font>
    <font>
      <sz val="9"/>
      <color rgb="FF000000"/>
      <name val="Calibri"/>
      <family val="2"/>
      <charset val="1"/>
    </font>
    <font>
      <i/>
      <sz val="7"/>
      <color rgb="FF000000"/>
      <name val="Calibri"/>
      <family val="2"/>
      <charset val="1"/>
    </font>
    <font>
      <b/>
      <vertAlign val="superscript"/>
      <sz val="8"/>
      <color rgb="FF000000"/>
      <name val="Calibri"/>
      <family val="2"/>
      <charset val="1"/>
    </font>
    <font>
      <vertAlign val="superscript"/>
      <sz val="8"/>
      <color rgb="FF000000"/>
      <name val="Calibri"/>
      <family val="2"/>
      <charset val="1"/>
    </font>
    <font>
      <i/>
      <sz val="6"/>
      <color rgb="FF000000"/>
      <name val="Calibri"/>
      <family val="2"/>
      <charset val="1"/>
    </font>
    <font>
      <b/>
      <vertAlign val="superscript"/>
      <sz val="10"/>
      <color rgb="FF000000"/>
      <name val="Calibri"/>
      <family val="2"/>
      <charset val="1"/>
    </font>
    <font>
      <i/>
      <vertAlign val="superscript"/>
      <sz val="6"/>
      <color rgb="FF000000"/>
      <name val="Calibri"/>
      <family val="2"/>
      <charset val="1"/>
    </font>
    <font>
      <b/>
      <i/>
      <sz val="6"/>
      <color rgb="FF000000"/>
      <name val="Calibri"/>
      <family val="2"/>
      <charset val="1"/>
    </font>
    <font>
      <sz val="5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  <font>
      <b/>
      <sz val="11"/>
      <name val="Calibri"/>
      <family val="2"/>
      <charset val="1"/>
    </font>
    <font>
      <sz val="11"/>
      <color rgb="FFFF0000"/>
      <name val="Calibri"/>
      <family val="2"/>
      <charset val="1"/>
    </font>
    <font>
      <sz val="11"/>
      <color rgb="FF000000"/>
      <name val="Calibri"/>
      <family val="2"/>
      <charset val="1"/>
    </font>
    <font>
      <u/>
      <sz val="7.5"/>
      <color rgb="FF000000"/>
      <name val="Calibri"/>
      <family val="2"/>
    </font>
    <font>
      <sz val="8"/>
      <color rgb="FF000000"/>
      <name val="Calibri"/>
      <family val="2"/>
    </font>
    <font>
      <b/>
      <sz val="11"/>
      <color rgb="FF000000"/>
      <name val="Calibri"/>
      <family val="2"/>
    </font>
    <font>
      <b/>
      <sz val="9"/>
      <color indexed="81"/>
      <name val="Segoe UI"/>
      <family val="2"/>
    </font>
    <font>
      <sz val="7"/>
      <color rgb="FFFF0000"/>
      <name val="Calibri"/>
      <family val="2"/>
      <charset val="1"/>
    </font>
    <font>
      <sz val="7"/>
      <color rgb="FF0070C0"/>
      <name val="Calibri"/>
      <family val="2"/>
      <charset val="1"/>
    </font>
    <font>
      <b/>
      <u/>
      <sz val="10"/>
      <color theme="5" tint="0.39997558519241921"/>
      <name val="Calibri"/>
      <family val="2"/>
    </font>
    <font>
      <b/>
      <sz val="8"/>
      <name val="Calibri"/>
      <family val="2"/>
    </font>
    <font>
      <b/>
      <sz val="10"/>
      <name val="Calibri"/>
      <family val="2"/>
    </font>
    <font>
      <b/>
      <sz val="7"/>
      <name val="Calibri"/>
      <family val="2"/>
    </font>
    <font>
      <sz val="7"/>
      <name val="Calibri"/>
      <family val="2"/>
    </font>
    <font>
      <sz val="8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FFFFFF"/>
        <bgColor rgb="FFFFF2CC"/>
      </patternFill>
    </fill>
    <fill>
      <patternFill patternType="solid">
        <fgColor rgb="FFFFFF00"/>
        <bgColor rgb="FFFFFF00"/>
      </patternFill>
    </fill>
    <fill>
      <patternFill patternType="solid">
        <fgColor rgb="FFD9D9D9"/>
        <bgColor rgb="FFDBDBDB"/>
      </patternFill>
    </fill>
    <fill>
      <patternFill patternType="solid">
        <fgColor rgb="FFD6DCE5"/>
        <bgColor rgb="FFDBDBDB"/>
      </patternFill>
    </fill>
    <fill>
      <patternFill patternType="solid">
        <fgColor rgb="FFFFF2CC"/>
        <bgColor rgb="FFFFE699"/>
      </patternFill>
    </fill>
    <fill>
      <patternFill patternType="solid">
        <fgColor rgb="FFC5E0B4"/>
        <bgColor rgb="FFD9D9D9"/>
      </patternFill>
    </fill>
    <fill>
      <patternFill patternType="solid">
        <fgColor rgb="FFA5A5A5"/>
        <bgColor rgb="FF95B3D7"/>
      </patternFill>
    </fill>
    <fill>
      <patternFill patternType="solid">
        <fgColor rgb="FFFFE699"/>
        <bgColor rgb="FFFFF2CC"/>
      </patternFill>
    </fill>
    <fill>
      <patternFill patternType="solid">
        <fgColor rgb="FFDBDBDB"/>
        <bgColor rgb="FFD9D9D9"/>
      </patternFill>
    </fill>
    <fill>
      <patternFill patternType="solid">
        <fgColor rgb="FFC6D9F1"/>
        <bgColor rgb="FFD6DCE5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/>
    <xf numFmtId="0" fontId="1" fillId="0" borderId="0" applyBorder="0" applyProtection="0"/>
    <xf numFmtId="0" fontId="1" fillId="0" borderId="0" applyBorder="0" applyProtection="0"/>
    <xf numFmtId="164" fontId="26" fillId="0" borderId="0" applyBorder="0" applyProtection="0"/>
    <xf numFmtId="0" fontId="26" fillId="0" borderId="0"/>
    <xf numFmtId="0" fontId="26" fillId="0" borderId="0"/>
    <xf numFmtId="0" fontId="26" fillId="0" borderId="0"/>
    <xf numFmtId="9" fontId="26" fillId="0" borderId="0" applyBorder="0" applyProtection="0"/>
  </cellStyleXfs>
  <cellXfs count="177">
    <xf numFmtId="0" fontId="0" fillId="0" borderId="0" xfId="0"/>
    <xf numFmtId="0" fontId="2" fillId="0" borderId="0" xfId="0" applyFont="1" applyAlignment="1">
      <alignment horizontal="center" vertical="center" wrapText="1"/>
    </xf>
    <xf numFmtId="165" fontId="2" fillId="0" borderId="0" xfId="0" applyNumberFormat="1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0" xfId="1" applyBorder="1" applyAlignment="1" applyProtection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8" fillId="4" borderId="1" xfId="0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167" fontId="2" fillId="4" borderId="1" xfId="0" applyNumberFormat="1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0" fontId="2" fillId="4" borderId="1" xfId="0" applyNumberFormat="1" applyFont="1" applyFill="1" applyBorder="1" applyAlignment="1">
      <alignment horizontal="center" vertical="center" wrapText="1"/>
    </xf>
    <xf numFmtId="3" fontId="2" fillId="4" borderId="1" xfId="0" applyNumberFormat="1" applyFont="1" applyFill="1" applyBorder="1" applyAlignment="1">
      <alignment horizontal="center" vertical="center" wrapText="1"/>
    </xf>
    <xf numFmtId="0" fontId="2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9" fontId="2" fillId="4" borderId="3" xfId="0" applyNumberFormat="1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horizontal="center" vertical="center" wrapText="1"/>
    </xf>
    <xf numFmtId="4" fontId="2" fillId="4" borderId="1" xfId="0" applyNumberFormat="1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165" fontId="13" fillId="0" borderId="1" xfId="0" applyNumberFormat="1" applyFont="1" applyBorder="1" applyAlignment="1">
      <alignment horizontal="center" vertical="center" wrapText="1"/>
    </xf>
    <xf numFmtId="4" fontId="13" fillId="0" borderId="1" xfId="0" applyNumberFormat="1" applyFont="1" applyBorder="1" applyAlignment="1">
      <alignment horizontal="center" vertical="center" wrapText="1"/>
    </xf>
    <xf numFmtId="2" fontId="14" fillId="0" borderId="0" xfId="0" applyNumberFormat="1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2" fontId="13" fillId="0" borderId="0" xfId="0" applyNumberFormat="1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165" fontId="13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 wrapText="1"/>
    </xf>
    <xf numFmtId="165" fontId="13" fillId="0" borderId="0" xfId="0" applyNumberFormat="1" applyFont="1" applyAlignment="1">
      <alignment horizontal="center" vertical="center" wrapText="1"/>
    </xf>
    <xf numFmtId="4" fontId="13" fillId="0" borderId="0" xfId="0" applyNumberFormat="1" applyFont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 vertical="center" wrapText="1"/>
    </xf>
    <xf numFmtId="9" fontId="2" fillId="0" borderId="0" xfId="0" applyNumberFormat="1" applyFont="1" applyAlignment="1">
      <alignment horizontal="center" vertical="center" wrapText="1"/>
    </xf>
    <xf numFmtId="4" fontId="2" fillId="0" borderId="0" xfId="0" applyNumberFormat="1" applyFont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9" fontId="14" fillId="0" borderId="0" xfId="0" applyNumberFormat="1" applyFont="1" applyAlignment="1">
      <alignment horizontal="center" vertical="center" wrapText="1"/>
    </xf>
    <xf numFmtId="4" fontId="14" fillId="0" borderId="0" xfId="0" applyNumberFormat="1" applyFont="1" applyAlignment="1">
      <alignment horizontal="center" vertical="center" wrapText="1"/>
    </xf>
    <xf numFmtId="165" fontId="13" fillId="7" borderId="1" xfId="0" applyNumberFormat="1" applyFont="1" applyFill="1" applyBorder="1" applyAlignment="1">
      <alignment horizontal="center" vertical="center" wrapText="1"/>
    </xf>
    <xf numFmtId="4" fontId="13" fillId="7" borderId="1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wrapText="1"/>
    </xf>
    <xf numFmtId="165" fontId="13" fillId="2" borderId="0" xfId="0" applyNumberFormat="1" applyFont="1" applyFill="1" applyAlignment="1">
      <alignment horizontal="center" vertical="center" wrapText="1"/>
    </xf>
    <xf numFmtId="4" fontId="13" fillId="2" borderId="0" xfId="0" applyNumberFormat="1" applyFont="1" applyFill="1" applyAlignment="1">
      <alignment horizontal="center" vertical="center" wrapText="1"/>
    </xf>
    <xf numFmtId="2" fontId="2" fillId="2" borderId="0" xfId="0" applyNumberFormat="1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4" fontId="13" fillId="3" borderId="1" xfId="0" applyNumberFormat="1" applyFont="1" applyFill="1" applyBorder="1" applyAlignment="1">
      <alignment horizontal="center" vertical="center" wrapText="1"/>
    </xf>
    <xf numFmtId="9" fontId="3" fillId="8" borderId="1" xfId="0" applyNumberFormat="1" applyFont="1" applyFill="1" applyBorder="1" applyAlignment="1">
      <alignment horizontal="center" vertical="center" wrapText="1"/>
    </xf>
    <xf numFmtId="2" fontId="3" fillId="3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10" fontId="10" fillId="2" borderId="1" xfId="0" applyNumberFormat="1" applyFont="1" applyFill="1" applyBorder="1" applyAlignment="1">
      <alignment horizontal="center" vertical="center" wrapText="1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10" fontId="2" fillId="3" borderId="1" xfId="0" applyNumberFormat="1" applyFont="1" applyFill="1" applyBorder="1" applyAlignment="1">
      <alignment horizontal="center" vertical="center" wrapText="1"/>
    </xf>
    <xf numFmtId="49" fontId="2" fillId="3" borderId="1" xfId="0" applyNumberFormat="1" applyFont="1" applyFill="1" applyBorder="1" applyAlignment="1">
      <alignment horizontal="center" vertical="center" wrapText="1"/>
    </xf>
    <xf numFmtId="49" fontId="13" fillId="3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49" fontId="13" fillId="0" borderId="5" xfId="0" applyNumberFormat="1" applyFont="1" applyBorder="1" applyAlignment="1">
      <alignment horizontal="center" vertical="center" wrapText="1"/>
    </xf>
    <xf numFmtId="169" fontId="2" fillId="2" borderId="1" xfId="0" applyNumberFormat="1" applyFont="1" applyFill="1" applyBorder="1" applyAlignment="1">
      <alignment horizontal="center" vertical="center" wrapText="1"/>
    </xf>
    <xf numFmtId="169" fontId="13" fillId="2" borderId="1" xfId="0" applyNumberFormat="1" applyFont="1" applyFill="1" applyBorder="1" applyAlignment="1">
      <alignment horizontal="center" vertical="center" wrapText="1"/>
    </xf>
    <xf numFmtId="10" fontId="3" fillId="3" borderId="1" xfId="0" applyNumberFormat="1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" fontId="13" fillId="10" borderId="1" xfId="0" applyNumberFormat="1" applyFont="1" applyFill="1" applyBorder="1" applyAlignment="1">
      <alignment horizontal="center" vertical="center" wrapText="1"/>
    </xf>
    <xf numFmtId="0" fontId="26" fillId="0" borderId="0" xfId="4"/>
    <xf numFmtId="0" fontId="0" fillId="0" borderId="1" xfId="4" applyFont="1" applyBorder="1" applyAlignment="1">
      <alignment horizontal="center"/>
    </xf>
    <xf numFmtId="164" fontId="26" fillId="0" borderId="1" xfId="4" applyNumberFormat="1" applyBorder="1"/>
    <xf numFmtId="0" fontId="26" fillId="0" borderId="1" xfId="4" applyBorder="1" applyAlignment="1">
      <alignment horizontal="center"/>
    </xf>
    <xf numFmtId="164" fontId="23" fillId="0" borderId="1" xfId="4" applyNumberFormat="1" applyFont="1" applyBorder="1"/>
    <xf numFmtId="0" fontId="25" fillId="0" borderId="0" xfId="4" applyFont="1"/>
    <xf numFmtId="165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26" fillId="0" borderId="0" xfId="4" applyAlignment="1">
      <alignment vertical="center"/>
    </xf>
    <xf numFmtId="0" fontId="2" fillId="0" borderId="2" xfId="0" applyFont="1" applyBorder="1" applyAlignment="1">
      <alignment horizontal="center" vertical="center" wrapText="1"/>
    </xf>
    <xf numFmtId="0" fontId="24" fillId="11" borderId="2" xfId="4" applyFont="1" applyFill="1" applyBorder="1" applyAlignment="1">
      <alignment horizontal="center" vertical="center" wrapText="1"/>
    </xf>
    <xf numFmtId="0" fontId="23" fillId="11" borderId="2" xfId="4" applyFont="1" applyFill="1" applyBorder="1" applyAlignment="1">
      <alignment horizontal="center" vertical="center" wrapText="1"/>
    </xf>
    <xf numFmtId="9" fontId="2" fillId="4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66" fontId="35" fillId="2" borderId="1" xfId="0" applyNumberFormat="1" applyFont="1" applyFill="1" applyBorder="1" applyAlignment="1">
      <alignment horizontal="center" vertical="center" wrapText="1"/>
    </xf>
    <xf numFmtId="166" fontId="5" fillId="2" borderId="1" xfId="0" applyNumberFormat="1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28" fillId="0" borderId="1" xfId="0" applyFont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167" fontId="2" fillId="4" borderId="3" xfId="0" applyNumberFormat="1" applyFont="1" applyFill="1" applyBorder="1" applyAlignment="1">
      <alignment horizontal="center" vertical="center" wrapText="1"/>
    </xf>
    <xf numFmtId="167" fontId="2" fillId="4" borderId="11" xfId="0" applyNumberFormat="1" applyFont="1" applyFill="1" applyBorder="1" applyAlignment="1">
      <alignment horizontal="center" vertical="center" wrapText="1"/>
    </xf>
    <xf numFmtId="167" fontId="2" fillId="4" borderId="2" xfId="0" applyNumberFormat="1" applyFont="1" applyFill="1" applyBorder="1" applyAlignment="1">
      <alignment horizontal="center" vertical="center" wrapText="1"/>
    </xf>
    <xf numFmtId="0" fontId="37" fillId="0" borderId="15" xfId="0" applyFont="1" applyBorder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36" fillId="0" borderId="13" xfId="0" applyFont="1" applyBorder="1" applyAlignment="1">
      <alignment horizontal="center" vertical="center" wrapText="1"/>
    </xf>
    <xf numFmtId="0" fontId="32" fillId="0" borderId="15" xfId="0" applyFont="1" applyBorder="1" applyAlignment="1">
      <alignment horizontal="center" vertical="center" wrapText="1"/>
    </xf>
    <xf numFmtId="0" fontId="32" fillId="0" borderId="0" xfId="0" applyFont="1" applyAlignment="1">
      <alignment horizontal="center" vertical="center" wrapText="1"/>
    </xf>
    <xf numFmtId="0" fontId="32" fillId="0" borderId="13" xfId="0" applyFont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center" wrapText="1"/>
    </xf>
    <xf numFmtId="0" fontId="33" fillId="0" borderId="9" xfId="0" applyFont="1" applyBorder="1" applyAlignment="1">
      <alignment horizontal="center" vertical="center" wrapText="1"/>
    </xf>
    <xf numFmtId="0" fontId="33" fillId="0" borderId="14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4" borderId="12" xfId="0" applyFont="1" applyFill="1" applyBorder="1" applyAlignment="1">
      <alignment horizontal="center" vertical="center" wrapText="1"/>
    </xf>
    <xf numFmtId="0" fontId="2" fillId="4" borderId="13" xfId="0" applyFont="1" applyFill="1" applyBorder="1" applyAlignment="1">
      <alignment horizontal="center" vertical="center" wrapText="1"/>
    </xf>
    <xf numFmtId="0" fontId="2" fillId="4" borderId="14" xfId="0" applyFont="1" applyFill="1" applyBorder="1" applyAlignment="1">
      <alignment horizontal="center" vertical="center" wrapText="1"/>
    </xf>
    <xf numFmtId="0" fontId="11" fillId="6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3" fillId="5" borderId="1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left" vertical="center" wrapText="1"/>
    </xf>
    <xf numFmtId="0" fontId="15" fillId="0" borderId="7" xfId="0" applyFont="1" applyBorder="1" applyAlignment="1">
      <alignment horizontal="justify" vertical="center" wrapText="1"/>
    </xf>
    <xf numFmtId="0" fontId="15" fillId="0" borderId="8" xfId="0" applyFont="1" applyBorder="1" applyAlignment="1">
      <alignment horizontal="left" vertical="center" wrapText="1"/>
    </xf>
    <xf numFmtId="0" fontId="15" fillId="0" borderId="9" xfId="0" applyFont="1" applyBorder="1" applyAlignment="1">
      <alignment horizontal="left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 vertical="center" wrapText="1"/>
    </xf>
    <xf numFmtId="167" fontId="2" fillId="0" borderId="1" xfId="0" applyNumberFormat="1" applyFont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right" vertical="center" wrapText="1"/>
    </xf>
    <xf numFmtId="0" fontId="13" fillId="3" borderId="7" xfId="0" applyFont="1" applyFill="1" applyBorder="1" applyAlignment="1">
      <alignment horizontal="left" vertical="center" wrapText="1"/>
    </xf>
    <xf numFmtId="0" fontId="13" fillId="3" borderId="10" xfId="0" applyFont="1" applyFill="1" applyBorder="1" applyAlignment="1">
      <alignment horizontal="left" vertical="center" wrapText="1"/>
    </xf>
    <xf numFmtId="0" fontId="3" fillId="8" borderId="1" xfId="0" applyFont="1" applyFill="1" applyBorder="1" applyAlignment="1">
      <alignment vertical="top" wrapText="1"/>
    </xf>
    <xf numFmtId="0" fontId="10" fillId="2" borderId="1" xfId="0" applyFont="1" applyFill="1" applyBorder="1" applyAlignment="1">
      <alignment horizontal="center" vertical="center" wrapText="1"/>
    </xf>
    <xf numFmtId="4" fontId="2" fillId="2" borderId="1" xfId="0" applyNumberFormat="1" applyFont="1" applyFill="1" applyBorder="1" applyAlignment="1">
      <alignment horizontal="center" vertical="center" wrapText="1"/>
    </xf>
    <xf numFmtId="0" fontId="18" fillId="0" borderId="9" xfId="0" applyFont="1" applyBorder="1" applyAlignment="1">
      <alignment horizontal="left" vertical="center" wrapText="1"/>
    </xf>
    <xf numFmtId="0" fontId="3" fillId="8" borderId="1" xfId="0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10" fontId="2" fillId="0" borderId="1" xfId="0" applyNumberFormat="1" applyFont="1" applyBorder="1" applyAlignment="1">
      <alignment horizontal="center" vertical="center" wrapText="1"/>
    </xf>
    <xf numFmtId="0" fontId="21" fillId="2" borderId="1" xfId="0" applyFont="1" applyFill="1" applyBorder="1" applyAlignment="1">
      <alignment horizontal="center"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13" fillId="0" borderId="5" xfId="0" applyNumberFormat="1" applyFont="1" applyBorder="1" applyAlignment="1">
      <alignment horizontal="center" vertical="center" wrapText="1"/>
    </xf>
    <xf numFmtId="0" fontId="3" fillId="3" borderId="1" xfId="0" applyFont="1" applyFill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9" xfId="0" applyFont="1" applyBorder="1" applyAlignment="1">
      <alignment horizontal="left" vertical="center" wrapText="1"/>
    </xf>
    <xf numFmtId="0" fontId="3" fillId="9" borderId="1" xfId="0" applyFont="1" applyFill="1" applyBorder="1" applyAlignment="1">
      <alignment horizontal="center" vertical="center" wrapText="1"/>
    </xf>
    <xf numFmtId="0" fontId="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left" vertical="center" wrapText="1"/>
    </xf>
    <xf numFmtId="0" fontId="13" fillId="10" borderId="1" xfId="0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31" fillId="0" borderId="13" xfId="0" applyFont="1" applyBorder="1" applyAlignment="1">
      <alignment horizontal="center" vertical="center" wrapText="1"/>
    </xf>
    <xf numFmtId="0" fontId="37" fillId="0" borderId="0" xfId="0" applyFont="1" applyAlignment="1">
      <alignment horizontal="center" vertical="center" wrapText="1"/>
    </xf>
    <xf numFmtId="0" fontId="37" fillId="0" borderId="13" xfId="0" applyFont="1" applyBorder="1" applyAlignment="1">
      <alignment horizontal="center" vertical="center" wrapText="1"/>
    </xf>
    <xf numFmtId="166" fontId="38" fillId="2" borderId="1" xfId="0" applyNumberFormat="1" applyFont="1" applyFill="1" applyBorder="1" applyAlignment="1">
      <alignment horizontal="center" vertical="center" wrapText="1"/>
    </xf>
    <xf numFmtId="166" fontId="34" fillId="2" borderId="1" xfId="0" applyNumberFormat="1" applyFont="1" applyFill="1" applyBorder="1" applyAlignment="1">
      <alignment horizontal="center" vertical="center" wrapText="1"/>
    </xf>
    <xf numFmtId="0" fontId="23" fillId="0" borderId="1" xfId="4" applyFont="1" applyBorder="1" applyAlignment="1">
      <alignment horizontal="right"/>
    </xf>
    <xf numFmtId="0" fontId="29" fillId="0" borderId="8" xfId="4" applyFont="1" applyBorder="1" applyAlignment="1">
      <alignment horizontal="center" vertical="center" wrapText="1"/>
    </xf>
  </cellXfs>
  <cellStyles count="8">
    <cellStyle name="Hiperlink" xfId="1" builtinId="8"/>
    <cellStyle name="Hiperlink 2" xfId="2" xr:uid="{00000000-0005-0000-0000-000001000000}"/>
    <cellStyle name="Moeda 2" xfId="3" xr:uid="{00000000-0005-0000-0000-000002000000}"/>
    <cellStyle name="Normal" xfId="0" builtinId="0"/>
    <cellStyle name="Normal 2" xfId="4" xr:uid="{00000000-0005-0000-0000-000004000000}"/>
    <cellStyle name="Normal 2 2" xfId="5" xr:uid="{00000000-0005-0000-0000-000005000000}"/>
    <cellStyle name="Normal 3" xfId="6" xr:uid="{00000000-0005-0000-0000-000006000000}"/>
    <cellStyle name="Porcentagem 2" xfId="7" xr:uid="{00000000-0005-0000-0000-000007000000}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D9D9D9"/>
      <rgbColor rgb="FF808080"/>
      <rgbColor rgb="FF9999FF"/>
      <rgbColor rgb="FF993366"/>
      <rgbColor rgb="FFFFF2CC"/>
      <rgbColor rgb="FFD6DCE5"/>
      <rgbColor rgb="FF660066"/>
      <rgbColor rgb="FFFF8080"/>
      <rgbColor rgb="FF0563C1"/>
      <rgbColor rgb="FFC6D9F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DBDBDB"/>
      <rgbColor rgb="FFC5E0B4"/>
      <rgbColor rgb="FFFFE699"/>
      <rgbColor rgb="FF95B3D7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A5A5A5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rhpaefs01\deplan\AAAA\INFORMACOES%20EXPEDIENTES%20SPI%20PROA\EXPEDIENTE%20209921400167%20SEFAZ%20SERVICOS%20GERAIS\EXPEDIENTE%20209921400167%20SEFAZ%20SERVICOS%20GERAIS%20PLANILHAS%20DE%20CUSTO%20E%20FORMACAO%20DE%20PRECO%20RETIFICADA%20IMPUGNACAO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plagpaefs02.seplag.intra.rs.gov.br\Direcao\1PLANILHAS%20DE%20FORMACAO%20DE%20PRECO\EPESQ\DAER%20Manut%20Predial%200000960435166\DAER%20Manut%20Predial%20960435166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LETRICISTA"/>
      <sheetName val="SUPERVISOR"/>
      <sheetName val="PEDREI MARC PINTOR"/>
      <sheetName val="HIDRAULICO"/>
      <sheetName val="SERVENTE MANUTENCAO"/>
      <sheetName val="TEC TELEF CLIMAT REFRIG"/>
      <sheetName val="postos"/>
      <sheetName val="Plan4"/>
      <sheetName val="Plan3"/>
    </sheetNames>
    <sheetDataSet>
      <sheetData sheetId="0"/>
      <sheetData sheetId="1">
        <row r="30">
          <cell r="I30">
            <v>1899.8733930000001</v>
          </cell>
        </row>
      </sheetData>
      <sheetData sheetId="2">
        <row r="30">
          <cell r="I30">
            <v>1386.7689</v>
          </cell>
        </row>
      </sheetData>
      <sheetData sheetId="3">
        <row r="30">
          <cell r="I30">
            <v>1919.06</v>
          </cell>
        </row>
      </sheetData>
      <sheetData sheetId="4">
        <row r="30">
          <cell r="I30">
            <v>1058.9871600000001</v>
          </cell>
        </row>
        <row r="144">
          <cell r="I144">
            <v>825.35302235154268</v>
          </cell>
        </row>
      </sheetData>
      <sheetData sheetId="5">
        <row r="30">
          <cell r="I30">
            <v>2006.4000000000003</v>
          </cell>
        </row>
      </sheetData>
      <sheetData sheetId="6">
        <row r="5">
          <cell r="E5">
            <v>1386.7689</v>
          </cell>
        </row>
      </sheetData>
      <sheetData sheetId="7"/>
      <sheetData sheetId="8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IDRAULICO"/>
      <sheetName val="ELETRICISTA"/>
      <sheetName val="PEDREIRO MARCENEIRO CARPINT"/>
      <sheetName val="JARDINEIRO"/>
      <sheetName val="SERVENTE (AUX PRODUCAO)"/>
      <sheetName val="MECANICO_REFRIGERACAO"/>
      <sheetName val="PINTOR"/>
      <sheetName val="RESUMO"/>
      <sheetName val="postos"/>
      <sheetName val="Plan4"/>
      <sheetName val="Plan3"/>
    </sheetNames>
    <sheetDataSet>
      <sheetData sheetId="0">
        <row r="30">
          <cell r="I30">
            <v>1542.2</v>
          </cell>
        </row>
        <row r="138">
          <cell r="I138">
            <v>2964.7446123120003</v>
          </cell>
        </row>
        <row r="144">
          <cell r="I144">
            <v>1076.4680326785601</v>
          </cell>
        </row>
        <row r="148">
          <cell r="I148">
            <v>671.57178065440803</v>
          </cell>
        </row>
      </sheetData>
      <sheetData sheetId="1"/>
      <sheetData sheetId="2"/>
      <sheetData sheetId="3"/>
      <sheetData sheetId="4">
        <row r="30">
          <cell r="I30">
            <v>1190.2</v>
          </cell>
        </row>
        <row r="138">
          <cell r="I138">
            <v>2399.0197863920002</v>
          </cell>
        </row>
        <row r="144">
          <cell r="I144">
            <v>857.47979882895993</v>
          </cell>
        </row>
        <row r="148">
          <cell r="I148">
            <v>541.16756955566984</v>
          </cell>
        </row>
      </sheetData>
      <sheetData sheetId="5">
        <row r="30">
          <cell r="I30">
            <v>2292.4</v>
          </cell>
        </row>
        <row r="138">
          <cell r="I138">
            <v>4035.5526163040004</v>
          </cell>
        </row>
        <row r="144">
          <cell r="I144">
            <v>1518.0607141955199</v>
          </cell>
        </row>
        <row r="148">
          <cell r="I148">
            <v>922.90367299846264</v>
          </cell>
        </row>
      </sheetData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76"/>
  <sheetViews>
    <sheetView showGridLines="0" view="pageBreakPreview" topLeftCell="A110" zoomScale="145" zoomScaleNormal="130" zoomScaleSheetLayoutView="145" zoomScalePageLayoutView="130" workbookViewId="0">
      <selection activeCell="I125" sqref="I125"/>
    </sheetView>
  </sheetViews>
  <sheetFormatPr defaultColWidth="9.140625" defaultRowHeight="11.25" x14ac:dyDescent="0.25"/>
  <cols>
    <col min="1" max="1" width="2.85546875" style="1" customWidth="1"/>
    <col min="2" max="2" width="11.42578125" style="1" customWidth="1"/>
    <col min="3" max="3" width="12.28515625" style="1" customWidth="1"/>
    <col min="4" max="4" width="12.85546875" style="1" customWidth="1"/>
    <col min="5" max="5" width="12.140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140625" style="2" customWidth="1"/>
    <col min="11" max="11" width="10" style="1" customWidth="1"/>
    <col min="12" max="12" width="9.140625" style="1"/>
    <col min="13" max="15" width="22.42578125" style="1" customWidth="1"/>
    <col min="16" max="16384" width="9.140625" style="1"/>
  </cols>
  <sheetData>
    <row r="1" spans="1:11" ht="27.75" customHeight="1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  <c r="K1" s="4"/>
    </row>
    <row r="2" spans="1:11" ht="22.5" customHeight="1" x14ac:dyDescent="0.25">
      <c r="A2" s="91" t="s">
        <v>1</v>
      </c>
      <c r="B2" s="91"/>
      <c r="C2" s="92" t="s">
        <v>188</v>
      </c>
      <c r="D2" s="93"/>
      <c r="E2" s="94" t="s">
        <v>2</v>
      </c>
      <c r="F2" s="94"/>
      <c r="G2" s="94"/>
      <c r="H2" s="94"/>
      <c r="I2" s="94"/>
    </row>
    <row r="3" spans="1:11" ht="11.25" customHeight="1" x14ac:dyDescent="0.25">
      <c r="A3" s="91" t="s">
        <v>3</v>
      </c>
      <c r="B3" s="9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89" t="s">
        <v>5</v>
      </c>
      <c r="B5" s="89"/>
      <c r="C5" s="89"/>
      <c r="D5" s="95" t="s">
        <v>189</v>
      </c>
      <c r="E5" s="95"/>
      <c r="F5" s="95"/>
      <c r="G5" s="96" t="str">
        <f>IF(D6="12x36","Regime de trabalho:","Quantidade de HORAS/MÊS")</f>
        <v>Quantidade de HORAS/MÊS</v>
      </c>
      <c r="H5" s="96"/>
      <c r="I5" s="97">
        <f>IF(D6="12x36",D6,5*D6)</f>
        <v>200</v>
      </c>
    </row>
    <row r="6" spans="1:11" ht="18.75" customHeight="1" x14ac:dyDescent="0.25">
      <c r="A6" s="89" t="str">
        <f>IF(D6="12x36","Regime de trabalho:","Regime de trabalho (horas semanais):")</f>
        <v>Regime de trabalho (horas semanais):</v>
      </c>
      <c r="B6" s="89"/>
      <c r="C6" s="89"/>
      <c r="D6" s="98">
        <v>40</v>
      </c>
      <c r="E6" s="98"/>
      <c r="F6" s="98"/>
      <c r="G6" s="96"/>
      <c r="H6" s="96"/>
      <c r="I6" s="97"/>
    </row>
    <row r="7" spans="1:11" ht="22.5" customHeight="1" x14ac:dyDescent="0.25">
      <c r="A7" s="89" t="s">
        <v>6</v>
      </c>
      <c r="B7" s="89"/>
      <c r="C7" s="89"/>
      <c r="D7" s="90" t="s">
        <v>190</v>
      </c>
      <c r="E7" s="90"/>
      <c r="F7" s="90"/>
      <c r="G7" s="99" t="s">
        <v>7</v>
      </c>
      <c r="H7" s="99"/>
      <c r="I7" s="88">
        <v>0.4</v>
      </c>
    </row>
    <row r="8" spans="1:11" ht="22.5" customHeight="1" x14ac:dyDescent="0.25">
      <c r="A8" s="89" t="s">
        <v>8</v>
      </c>
      <c r="B8" s="89"/>
      <c r="C8" s="89"/>
      <c r="D8" s="90" t="s">
        <v>15</v>
      </c>
      <c r="E8" s="90"/>
      <c r="F8" s="90"/>
      <c r="G8" s="99"/>
      <c r="H8" s="99"/>
      <c r="I8" s="88"/>
    </row>
    <row r="9" spans="1:11" ht="24.75" customHeight="1" x14ac:dyDescent="0.25">
      <c r="A9" s="89" t="s">
        <v>9</v>
      </c>
      <c r="B9" s="89"/>
      <c r="C9" s="89"/>
      <c r="D9" s="98" t="s">
        <v>191</v>
      </c>
      <c r="E9" s="98"/>
      <c r="F9" s="98"/>
      <c r="G9" s="99" t="s">
        <v>10</v>
      </c>
      <c r="H9" s="99"/>
      <c r="I9" s="9" t="s">
        <v>192</v>
      </c>
    </row>
    <row r="10" spans="1:11" ht="32.25" customHeight="1" x14ac:dyDescent="0.25">
      <c r="A10" s="100" t="s">
        <v>186</v>
      </c>
      <c r="B10" s="100"/>
      <c r="C10" s="100"/>
      <c r="D10" s="100"/>
      <c r="E10" s="100"/>
      <c r="F10" s="100"/>
      <c r="G10" s="8" t="s">
        <v>11</v>
      </c>
      <c r="H10" s="10">
        <v>220</v>
      </c>
      <c r="I10" s="11">
        <v>1653.58</v>
      </c>
    </row>
    <row r="11" spans="1:11" ht="11.25" customHeight="1" x14ac:dyDescent="0.25">
      <c r="A11" s="101" t="s">
        <v>12</v>
      </c>
      <c r="B11" s="101"/>
      <c r="C11" s="101"/>
      <c r="D11" s="101"/>
      <c r="E11" s="101"/>
      <c r="F11" s="101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01" t="s">
        <v>14</v>
      </c>
      <c r="B12" s="101"/>
      <c r="C12" s="101"/>
      <c r="D12" s="101"/>
      <c r="E12" s="101"/>
      <c r="F12" s="101"/>
      <c r="G12" s="102" t="s">
        <v>15</v>
      </c>
      <c r="H12" s="10" t="s">
        <v>16</v>
      </c>
      <c r="I12" s="11">
        <v>5</v>
      </c>
    </row>
    <row r="13" spans="1:11" x14ac:dyDescent="0.25">
      <c r="A13" s="101"/>
      <c r="B13" s="101"/>
      <c r="C13" s="101"/>
      <c r="D13" s="101"/>
      <c r="E13" s="101"/>
      <c r="F13" s="101"/>
      <c r="G13" s="102"/>
      <c r="H13" s="10" t="s">
        <v>17</v>
      </c>
      <c r="I13" s="14">
        <v>22</v>
      </c>
    </row>
    <row r="14" spans="1:11" x14ac:dyDescent="0.25">
      <c r="A14" s="101"/>
      <c r="B14" s="101"/>
      <c r="C14" s="101"/>
      <c r="D14" s="101"/>
      <c r="E14" s="101"/>
      <c r="F14" s="101"/>
      <c r="G14" s="102"/>
      <c r="H14" s="10" t="s">
        <v>18</v>
      </c>
      <c r="I14" s="9">
        <v>0.06</v>
      </c>
    </row>
    <row r="15" spans="1:11" ht="11.25" customHeight="1" x14ac:dyDescent="0.25">
      <c r="A15" s="101" t="s">
        <v>185</v>
      </c>
      <c r="B15" s="101"/>
      <c r="C15" s="101"/>
      <c r="D15" s="101"/>
      <c r="E15" s="101"/>
      <c r="F15" s="101"/>
      <c r="G15" s="102" t="s">
        <v>15</v>
      </c>
      <c r="H15" s="10" t="s">
        <v>16</v>
      </c>
      <c r="I15" s="11">
        <v>25.42</v>
      </c>
    </row>
    <row r="16" spans="1:11" ht="11.25" customHeight="1" x14ac:dyDescent="0.25">
      <c r="A16" s="101"/>
      <c r="B16" s="101"/>
      <c r="C16" s="101"/>
      <c r="D16" s="101"/>
      <c r="E16" s="101"/>
      <c r="F16" s="101"/>
      <c r="G16" s="102"/>
      <c r="H16" s="10" t="s">
        <v>17</v>
      </c>
      <c r="I16" s="14">
        <v>22</v>
      </c>
    </row>
    <row r="17" spans="1:9" x14ac:dyDescent="0.25">
      <c r="A17" s="101"/>
      <c r="B17" s="101"/>
      <c r="C17" s="101"/>
      <c r="D17" s="101"/>
      <c r="E17" s="101"/>
      <c r="F17" s="101"/>
      <c r="G17" s="102"/>
      <c r="H17" s="10" t="s">
        <v>18</v>
      </c>
      <c r="I17" s="9">
        <v>0.19</v>
      </c>
    </row>
    <row r="18" spans="1:9" ht="11.25" customHeight="1" x14ac:dyDescent="0.25">
      <c r="A18" s="117" t="s">
        <v>20</v>
      </c>
      <c r="B18" s="118"/>
      <c r="C18" s="118"/>
      <c r="D18" s="118"/>
      <c r="E18" s="118"/>
      <c r="F18" s="119"/>
      <c r="G18" s="102" t="s">
        <v>15</v>
      </c>
      <c r="H18" s="10" t="s">
        <v>16</v>
      </c>
      <c r="I18" s="11">
        <v>0</v>
      </c>
    </row>
    <row r="19" spans="1:9" x14ac:dyDescent="0.25">
      <c r="A19" s="120"/>
      <c r="B19" s="121"/>
      <c r="C19" s="121"/>
      <c r="D19" s="121"/>
      <c r="E19" s="121"/>
      <c r="F19" s="122"/>
      <c r="G19" s="102"/>
      <c r="H19" s="10" t="s">
        <v>17</v>
      </c>
      <c r="I19" s="14">
        <v>0</v>
      </c>
    </row>
    <row r="20" spans="1:9" x14ac:dyDescent="0.25">
      <c r="A20" s="100"/>
      <c r="B20" s="123"/>
      <c r="C20" s="123"/>
      <c r="D20" s="123"/>
      <c r="E20" s="123"/>
      <c r="F20" s="124"/>
      <c r="G20" s="102"/>
      <c r="H20" s="10" t="s">
        <v>18</v>
      </c>
      <c r="I20" s="9">
        <v>0</v>
      </c>
    </row>
    <row r="21" spans="1:9" ht="14.25" customHeight="1" x14ac:dyDescent="0.25">
      <c r="A21" s="117"/>
      <c r="B21" s="118"/>
      <c r="C21" s="118"/>
      <c r="D21" s="118"/>
      <c r="E21" s="118"/>
      <c r="F21" s="119"/>
      <c r="G21" s="125" t="s">
        <v>15</v>
      </c>
      <c r="H21" s="96" t="s">
        <v>21</v>
      </c>
      <c r="I21" s="105">
        <v>24.1</v>
      </c>
    </row>
    <row r="22" spans="1:9" ht="16.5" customHeight="1" x14ac:dyDescent="0.25">
      <c r="A22" s="108" t="s">
        <v>197</v>
      </c>
      <c r="B22" s="109"/>
      <c r="C22" s="109"/>
      <c r="D22" s="109"/>
      <c r="E22" s="109"/>
      <c r="F22" s="110"/>
      <c r="G22" s="126"/>
      <c r="H22" s="103"/>
      <c r="I22" s="106"/>
    </row>
    <row r="23" spans="1:9" x14ac:dyDescent="0.25">
      <c r="A23" s="111"/>
      <c r="B23" s="112"/>
      <c r="C23" s="112"/>
      <c r="D23" s="112"/>
      <c r="E23" s="112"/>
      <c r="F23" s="113"/>
      <c r="G23" s="126"/>
      <c r="H23" s="103"/>
      <c r="I23" s="106"/>
    </row>
    <row r="24" spans="1:9" ht="12.75" customHeight="1" x14ac:dyDescent="0.25">
      <c r="A24" s="114"/>
      <c r="B24" s="115"/>
      <c r="C24" s="115"/>
      <c r="D24" s="115"/>
      <c r="E24" s="115"/>
      <c r="F24" s="116"/>
      <c r="G24" s="127"/>
      <c r="H24" s="104"/>
      <c r="I24" s="107"/>
    </row>
    <row r="25" spans="1:9" ht="22.5" customHeight="1" x14ac:dyDescent="0.25">
      <c r="A25" s="130" t="s">
        <v>22</v>
      </c>
      <c r="B25" s="130"/>
      <c r="C25" s="130"/>
      <c r="D25" s="130"/>
      <c r="E25" s="130"/>
      <c r="F25" s="130"/>
      <c r="G25" s="15"/>
      <c r="H25" s="15" t="s">
        <v>23</v>
      </c>
      <c r="I25" s="17" t="s">
        <v>192</v>
      </c>
    </row>
    <row r="26" spans="1:9" ht="34.5" customHeight="1" x14ac:dyDescent="0.25">
      <c r="A26" s="90" t="s">
        <v>24</v>
      </c>
      <c r="B26" s="90"/>
      <c r="C26" s="90"/>
      <c r="D26" s="90"/>
      <c r="E26" s="90"/>
      <c r="F26" s="90"/>
      <c r="G26" s="10"/>
      <c r="H26" s="10" t="s">
        <v>25</v>
      </c>
      <c r="I26" s="11">
        <v>1503.25</v>
      </c>
    </row>
    <row r="27" spans="1:9" ht="15" customHeight="1" x14ac:dyDescent="0.25">
      <c r="A27" s="90" t="s">
        <v>26</v>
      </c>
      <c r="B27" s="90"/>
      <c r="C27" s="90"/>
      <c r="D27" s="90"/>
      <c r="E27" s="90"/>
      <c r="F27" s="90"/>
      <c r="G27" s="15"/>
      <c r="H27" s="18" t="s">
        <v>27</v>
      </c>
      <c r="I27" s="19" t="s">
        <v>192</v>
      </c>
    </row>
    <row r="28" spans="1:9" ht="15" customHeight="1" x14ac:dyDescent="0.25">
      <c r="A28" s="90"/>
      <c r="B28" s="90"/>
      <c r="C28" s="90"/>
      <c r="D28" s="90"/>
      <c r="E28" s="90"/>
      <c r="F28" s="90"/>
      <c r="G28" s="15"/>
      <c r="H28" s="20" t="s">
        <v>28</v>
      </c>
      <c r="I28" s="9" t="s">
        <v>192</v>
      </c>
    </row>
    <row r="29" spans="1:9" ht="26.25" customHeight="1" x14ac:dyDescent="0.25">
      <c r="A29" s="90" t="s">
        <v>29</v>
      </c>
      <c r="B29" s="90"/>
      <c r="C29" s="90"/>
      <c r="D29" s="90"/>
      <c r="E29" s="90"/>
      <c r="F29" s="90"/>
      <c r="G29" s="15"/>
      <c r="H29" s="10" t="s">
        <v>27</v>
      </c>
      <c r="I29" s="19" t="s">
        <v>192</v>
      </c>
    </row>
    <row r="30" spans="1:9" ht="35.25" customHeight="1" x14ac:dyDescent="0.25">
      <c r="A30" s="90" t="s">
        <v>30</v>
      </c>
      <c r="B30" s="90"/>
      <c r="C30" s="90"/>
      <c r="D30" s="90"/>
      <c r="E30" s="90"/>
      <c r="F30" s="90"/>
      <c r="G30" s="10"/>
      <c r="H30" s="8" t="s">
        <v>23</v>
      </c>
      <c r="I30" s="9">
        <v>0.2</v>
      </c>
    </row>
    <row r="31" spans="1:9" ht="4.5" customHeight="1" x14ac:dyDescent="0.25"/>
    <row r="32" spans="1:9" ht="17.25" customHeight="1" x14ac:dyDescent="0.25">
      <c r="A32" s="131" t="s">
        <v>31</v>
      </c>
      <c r="B32" s="131"/>
      <c r="C32" s="131"/>
      <c r="D32" s="131"/>
      <c r="E32" s="131"/>
      <c r="F32" s="131"/>
      <c r="G32" s="131"/>
      <c r="H32" s="131"/>
      <c r="I32" s="131"/>
    </row>
    <row r="33" spans="1:10" ht="33.75" customHeight="1" x14ac:dyDescent="0.25">
      <c r="A33" s="21" t="s">
        <v>32</v>
      </c>
      <c r="B33" s="128" t="s">
        <v>33</v>
      </c>
      <c r="C33" s="128"/>
      <c r="D33" s="128"/>
      <c r="E33" s="128"/>
      <c r="F33" s="128"/>
      <c r="G33" s="128"/>
      <c r="H33" s="21" t="s">
        <v>34</v>
      </c>
      <c r="I33" s="21" t="s">
        <v>35</v>
      </c>
    </row>
    <row r="34" spans="1:10" ht="15" customHeight="1" x14ac:dyDescent="0.25">
      <c r="A34" s="16">
        <v>1</v>
      </c>
      <c r="B34" s="129" t="s">
        <v>36</v>
      </c>
      <c r="C34" s="129"/>
      <c r="D34" s="129"/>
      <c r="E34" s="129"/>
      <c r="F34" s="129"/>
      <c r="G34" s="129"/>
      <c r="H34" s="22">
        <f t="shared" ref="H34:H41" si="0">I34/$I$42</f>
        <v>0.7142863313765383</v>
      </c>
      <c r="I34" s="23">
        <f>IF(D6="12x36",I10,I10/H10*I5)</f>
        <v>1503.2545454545455</v>
      </c>
    </row>
    <row r="35" spans="1:10" ht="15" customHeight="1" x14ac:dyDescent="0.25">
      <c r="A35" s="16">
        <f t="shared" ref="A35:A41" si="1">A34+1</f>
        <v>2</v>
      </c>
      <c r="B35" s="129" t="s">
        <v>37</v>
      </c>
      <c r="C35" s="129"/>
      <c r="D35" s="129"/>
      <c r="E35" s="129"/>
      <c r="F35" s="129"/>
      <c r="G35" s="129"/>
      <c r="H35" s="22">
        <f t="shared" si="0"/>
        <v>0</v>
      </c>
      <c r="I35" s="23">
        <f>IF(I9=30%,I34*I9,0)</f>
        <v>0</v>
      </c>
    </row>
    <row r="36" spans="1:10" ht="15" customHeight="1" x14ac:dyDescent="0.25">
      <c r="A36" s="16">
        <f t="shared" si="1"/>
        <v>3</v>
      </c>
      <c r="B36" s="129" t="s">
        <v>38</v>
      </c>
      <c r="C36" s="129"/>
      <c r="D36" s="129"/>
      <c r="E36" s="129"/>
      <c r="F36" s="129"/>
      <c r="G36" s="129"/>
      <c r="H36" s="22">
        <f t="shared" si="0"/>
        <v>0</v>
      </c>
      <c r="I36" s="23">
        <f>IF(I7=10%,I26*I7,0)</f>
        <v>0</v>
      </c>
    </row>
    <row r="37" spans="1:10" ht="15" customHeight="1" x14ac:dyDescent="0.25">
      <c r="A37" s="16">
        <f t="shared" si="1"/>
        <v>4</v>
      </c>
      <c r="B37" s="129" t="s">
        <v>39</v>
      </c>
      <c r="C37" s="129"/>
      <c r="D37" s="129"/>
      <c r="E37" s="129"/>
      <c r="F37" s="129"/>
      <c r="G37" s="129"/>
      <c r="H37" s="22">
        <f t="shared" si="0"/>
        <v>0</v>
      </c>
      <c r="I37" s="23">
        <f>IF(I7=20%,I26*I7,0)</f>
        <v>0</v>
      </c>
    </row>
    <row r="38" spans="1:10" ht="15" customHeight="1" x14ac:dyDescent="0.25">
      <c r="A38" s="16">
        <f t="shared" si="1"/>
        <v>5</v>
      </c>
      <c r="B38" s="129" t="s">
        <v>40</v>
      </c>
      <c r="C38" s="129"/>
      <c r="D38" s="129"/>
      <c r="E38" s="129"/>
      <c r="F38" s="129"/>
      <c r="G38" s="129"/>
      <c r="H38" s="22">
        <f t="shared" si="0"/>
        <v>0.2857136686234617</v>
      </c>
      <c r="I38" s="23">
        <f>IF(I7=40%,I26*I7,0)</f>
        <v>601.30000000000007</v>
      </c>
    </row>
    <row r="39" spans="1:10" ht="15" customHeight="1" x14ac:dyDescent="0.25">
      <c r="A39" s="16">
        <f t="shared" si="1"/>
        <v>6</v>
      </c>
      <c r="B39" s="129" t="s">
        <v>180</v>
      </c>
      <c r="C39" s="129"/>
      <c r="D39" s="129"/>
      <c r="E39" s="129"/>
      <c r="F39" s="129"/>
      <c r="G39" s="129"/>
      <c r="H39" s="22">
        <f t="shared" si="0"/>
        <v>0</v>
      </c>
      <c r="I39" s="23">
        <f>IF(I25="Não aplicável",0,I34*I25)</f>
        <v>0</v>
      </c>
    </row>
    <row r="40" spans="1:10" ht="15" customHeight="1" x14ac:dyDescent="0.25">
      <c r="A40" s="16">
        <f t="shared" si="1"/>
        <v>7</v>
      </c>
      <c r="B40" s="129" t="s">
        <v>41</v>
      </c>
      <c r="C40" s="129"/>
      <c r="D40" s="129"/>
      <c r="E40" s="129"/>
      <c r="F40" s="129"/>
      <c r="G40" s="129"/>
      <c r="H40" s="22">
        <f t="shared" si="0"/>
        <v>0</v>
      </c>
      <c r="I40" s="23">
        <f>IF(I27="Não aplicável",0,(I34+I35+I36+I37+I38+I39)/I5*I27*(1+I28))</f>
        <v>0</v>
      </c>
    </row>
    <row r="41" spans="1:10" ht="23.25" customHeight="1" x14ac:dyDescent="0.25">
      <c r="A41" s="16">
        <f t="shared" si="1"/>
        <v>8</v>
      </c>
      <c r="B41" s="129" t="s">
        <v>42</v>
      </c>
      <c r="C41" s="129"/>
      <c r="D41" s="129"/>
      <c r="E41" s="129"/>
      <c r="F41" s="129"/>
      <c r="G41" s="129"/>
      <c r="H41" s="22">
        <f t="shared" si="0"/>
        <v>0</v>
      </c>
      <c r="I41" s="23">
        <f>IF(I27="Não aplicável",0,I27/I13*5*(I10/H10*(1+I28)))</f>
        <v>0</v>
      </c>
    </row>
    <row r="42" spans="1:10" s="27" customFormat="1" ht="15" customHeight="1" x14ac:dyDescent="0.25">
      <c r="A42" s="132" t="s">
        <v>43</v>
      </c>
      <c r="B42" s="132"/>
      <c r="C42" s="132"/>
      <c r="D42" s="132"/>
      <c r="E42" s="132"/>
      <c r="F42" s="132"/>
      <c r="G42" s="132"/>
      <c r="H42" s="24">
        <f>SUM(H34:H41)</f>
        <v>1</v>
      </c>
      <c r="I42" s="25">
        <f>SUM(I34:I41)</f>
        <v>2104.5545454545454</v>
      </c>
      <c r="J42" s="26"/>
    </row>
    <row r="43" spans="1:10" ht="4.5" customHeight="1" x14ac:dyDescent="0.25"/>
    <row r="44" spans="1:10" ht="33.75" customHeight="1" x14ac:dyDescent="0.25">
      <c r="A44" s="21" t="s">
        <v>44</v>
      </c>
      <c r="B44" s="128" t="s">
        <v>45</v>
      </c>
      <c r="C44" s="128"/>
      <c r="D44" s="128"/>
      <c r="E44" s="128"/>
      <c r="F44" s="128"/>
      <c r="G44" s="128"/>
      <c r="H44" s="21" t="s">
        <v>34</v>
      </c>
      <c r="I44" s="21" t="s">
        <v>35</v>
      </c>
    </row>
    <row r="45" spans="1:10" ht="15" customHeight="1" x14ac:dyDescent="0.25">
      <c r="A45" s="16">
        <v>1</v>
      </c>
      <c r="B45" s="129" t="s">
        <v>46</v>
      </c>
      <c r="C45" s="129"/>
      <c r="D45" s="129"/>
      <c r="E45" s="129"/>
      <c r="F45" s="129"/>
      <c r="G45" s="129"/>
      <c r="H45" s="22">
        <v>0.2</v>
      </c>
      <c r="I45" s="23">
        <f t="shared" ref="I45:I52" si="2">$I$42*H45</f>
        <v>420.91090909090912</v>
      </c>
    </row>
    <row r="46" spans="1:10" ht="15" customHeight="1" x14ac:dyDescent="0.25">
      <c r="A46" s="16">
        <v>2</v>
      </c>
      <c r="B46" s="129" t="s">
        <v>47</v>
      </c>
      <c r="C46" s="129"/>
      <c r="D46" s="129"/>
      <c r="E46" s="129"/>
      <c r="F46" s="129"/>
      <c r="G46" s="129"/>
      <c r="H46" s="22">
        <v>1.4999999999999999E-2</v>
      </c>
      <c r="I46" s="23">
        <f t="shared" si="2"/>
        <v>31.568318181818182</v>
      </c>
    </row>
    <row r="47" spans="1:10" ht="15" customHeight="1" x14ac:dyDescent="0.25">
      <c r="A47" s="16">
        <v>3</v>
      </c>
      <c r="B47" s="129" t="s">
        <v>48</v>
      </c>
      <c r="C47" s="129"/>
      <c r="D47" s="129"/>
      <c r="E47" s="129"/>
      <c r="F47" s="129"/>
      <c r="G47" s="129"/>
      <c r="H47" s="22">
        <v>0.01</v>
      </c>
      <c r="I47" s="23">
        <f t="shared" si="2"/>
        <v>21.045545454545454</v>
      </c>
    </row>
    <row r="48" spans="1:10" ht="15" customHeight="1" x14ac:dyDescent="0.25">
      <c r="A48" s="16">
        <v>4</v>
      </c>
      <c r="B48" s="129" t="s">
        <v>49</v>
      </c>
      <c r="C48" s="129"/>
      <c r="D48" s="129"/>
      <c r="E48" s="129"/>
      <c r="F48" s="129"/>
      <c r="G48" s="129"/>
      <c r="H48" s="22">
        <v>2E-3</v>
      </c>
      <c r="I48" s="23">
        <f t="shared" si="2"/>
        <v>4.2091090909090907</v>
      </c>
    </row>
    <row r="49" spans="1:10" ht="15" customHeight="1" x14ac:dyDescent="0.25">
      <c r="A49" s="16">
        <v>5</v>
      </c>
      <c r="B49" s="129" t="s">
        <v>50</v>
      </c>
      <c r="C49" s="129"/>
      <c r="D49" s="129"/>
      <c r="E49" s="129"/>
      <c r="F49" s="129"/>
      <c r="G49" s="129"/>
      <c r="H49" s="22">
        <v>2.5000000000000001E-2</v>
      </c>
      <c r="I49" s="23">
        <f t="shared" si="2"/>
        <v>52.613863636363639</v>
      </c>
    </row>
    <row r="50" spans="1:10" ht="15" customHeight="1" x14ac:dyDescent="0.25">
      <c r="A50" s="16">
        <v>6</v>
      </c>
      <c r="B50" s="129" t="s">
        <v>51</v>
      </c>
      <c r="C50" s="129"/>
      <c r="D50" s="129"/>
      <c r="E50" s="129"/>
      <c r="F50" s="129"/>
      <c r="G50" s="129"/>
      <c r="H50" s="22">
        <v>0.08</v>
      </c>
      <c r="I50" s="23">
        <f t="shared" si="2"/>
        <v>168.36436363636363</v>
      </c>
    </row>
    <row r="51" spans="1:10" ht="15" customHeight="1" x14ac:dyDescent="0.25">
      <c r="A51" s="16">
        <v>7</v>
      </c>
      <c r="B51" s="129" t="s">
        <v>52</v>
      </c>
      <c r="C51" s="129"/>
      <c r="D51" s="129"/>
      <c r="E51" s="129"/>
      <c r="F51" s="129"/>
      <c r="G51" s="129"/>
      <c r="H51" s="22">
        <v>0.03</v>
      </c>
      <c r="I51" s="23">
        <f t="shared" si="2"/>
        <v>63.136636363636363</v>
      </c>
    </row>
    <row r="52" spans="1:10" ht="15" customHeight="1" x14ac:dyDescent="0.25">
      <c r="A52" s="16">
        <v>8</v>
      </c>
      <c r="B52" s="129" t="s">
        <v>53</v>
      </c>
      <c r="C52" s="129"/>
      <c r="D52" s="129"/>
      <c r="E52" s="129"/>
      <c r="F52" s="129"/>
      <c r="G52" s="129"/>
      <c r="H52" s="22">
        <v>6.0000000000000001E-3</v>
      </c>
      <c r="I52" s="23">
        <f t="shared" si="2"/>
        <v>12.627327272727273</v>
      </c>
    </row>
    <row r="53" spans="1:10" s="27" customFormat="1" ht="15" customHeight="1" x14ac:dyDescent="0.25">
      <c r="A53" s="132" t="s">
        <v>54</v>
      </c>
      <c r="B53" s="132"/>
      <c r="C53" s="132"/>
      <c r="D53" s="132"/>
      <c r="E53" s="132"/>
      <c r="F53" s="132"/>
      <c r="G53" s="132"/>
      <c r="H53" s="24">
        <f>SUM(H45:H52)</f>
        <v>0.3680000000000001</v>
      </c>
      <c r="I53" s="25">
        <f>SUM(I45:I52)</f>
        <v>774.47607272727271</v>
      </c>
      <c r="J53" s="26"/>
    </row>
    <row r="54" spans="1:10" ht="15" customHeight="1" x14ac:dyDescent="0.25">
      <c r="A54" s="133" t="s">
        <v>55</v>
      </c>
      <c r="B54" s="133"/>
      <c r="C54" s="133"/>
      <c r="D54" s="133"/>
      <c r="E54" s="133"/>
      <c r="F54" s="133"/>
      <c r="G54" s="133"/>
      <c r="H54" s="133"/>
      <c r="I54" s="133"/>
    </row>
    <row r="55" spans="1:10" ht="30.75" customHeight="1" x14ac:dyDescent="0.25">
      <c r="A55" s="134" t="s">
        <v>56</v>
      </c>
      <c r="B55" s="134"/>
      <c r="C55" s="134"/>
      <c r="D55" s="134"/>
      <c r="E55" s="134"/>
      <c r="F55" s="134"/>
      <c r="G55" s="134"/>
      <c r="H55" s="134"/>
      <c r="I55" s="134"/>
    </row>
    <row r="56" spans="1:10" ht="33.75" customHeight="1" x14ac:dyDescent="0.25">
      <c r="A56" s="21" t="s">
        <v>57</v>
      </c>
      <c r="B56" s="128" t="s">
        <v>58</v>
      </c>
      <c r="C56" s="128"/>
      <c r="D56" s="128"/>
      <c r="E56" s="128"/>
      <c r="F56" s="128"/>
      <c r="G56" s="128"/>
      <c r="H56" s="21" t="s">
        <v>34</v>
      </c>
      <c r="I56" s="21" t="s">
        <v>35</v>
      </c>
    </row>
    <row r="57" spans="1:10" ht="15" customHeight="1" x14ac:dyDescent="0.25">
      <c r="A57" s="16">
        <v>1</v>
      </c>
      <c r="B57" s="129" t="s">
        <v>59</v>
      </c>
      <c r="C57" s="129"/>
      <c r="D57" s="129"/>
      <c r="E57" s="129"/>
      <c r="F57" s="129"/>
      <c r="G57" s="129"/>
      <c r="H57" s="22">
        <v>0.119314</v>
      </c>
      <c r="I57" s="23">
        <f t="shared" ref="I57:I64" si="3">$I$42*H57</f>
        <v>251.10282103636365</v>
      </c>
    </row>
    <row r="58" spans="1:10" ht="15" customHeight="1" x14ac:dyDescent="0.25">
      <c r="A58" s="16">
        <v>2</v>
      </c>
      <c r="B58" s="129" t="s">
        <v>60</v>
      </c>
      <c r="C58" s="129"/>
      <c r="D58" s="129"/>
      <c r="E58" s="129"/>
      <c r="F58" s="129"/>
      <c r="G58" s="129"/>
      <c r="H58" s="22">
        <v>2.0479000000000001E-2</v>
      </c>
      <c r="I58" s="23">
        <f t="shared" si="3"/>
        <v>43.099172536363639</v>
      </c>
    </row>
    <row r="59" spans="1:10" ht="15" customHeight="1" x14ac:dyDescent="0.25">
      <c r="A59" s="16">
        <v>3</v>
      </c>
      <c r="B59" s="129" t="s">
        <v>61</v>
      </c>
      <c r="C59" s="129"/>
      <c r="D59" s="129"/>
      <c r="E59" s="129"/>
      <c r="F59" s="129"/>
      <c r="G59" s="129"/>
      <c r="H59" s="22">
        <v>1.2123E-2</v>
      </c>
      <c r="I59" s="23">
        <f t="shared" si="3"/>
        <v>25.513514754545454</v>
      </c>
    </row>
    <row r="60" spans="1:10" ht="15" customHeight="1" x14ac:dyDescent="0.25">
      <c r="A60" s="16">
        <v>4</v>
      </c>
      <c r="B60" s="129" t="s">
        <v>62</v>
      </c>
      <c r="C60" s="129"/>
      <c r="D60" s="129"/>
      <c r="E60" s="129"/>
      <c r="F60" s="129"/>
      <c r="G60" s="129"/>
      <c r="H60" s="22">
        <v>1.1436E-2</v>
      </c>
      <c r="I60" s="23">
        <f t="shared" si="3"/>
        <v>24.067685781818181</v>
      </c>
    </row>
    <row r="61" spans="1:10" ht="15" customHeight="1" x14ac:dyDescent="0.25">
      <c r="A61" s="16">
        <v>5</v>
      </c>
      <c r="B61" s="129" t="s">
        <v>63</v>
      </c>
      <c r="C61" s="129"/>
      <c r="D61" s="129"/>
      <c r="E61" s="129"/>
      <c r="F61" s="129"/>
      <c r="G61" s="129"/>
      <c r="H61" s="22">
        <v>1.74E-4</v>
      </c>
      <c r="I61" s="23">
        <f t="shared" si="3"/>
        <v>0.3661924909090909</v>
      </c>
    </row>
    <row r="62" spans="1:10" ht="15" customHeight="1" x14ac:dyDescent="0.25">
      <c r="A62" s="16">
        <v>6</v>
      </c>
      <c r="B62" s="129" t="s">
        <v>64</v>
      </c>
      <c r="C62" s="129"/>
      <c r="D62" s="129"/>
      <c r="E62" s="129"/>
      <c r="F62" s="129"/>
      <c r="G62" s="129"/>
      <c r="H62" s="22">
        <v>4.4200000000000001E-4</v>
      </c>
      <c r="I62" s="23">
        <f t="shared" si="3"/>
        <v>0.93021310909090904</v>
      </c>
    </row>
    <row r="63" spans="1:10" ht="15" customHeight="1" x14ac:dyDescent="0.25">
      <c r="A63" s="16">
        <v>7</v>
      </c>
      <c r="B63" s="129" t="s">
        <v>65</v>
      </c>
      <c r="C63" s="129"/>
      <c r="D63" s="129"/>
      <c r="E63" s="129"/>
      <c r="F63" s="129"/>
      <c r="G63" s="129"/>
      <c r="H63" s="22">
        <v>1.85E-4</v>
      </c>
      <c r="I63" s="23">
        <f t="shared" si="3"/>
        <v>0.3893425909090909</v>
      </c>
    </row>
    <row r="64" spans="1:10" ht="15" customHeight="1" x14ac:dyDescent="0.25">
      <c r="A64" s="16">
        <v>8</v>
      </c>
      <c r="B64" s="129" t="s">
        <v>66</v>
      </c>
      <c r="C64" s="129"/>
      <c r="D64" s="129"/>
      <c r="E64" s="129"/>
      <c r="F64" s="129"/>
      <c r="G64" s="129"/>
      <c r="H64" s="22">
        <v>9.0789999999999996E-2</v>
      </c>
      <c r="I64" s="23">
        <f t="shared" si="3"/>
        <v>191.07250718181817</v>
      </c>
    </row>
    <row r="65" spans="1:11" s="27" customFormat="1" ht="15" customHeight="1" x14ac:dyDescent="0.25">
      <c r="A65" s="132" t="s">
        <v>67</v>
      </c>
      <c r="B65" s="132"/>
      <c r="C65" s="132"/>
      <c r="D65" s="132"/>
      <c r="E65" s="132"/>
      <c r="F65" s="132"/>
      <c r="G65" s="132"/>
      <c r="H65" s="24">
        <f>SUM(H57:H64)</f>
        <v>0.25494299999999998</v>
      </c>
      <c r="I65" s="25">
        <f>SUM(I57:I64)</f>
        <v>536.54144948181818</v>
      </c>
      <c r="J65" s="26"/>
    </row>
    <row r="66" spans="1:11" ht="11.25" customHeight="1" x14ac:dyDescent="0.25">
      <c r="A66" s="28" t="s">
        <v>68</v>
      </c>
      <c r="B66" s="135" t="s">
        <v>69</v>
      </c>
      <c r="C66" s="135"/>
      <c r="D66" s="135"/>
      <c r="E66" s="135"/>
      <c r="F66" s="135"/>
      <c r="G66" s="135"/>
      <c r="H66" s="135"/>
      <c r="I66" s="135"/>
    </row>
    <row r="67" spans="1:11" ht="15" customHeight="1" x14ac:dyDescent="0.25">
      <c r="A67" s="28" t="s">
        <v>70</v>
      </c>
      <c r="B67" s="136" t="s">
        <v>71</v>
      </c>
      <c r="C67" s="136"/>
      <c r="D67" s="136"/>
      <c r="E67" s="136"/>
      <c r="F67" s="136"/>
      <c r="G67" s="136"/>
      <c r="H67" s="136"/>
      <c r="I67" s="136"/>
    </row>
    <row r="68" spans="1:11" ht="33.75" customHeight="1" x14ac:dyDescent="0.25">
      <c r="A68" s="21" t="s">
        <v>72</v>
      </c>
      <c r="B68" s="128" t="s">
        <v>73</v>
      </c>
      <c r="C68" s="128"/>
      <c r="D68" s="128"/>
      <c r="E68" s="128"/>
      <c r="F68" s="128"/>
      <c r="G68" s="128"/>
      <c r="H68" s="21" t="s">
        <v>34</v>
      </c>
      <c r="I68" s="21" t="s">
        <v>35</v>
      </c>
    </row>
    <row r="69" spans="1:11" ht="15" customHeight="1" x14ac:dyDescent="0.25">
      <c r="A69" s="16">
        <v>1</v>
      </c>
      <c r="B69" s="129" t="s">
        <v>74</v>
      </c>
      <c r="C69" s="129"/>
      <c r="D69" s="129"/>
      <c r="E69" s="129"/>
      <c r="F69" s="129"/>
      <c r="G69" s="129"/>
      <c r="H69" s="22">
        <v>2.3626999999999999E-2</v>
      </c>
      <c r="I69" s="23">
        <f>$I$42*H69</f>
        <v>49.724310245454539</v>
      </c>
    </row>
    <row r="70" spans="1:11" ht="15" customHeight="1" x14ac:dyDescent="0.25">
      <c r="A70" s="16">
        <v>2</v>
      </c>
      <c r="B70" s="129" t="s">
        <v>75</v>
      </c>
      <c r="C70" s="129"/>
      <c r="D70" s="129"/>
      <c r="E70" s="129"/>
      <c r="F70" s="129"/>
      <c r="G70" s="129"/>
      <c r="H70" s="22">
        <v>1.717E-3</v>
      </c>
      <c r="I70" s="23">
        <f>$I$42*H70</f>
        <v>3.6135201545454545</v>
      </c>
    </row>
    <row r="71" spans="1:11" ht="15" customHeight="1" x14ac:dyDescent="0.25">
      <c r="A71" s="16">
        <v>3</v>
      </c>
      <c r="B71" s="129" t="s">
        <v>76</v>
      </c>
      <c r="C71" s="129"/>
      <c r="D71" s="129"/>
      <c r="E71" s="129"/>
      <c r="F71" s="129"/>
      <c r="G71" s="129"/>
      <c r="H71" s="22">
        <v>9.4509999999999993E-3</v>
      </c>
      <c r="I71" s="23">
        <f>$I$42*H71</f>
        <v>19.890145009090908</v>
      </c>
    </row>
    <row r="72" spans="1:11" s="27" customFormat="1" ht="15" customHeight="1" x14ac:dyDescent="0.25">
      <c r="A72" s="132" t="s">
        <v>77</v>
      </c>
      <c r="B72" s="132"/>
      <c r="C72" s="132"/>
      <c r="D72" s="132"/>
      <c r="E72" s="132"/>
      <c r="F72" s="132"/>
      <c r="G72" s="132"/>
      <c r="H72" s="24">
        <f>SUM(H69:H71)</f>
        <v>3.4795E-2</v>
      </c>
      <c r="I72" s="25">
        <f>SUM(I69:I71)</f>
        <v>73.227975409090902</v>
      </c>
      <c r="J72" s="26"/>
    </row>
    <row r="73" spans="1:11" ht="4.5" customHeight="1" x14ac:dyDescent="0.25"/>
    <row r="74" spans="1:11" ht="33.75" customHeight="1" x14ac:dyDescent="0.25">
      <c r="A74" s="21" t="s">
        <v>78</v>
      </c>
      <c r="B74" s="128" t="s">
        <v>79</v>
      </c>
      <c r="C74" s="128"/>
      <c r="D74" s="128"/>
      <c r="E74" s="128"/>
      <c r="F74" s="128"/>
      <c r="G74" s="128"/>
      <c r="H74" s="21" t="s">
        <v>34</v>
      </c>
      <c r="I74" s="21" t="s">
        <v>35</v>
      </c>
    </row>
    <row r="75" spans="1:11" ht="15" customHeight="1" x14ac:dyDescent="0.25">
      <c r="A75" s="16">
        <v>1</v>
      </c>
      <c r="B75" s="129" t="s">
        <v>80</v>
      </c>
      <c r="C75" s="129"/>
      <c r="D75" s="129"/>
      <c r="E75" s="129"/>
      <c r="F75" s="129"/>
      <c r="G75" s="129"/>
      <c r="H75" s="22">
        <f>(H53*H65)</f>
        <v>9.3819024000000015E-2</v>
      </c>
      <c r="I75" s="23">
        <f>$I$42*H75</f>
        <v>197.44725340930913</v>
      </c>
    </row>
    <row r="76" spans="1:11" s="27" customFormat="1" ht="15" customHeight="1" x14ac:dyDescent="0.25">
      <c r="A76" s="132" t="s">
        <v>81</v>
      </c>
      <c r="B76" s="132"/>
      <c r="C76" s="132"/>
      <c r="D76" s="132"/>
      <c r="E76" s="132"/>
      <c r="F76" s="132"/>
      <c r="G76" s="132"/>
      <c r="H76" s="24">
        <f>SUM(H75:H75)</f>
        <v>9.3819024000000015E-2</v>
      </c>
      <c r="I76" s="25">
        <f>I75</f>
        <v>197.44725340930913</v>
      </c>
      <c r="J76" s="26"/>
      <c r="K76" s="29"/>
    </row>
    <row r="77" spans="1:11" ht="4.5" customHeight="1" x14ac:dyDescent="0.25">
      <c r="J77" s="30"/>
    </row>
    <row r="78" spans="1:11" s="27" customFormat="1" ht="12" customHeight="1" x14ac:dyDescent="0.25">
      <c r="A78" s="138" t="s">
        <v>82</v>
      </c>
      <c r="B78" s="138"/>
      <c r="C78" s="138"/>
      <c r="D78" s="138"/>
      <c r="E78" s="138"/>
      <c r="F78" s="138"/>
      <c r="G78" s="138"/>
      <c r="H78" s="31">
        <f>H53+H65+H72+H76</f>
        <v>0.75155702400000002</v>
      </c>
      <c r="I78" s="32">
        <f>I53+I65+I72+I76</f>
        <v>1581.6927510274909</v>
      </c>
      <c r="J78" s="26"/>
    </row>
    <row r="79" spans="1:11" ht="4.5" customHeight="1" x14ac:dyDescent="0.25"/>
    <row r="80" spans="1:11" ht="33.75" customHeight="1" x14ac:dyDescent="0.25">
      <c r="A80" s="21" t="s">
        <v>83</v>
      </c>
      <c r="B80" s="128" t="s">
        <v>84</v>
      </c>
      <c r="C80" s="128"/>
      <c r="D80" s="128"/>
      <c r="E80" s="128"/>
      <c r="F80" s="128"/>
      <c r="G80" s="128"/>
      <c r="H80" s="21" t="s">
        <v>34</v>
      </c>
      <c r="I80" s="21" t="s">
        <v>35</v>
      </c>
    </row>
    <row r="81" spans="1:10" ht="15" customHeight="1" x14ac:dyDescent="0.25">
      <c r="A81" s="16">
        <v>1</v>
      </c>
      <c r="B81" s="129" t="s">
        <v>19</v>
      </c>
      <c r="C81" s="129"/>
      <c r="D81" s="129"/>
      <c r="E81" s="129"/>
      <c r="F81" s="129"/>
      <c r="G81" s="129"/>
      <c r="H81" s="22">
        <f t="shared" ref="H81:H86" si="4">I81/$I$42</f>
        <v>0.21524003784000934</v>
      </c>
      <c r="I81" s="23">
        <f>I99</f>
        <v>452.98439999999999</v>
      </c>
    </row>
    <row r="82" spans="1:10" ht="15" customHeight="1" x14ac:dyDescent="0.25">
      <c r="A82" s="16">
        <f>A81+1</f>
        <v>2</v>
      </c>
      <c r="B82" s="129" t="s">
        <v>20</v>
      </c>
      <c r="C82" s="129"/>
      <c r="D82" s="129"/>
      <c r="E82" s="129"/>
      <c r="F82" s="129"/>
      <c r="G82" s="129"/>
      <c r="H82" s="22">
        <f t="shared" si="4"/>
        <v>0</v>
      </c>
      <c r="I82" s="23">
        <f>I95</f>
        <v>0</v>
      </c>
    </row>
    <row r="83" spans="1:10" ht="15" customHeight="1" x14ac:dyDescent="0.25">
      <c r="A83" s="16">
        <f t="shared" ref="A83:A86" si="5">A82+1</f>
        <v>3</v>
      </c>
      <c r="B83" s="139" t="s">
        <v>182</v>
      </c>
      <c r="C83" s="140"/>
      <c r="D83" s="140"/>
      <c r="E83" s="140"/>
      <c r="F83" s="140"/>
      <c r="G83" s="141"/>
      <c r="H83" s="22">
        <f t="shared" si="4"/>
        <v>0</v>
      </c>
      <c r="I83" s="23">
        <v>0</v>
      </c>
    </row>
    <row r="84" spans="1:10" ht="15" customHeight="1" x14ac:dyDescent="0.25">
      <c r="A84" s="16">
        <f t="shared" si="5"/>
        <v>4</v>
      </c>
      <c r="B84" s="129" t="s">
        <v>85</v>
      </c>
      <c r="C84" s="129"/>
      <c r="D84" s="129"/>
      <c r="E84" s="129"/>
      <c r="F84" s="129"/>
      <c r="G84" s="129"/>
      <c r="H84" s="22">
        <f t="shared" si="4"/>
        <v>6.1678005710558495E-2</v>
      </c>
      <c r="I84" s="23">
        <f>I91</f>
        <v>129.80472727272729</v>
      </c>
    </row>
    <row r="85" spans="1:10" ht="15" customHeight="1" x14ac:dyDescent="0.25">
      <c r="A85" s="16">
        <f t="shared" si="5"/>
        <v>5</v>
      </c>
      <c r="B85" s="129" t="s">
        <v>86</v>
      </c>
      <c r="C85" s="129"/>
      <c r="D85" s="129"/>
      <c r="E85" s="129"/>
      <c r="F85" s="129"/>
      <c r="G85" s="129"/>
      <c r="H85" s="22">
        <f t="shared" si="4"/>
        <v>0</v>
      </c>
      <c r="I85" s="23">
        <f>IF(I29="Não aplicável",0,((I10/H10)*1.5*I29))</f>
        <v>0</v>
      </c>
    </row>
    <row r="86" spans="1:10" ht="15" customHeight="1" x14ac:dyDescent="0.25">
      <c r="A86" s="16">
        <f t="shared" si="5"/>
        <v>6</v>
      </c>
      <c r="B86" s="129" t="s">
        <v>87</v>
      </c>
      <c r="C86" s="129"/>
      <c r="D86" s="129"/>
      <c r="E86" s="129"/>
      <c r="F86" s="129"/>
      <c r="G86" s="129"/>
      <c r="H86" s="22">
        <f t="shared" si="4"/>
        <v>1.1451354421795155E-2</v>
      </c>
      <c r="I86" s="23">
        <f>IF(I21="Não aplicável",0,I21)</f>
        <v>24.1</v>
      </c>
    </row>
    <row r="87" spans="1:10" ht="15" customHeight="1" x14ac:dyDescent="0.25">
      <c r="A87" s="132" t="s">
        <v>88</v>
      </c>
      <c r="B87" s="132"/>
      <c r="C87" s="132"/>
      <c r="D87" s="132"/>
      <c r="E87" s="132"/>
      <c r="F87" s="132"/>
      <c r="G87" s="132"/>
      <c r="H87" s="24">
        <f>SUM(H81:H86)</f>
        <v>0.288369397972363</v>
      </c>
      <c r="I87" s="25">
        <f>SUM(I81:I86)</f>
        <v>606.88912727272725</v>
      </c>
      <c r="J87" s="33"/>
    </row>
    <row r="88" spans="1:10" ht="18" customHeight="1" x14ac:dyDescent="0.25">
      <c r="A88" s="28" t="s">
        <v>89</v>
      </c>
      <c r="B88" s="133" t="s">
        <v>90</v>
      </c>
      <c r="C88" s="133"/>
      <c r="D88" s="133"/>
      <c r="E88" s="133"/>
      <c r="F88" s="133"/>
      <c r="G88" s="133"/>
      <c r="H88" s="34"/>
      <c r="I88" s="35"/>
    </row>
    <row r="89" spans="1:10" ht="15" customHeight="1" x14ac:dyDescent="0.25">
      <c r="A89" s="137" t="s">
        <v>91</v>
      </c>
      <c r="B89" s="137"/>
      <c r="C89" s="137"/>
      <c r="D89" s="137"/>
      <c r="E89" s="137"/>
      <c r="F89" s="137"/>
      <c r="G89" s="137"/>
      <c r="H89" s="137"/>
      <c r="I89" s="137"/>
    </row>
    <row r="90" spans="1:10" ht="24" customHeight="1" x14ac:dyDescent="0.25">
      <c r="A90" s="90" t="s">
        <v>92</v>
      </c>
      <c r="B90" s="90"/>
      <c r="C90" s="16" t="s">
        <v>93</v>
      </c>
      <c r="D90" s="16" t="s">
        <v>94</v>
      </c>
      <c r="E90" s="16" t="s">
        <v>95</v>
      </c>
      <c r="F90" s="16" t="s">
        <v>96</v>
      </c>
      <c r="G90" s="16" t="s">
        <v>97</v>
      </c>
      <c r="H90" s="22" t="s">
        <v>98</v>
      </c>
      <c r="I90" s="23" t="s">
        <v>99</v>
      </c>
    </row>
    <row r="91" spans="1:10" ht="15" customHeight="1" x14ac:dyDescent="0.25">
      <c r="A91" s="144">
        <f>I12</f>
        <v>5</v>
      </c>
      <c r="B91" s="144"/>
      <c r="C91" s="16">
        <f>I13</f>
        <v>22</v>
      </c>
      <c r="D91" s="16">
        <v>2</v>
      </c>
      <c r="E91" s="36">
        <f>A91*C91*D91</f>
        <v>220</v>
      </c>
      <c r="F91" s="36">
        <f>I34</f>
        <v>1503.2545454545455</v>
      </c>
      <c r="G91" s="37">
        <f>I14</f>
        <v>0.06</v>
      </c>
      <c r="H91" s="36">
        <f>F91*G91</f>
        <v>90.195272727272723</v>
      </c>
      <c r="I91" s="23">
        <f>IF((E91-H91)&gt;0,E91-H91,0)</f>
        <v>129.80472727272729</v>
      </c>
    </row>
    <row r="92" spans="1:10" ht="3.75" customHeight="1" x14ac:dyDescent="0.25">
      <c r="A92" s="38"/>
      <c r="E92" s="33"/>
      <c r="F92" s="33"/>
      <c r="G92" s="39"/>
      <c r="H92" s="33"/>
      <c r="I92" s="40"/>
    </row>
    <row r="93" spans="1:10" ht="15" customHeight="1" x14ac:dyDescent="0.25">
      <c r="A93" s="137" t="s">
        <v>100</v>
      </c>
      <c r="B93" s="137"/>
      <c r="C93" s="137"/>
      <c r="D93" s="137"/>
      <c r="E93" s="137"/>
      <c r="F93" s="137"/>
      <c r="G93" s="137"/>
      <c r="H93" s="137"/>
      <c r="I93" s="137"/>
    </row>
    <row r="94" spans="1:10" ht="23.25" customHeight="1" x14ac:dyDescent="0.25">
      <c r="A94" s="90" t="s">
        <v>92</v>
      </c>
      <c r="B94" s="90"/>
      <c r="C94" s="16" t="s">
        <v>101</v>
      </c>
      <c r="D94" s="16" t="s">
        <v>94</v>
      </c>
      <c r="E94" s="16" t="s">
        <v>95</v>
      </c>
      <c r="F94" s="16" t="s">
        <v>96</v>
      </c>
      <c r="G94" s="16" t="s">
        <v>97</v>
      </c>
      <c r="H94" s="22" t="s">
        <v>98</v>
      </c>
      <c r="I94" s="23" t="s">
        <v>99</v>
      </c>
    </row>
    <row r="95" spans="1:10" ht="15" customHeight="1" x14ac:dyDescent="0.25">
      <c r="A95" s="142">
        <f>I18</f>
        <v>0</v>
      </c>
      <c r="B95" s="142"/>
      <c r="C95" s="41">
        <f>I19</f>
        <v>0</v>
      </c>
      <c r="D95" s="16">
        <v>1</v>
      </c>
      <c r="E95" s="36">
        <f>A95*C95*D95</f>
        <v>0</v>
      </c>
      <c r="F95" s="36">
        <f>E95</f>
        <v>0</v>
      </c>
      <c r="G95" s="42">
        <f>I20</f>
        <v>0</v>
      </c>
      <c r="H95" s="36">
        <f>F95*G95</f>
        <v>0</v>
      </c>
      <c r="I95" s="23">
        <f>E95-H95</f>
        <v>0</v>
      </c>
    </row>
    <row r="96" spans="1:10" ht="4.5" customHeight="1" x14ac:dyDescent="0.25">
      <c r="A96" s="43"/>
      <c r="B96" s="43"/>
      <c r="C96" s="43"/>
      <c r="D96" s="43"/>
      <c r="E96" s="26"/>
      <c r="F96" s="26"/>
      <c r="G96" s="44"/>
      <c r="H96" s="26"/>
      <c r="I96" s="45"/>
    </row>
    <row r="97" spans="1:12" ht="15" customHeight="1" x14ac:dyDescent="0.25">
      <c r="A97" s="145" t="s">
        <v>181</v>
      </c>
      <c r="B97" s="146"/>
      <c r="C97" s="146"/>
      <c r="D97" s="146"/>
      <c r="E97" s="146"/>
      <c r="F97" s="147" t="str">
        <f>A15</f>
        <v xml:space="preserve">Auxílio Alimentação </v>
      </c>
      <c r="G97" s="147"/>
      <c r="H97" s="147"/>
      <c r="I97" s="148"/>
    </row>
    <row r="98" spans="1:12" ht="23.25" customHeight="1" x14ac:dyDescent="0.25">
      <c r="A98" s="130" t="s">
        <v>92</v>
      </c>
      <c r="B98" s="130"/>
      <c r="C98" s="85" t="s">
        <v>101</v>
      </c>
      <c r="D98" s="85" t="s">
        <v>94</v>
      </c>
      <c r="E98" s="85" t="s">
        <v>95</v>
      </c>
      <c r="F98" s="85" t="s">
        <v>96</v>
      </c>
      <c r="G98" s="85" t="s">
        <v>97</v>
      </c>
      <c r="H98" s="82" t="str">
        <f>H90</f>
        <v>Valor desconto</v>
      </c>
      <c r="I98" s="83" t="s">
        <v>99</v>
      </c>
    </row>
    <row r="99" spans="1:12" ht="15" customHeight="1" x14ac:dyDescent="0.25">
      <c r="A99" s="142">
        <f>I15</f>
        <v>25.42</v>
      </c>
      <c r="B99" s="142"/>
      <c r="C99" s="41">
        <f>I16</f>
        <v>22</v>
      </c>
      <c r="D99" s="16">
        <v>1</v>
      </c>
      <c r="E99" s="36">
        <f>A99*C99*D99</f>
        <v>559.24</v>
      </c>
      <c r="F99" s="36">
        <f>E99</f>
        <v>559.24</v>
      </c>
      <c r="G99" s="42">
        <f>I17</f>
        <v>0.19</v>
      </c>
      <c r="H99" s="36">
        <f>F99*G99</f>
        <v>106.2556</v>
      </c>
      <c r="I99" s="23">
        <f>E99-H99</f>
        <v>452.98439999999999</v>
      </c>
    </row>
    <row r="100" spans="1:12" ht="4.5" customHeight="1" x14ac:dyDescent="0.25"/>
    <row r="101" spans="1:12" ht="12" customHeight="1" x14ac:dyDescent="0.25">
      <c r="A101" s="143" t="s">
        <v>102</v>
      </c>
      <c r="B101" s="143"/>
      <c r="C101" s="143"/>
      <c r="D101" s="143"/>
      <c r="E101" s="143"/>
      <c r="F101" s="143"/>
      <c r="G101" s="143"/>
      <c r="H101" s="46">
        <f>H42+H78+H87</f>
        <v>2.0399264219723632</v>
      </c>
      <c r="I101" s="47">
        <f>I42+I78+I87</f>
        <v>4293.1364237547632</v>
      </c>
      <c r="J101" s="33"/>
      <c r="L101" s="33"/>
    </row>
    <row r="102" spans="1:12" s="52" customFormat="1" ht="4.5" customHeight="1" x14ac:dyDescent="0.25">
      <c r="A102" s="48"/>
      <c r="B102" s="48"/>
      <c r="C102" s="48"/>
      <c r="D102" s="48"/>
      <c r="E102" s="48"/>
      <c r="F102" s="48"/>
      <c r="G102" s="48"/>
      <c r="H102" s="49"/>
      <c r="I102" s="50"/>
      <c r="J102" s="51"/>
      <c r="L102" s="51"/>
    </row>
    <row r="103" spans="1:12" ht="11.25" customHeight="1" x14ac:dyDescent="0.25">
      <c r="A103" s="131" t="s">
        <v>103</v>
      </c>
      <c r="B103" s="131"/>
      <c r="C103" s="131"/>
      <c r="D103" s="131"/>
      <c r="E103" s="131"/>
      <c r="F103" s="131"/>
      <c r="G103" s="131"/>
      <c r="H103" s="131"/>
      <c r="I103" s="131"/>
    </row>
    <row r="104" spans="1:12" ht="33.75" customHeight="1" x14ac:dyDescent="0.25">
      <c r="A104" s="21" t="s">
        <v>32</v>
      </c>
      <c r="B104" s="128" t="s">
        <v>104</v>
      </c>
      <c r="C104" s="128"/>
      <c r="D104" s="128"/>
      <c r="E104" s="128"/>
      <c r="F104" s="128"/>
      <c r="G104" s="128"/>
      <c r="H104" s="21" t="s">
        <v>34</v>
      </c>
      <c r="I104" s="21" t="s">
        <v>35</v>
      </c>
    </row>
    <row r="105" spans="1:12" ht="15" customHeight="1" x14ac:dyDescent="0.25">
      <c r="A105" s="16">
        <v>1</v>
      </c>
      <c r="B105" s="129" t="s">
        <v>105</v>
      </c>
      <c r="C105" s="129"/>
      <c r="D105" s="129"/>
      <c r="E105" s="129"/>
      <c r="F105" s="129"/>
      <c r="G105" s="129"/>
      <c r="H105" s="22">
        <f t="shared" ref="H105:H110" si="6">I105/$I$116</f>
        <v>0</v>
      </c>
      <c r="I105" s="23">
        <v>0</v>
      </c>
    </row>
    <row r="106" spans="1:12" ht="15" customHeight="1" x14ac:dyDescent="0.25">
      <c r="A106" s="16">
        <v>2</v>
      </c>
      <c r="B106" s="89" t="s">
        <v>106</v>
      </c>
      <c r="C106" s="89"/>
      <c r="D106" s="89"/>
      <c r="E106" s="89"/>
      <c r="F106" s="89"/>
      <c r="G106" s="89"/>
      <c r="H106" s="22">
        <f t="shared" si="6"/>
        <v>0</v>
      </c>
      <c r="I106" s="23">
        <f>IF(F114=10%,G114,0)</f>
        <v>0</v>
      </c>
    </row>
    <row r="107" spans="1:12" ht="15" customHeight="1" x14ac:dyDescent="0.25">
      <c r="A107" s="16">
        <v>3</v>
      </c>
      <c r="B107" s="129" t="s">
        <v>107</v>
      </c>
      <c r="C107" s="129"/>
      <c r="D107" s="129"/>
      <c r="E107" s="129"/>
      <c r="F107" s="129"/>
      <c r="G107" s="129"/>
      <c r="H107" s="22">
        <f t="shared" si="6"/>
        <v>0</v>
      </c>
      <c r="I107" s="23">
        <v>0</v>
      </c>
    </row>
    <row r="108" spans="1:12" ht="15" customHeight="1" x14ac:dyDescent="0.25">
      <c r="A108" s="16">
        <v>4</v>
      </c>
      <c r="B108" s="89" t="s">
        <v>108</v>
      </c>
      <c r="C108" s="89"/>
      <c r="D108" s="89"/>
      <c r="E108" s="89"/>
      <c r="F108" s="89"/>
      <c r="G108" s="89"/>
      <c r="H108" s="22">
        <f t="shared" si="6"/>
        <v>0</v>
      </c>
      <c r="I108" s="23">
        <v>0</v>
      </c>
    </row>
    <row r="109" spans="1:12" ht="15" customHeight="1" x14ac:dyDescent="0.25">
      <c r="A109" s="16">
        <v>5</v>
      </c>
      <c r="B109" s="129" t="s">
        <v>109</v>
      </c>
      <c r="C109" s="129"/>
      <c r="D109" s="129"/>
      <c r="E109" s="129"/>
      <c r="F109" s="129"/>
      <c r="G109" s="129"/>
      <c r="H109" s="22">
        <f t="shared" si="6"/>
        <v>0</v>
      </c>
      <c r="I109" s="23">
        <v>0</v>
      </c>
    </row>
    <row r="110" spans="1:12" ht="15" customHeight="1" x14ac:dyDescent="0.25">
      <c r="A110" s="16">
        <v>6</v>
      </c>
      <c r="B110" s="129" t="s">
        <v>110</v>
      </c>
      <c r="C110" s="129"/>
      <c r="D110" s="129"/>
      <c r="E110" s="129"/>
      <c r="F110" s="129"/>
      <c r="G110" s="129"/>
      <c r="H110" s="22">
        <f t="shared" si="6"/>
        <v>0</v>
      </c>
      <c r="I110" s="23">
        <v>0</v>
      </c>
    </row>
    <row r="111" spans="1:12" ht="15" customHeight="1" x14ac:dyDescent="0.25">
      <c r="A111" s="132" t="s">
        <v>111</v>
      </c>
      <c r="B111" s="132"/>
      <c r="C111" s="132"/>
      <c r="D111" s="132"/>
      <c r="E111" s="132"/>
      <c r="F111" s="132"/>
      <c r="G111" s="132"/>
      <c r="H111" s="24">
        <f>H105+H106+H107+H108+H109+H110</f>
        <v>0</v>
      </c>
      <c r="I111" s="53">
        <f>SUM(I105:I110)</f>
        <v>0</v>
      </c>
      <c r="J111" s="33"/>
    </row>
    <row r="112" spans="1:12" ht="30" customHeight="1" x14ac:dyDescent="0.25">
      <c r="B112" s="135" t="s">
        <v>112</v>
      </c>
      <c r="C112" s="135"/>
      <c r="D112" s="135"/>
      <c r="E112" s="135"/>
      <c r="F112" s="135"/>
      <c r="G112" s="135"/>
      <c r="H112" s="135"/>
      <c r="I112" s="135"/>
    </row>
    <row r="113" spans="1:12" ht="5.25" customHeight="1" x14ac:dyDescent="0.25"/>
    <row r="114" spans="1:12" ht="48.75" customHeight="1" x14ac:dyDescent="0.25">
      <c r="A114" s="149" t="s">
        <v>113</v>
      </c>
      <c r="B114" s="149"/>
      <c r="C114" s="149"/>
      <c r="D114" s="149"/>
      <c r="E114" s="149"/>
      <c r="F114" s="54">
        <f>I30</f>
        <v>0.2</v>
      </c>
      <c r="G114" s="55">
        <f>I116*F114</f>
        <v>832.66633929640739</v>
      </c>
      <c r="H114" s="56" t="s">
        <v>114</v>
      </c>
      <c r="I114" s="57">
        <f>I84</f>
        <v>129.80472727272729</v>
      </c>
    </row>
    <row r="115" spans="1:12" s="60" customFormat="1" ht="16.5" customHeight="1" x14ac:dyDescent="0.25">
      <c r="A115" s="150" t="s">
        <v>115</v>
      </c>
      <c r="B115" s="150"/>
      <c r="C115" s="56" t="s">
        <v>116</v>
      </c>
      <c r="D115" s="56" t="s">
        <v>117</v>
      </c>
      <c r="E115" s="56" t="s">
        <v>118</v>
      </c>
      <c r="F115" s="56" t="s">
        <v>119</v>
      </c>
      <c r="G115" s="56" t="s">
        <v>120</v>
      </c>
      <c r="H115" s="56" t="s">
        <v>121</v>
      </c>
      <c r="I115" s="58" t="s">
        <v>122</v>
      </c>
      <c r="J115" s="59"/>
    </row>
    <row r="116" spans="1:12" ht="16.5" customHeight="1" x14ac:dyDescent="0.25">
      <c r="A116" s="151">
        <f>I42</f>
        <v>2104.5545454545454</v>
      </c>
      <c r="B116" s="151"/>
      <c r="C116" s="61">
        <f>I53</f>
        <v>774.47607272727271</v>
      </c>
      <c r="D116" s="61">
        <f>I65</f>
        <v>536.54144948181818</v>
      </c>
      <c r="E116" s="61">
        <f>I72</f>
        <v>73.227975409090902</v>
      </c>
      <c r="F116" s="61">
        <f>I76</f>
        <v>197.44725340930913</v>
      </c>
      <c r="G116" s="61">
        <f>I87</f>
        <v>606.88912727272725</v>
      </c>
      <c r="H116" s="61">
        <f>A116+C116+D116+E116+F116+G116</f>
        <v>4293.1364237547641</v>
      </c>
      <c r="I116" s="61">
        <f>H116-I114</f>
        <v>4163.3316964820369</v>
      </c>
      <c r="J116" s="33"/>
    </row>
    <row r="117" spans="1:12" ht="4.5" customHeight="1" x14ac:dyDescent="0.25">
      <c r="A117" s="28"/>
      <c r="B117" s="152"/>
      <c r="C117" s="152"/>
      <c r="D117" s="152"/>
      <c r="E117" s="152"/>
      <c r="F117" s="152"/>
      <c r="G117" s="152"/>
      <c r="H117" s="152"/>
      <c r="I117" s="152"/>
    </row>
    <row r="118" spans="1:12" ht="33.75" customHeight="1" x14ac:dyDescent="0.25">
      <c r="A118" s="21" t="s">
        <v>44</v>
      </c>
      <c r="B118" s="128" t="s">
        <v>123</v>
      </c>
      <c r="C118" s="128"/>
      <c r="D118" s="128"/>
      <c r="E118" s="128"/>
      <c r="F118" s="128"/>
      <c r="G118" s="128"/>
      <c r="H118" s="21" t="s">
        <v>34</v>
      </c>
      <c r="I118" s="21" t="s">
        <v>35</v>
      </c>
    </row>
    <row r="119" spans="1:12" ht="15" customHeight="1" x14ac:dyDescent="0.25">
      <c r="A119" s="16">
        <v>1</v>
      </c>
      <c r="B119" s="129" t="s">
        <v>124</v>
      </c>
      <c r="C119" s="129"/>
      <c r="D119" s="129"/>
      <c r="E119" s="129"/>
      <c r="F119" s="129"/>
      <c r="G119" s="129"/>
      <c r="H119" s="22">
        <f>I119/$I$129</f>
        <v>0</v>
      </c>
      <c r="I119" s="23">
        <v>0</v>
      </c>
    </row>
    <row r="120" spans="1:12" ht="15" customHeight="1" x14ac:dyDescent="0.25">
      <c r="A120" s="16">
        <v>2</v>
      </c>
      <c r="B120" s="129" t="s">
        <v>125</v>
      </c>
      <c r="C120" s="129"/>
      <c r="D120" s="129"/>
      <c r="E120" s="129"/>
      <c r="F120" s="129"/>
      <c r="G120" s="129"/>
      <c r="H120" s="22">
        <f>I120/$I$129</f>
        <v>0</v>
      </c>
      <c r="I120" s="23">
        <v>0</v>
      </c>
    </row>
    <row r="121" spans="1:12" ht="35.450000000000003" customHeight="1" x14ac:dyDescent="0.25">
      <c r="A121" s="132" t="s">
        <v>184</v>
      </c>
      <c r="B121" s="132"/>
      <c r="C121" s="132"/>
      <c r="D121" s="132"/>
      <c r="E121" s="132"/>
      <c r="F121" s="132"/>
      <c r="G121" s="132"/>
      <c r="H121" s="24">
        <f>H119+H120</f>
        <v>0</v>
      </c>
      <c r="I121" s="25">
        <f>SUM(I119:I120)</f>
        <v>0</v>
      </c>
    </row>
    <row r="122" spans="1:12" ht="4.5" customHeight="1" x14ac:dyDescent="0.25"/>
    <row r="123" spans="1:12" ht="33.75" customHeight="1" x14ac:dyDescent="0.25">
      <c r="A123" s="21" t="s">
        <v>57</v>
      </c>
      <c r="B123" s="128" t="s">
        <v>126</v>
      </c>
      <c r="C123" s="128"/>
      <c r="D123" s="128"/>
      <c r="E123" s="128"/>
      <c r="F123" s="128"/>
      <c r="G123" s="128"/>
      <c r="H123" s="21" t="s">
        <v>34</v>
      </c>
      <c r="I123" s="21" t="s">
        <v>35</v>
      </c>
    </row>
    <row r="124" spans="1:12" ht="15" customHeight="1" x14ac:dyDescent="0.25">
      <c r="A124" s="16">
        <v>1</v>
      </c>
      <c r="B124" s="129" t="s">
        <v>126</v>
      </c>
      <c r="C124" s="129"/>
      <c r="D124" s="129"/>
      <c r="E124" s="129"/>
      <c r="F124" s="129"/>
      <c r="G124" s="129"/>
      <c r="H124" s="22">
        <f>I124/I129</f>
        <v>0</v>
      </c>
      <c r="I124" s="23">
        <v>0</v>
      </c>
    </row>
    <row r="125" spans="1:12" ht="36.6" customHeight="1" x14ac:dyDescent="0.25">
      <c r="A125" s="132" t="s">
        <v>183</v>
      </c>
      <c r="B125" s="132"/>
      <c r="C125" s="132"/>
      <c r="D125" s="132"/>
      <c r="E125" s="132"/>
      <c r="F125" s="132"/>
      <c r="G125" s="132"/>
      <c r="H125" s="24">
        <f>H124</f>
        <v>0</v>
      </c>
      <c r="I125" s="25">
        <f>I124</f>
        <v>0</v>
      </c>
      <c r="J125" s="33"/>
      <c r="K125" s="33"/>
      <c r="L125" s="2"/>
    </row>
    <row r="126" spans="1:12" ht="4.5" customHeight="1" x14ac:dyDescent="0.25">
      <c r="A126" s="27"/>
      <c r="B126" s="27"/>
      <c r="C126" s="27"/>
      <c r="D126" s="27"/>
      <c r="E126" s="27"/>
      <c r="F126" s="27"/>
      <c r="G126" s="27"/>
      <c r="H126" s="34"/>
      <c r="I126" s="35"/>
    </row>
    <row r="127" spans="1:12" ht="39" customHeight="1" x14ac:dyDescent="0.25">
      <c r="A127" s="153" t="s">
        <v>127</v>
      </c>
      <c r="B127" s="153"/>
      <c r="C127" s="153"/>
      <c r="D127" s="153"/>
      <c r="E127" s="153"/>
      <c r="F127" s="54">
        <v>0.18</v>
      </c>
      <c r="G127" s="55">
        <f>I129*F127</f>
        <v>749.39970536676663</v>
      </c>
      <c r="H127" s="56" t="s">
        <v>114</v>
      </c>
      <c r="I127" s="57">
        <f>I84</f>
        <v>129.80472727272729</v>
      </c>
      <c r="L127" s="2"/>
    </row>
    <row r="128" spans="1:12" s="60" customFormat="1" ht="16.5" customHeight="1" x14ac:dyDescent="0.25">
      <c r="A128" s="150" t="s">
        <v>115</v>
      </c>
      <c r="B128" s="150"/>
      <c r="C128" s="56" t="s">
        <v>116</v>
      </c>
      <c r="D128" s="56" t="s">
        <v>117</v>
      </c>
      <c r="E128" s="56" t="s">
        <v>118</v>
      </c>
      <c r="F128" s="56" t="s">
        <v>119</v>
      </c>
      <c r="G128" s="56" t="s">
        <v>120</v>
      </c>
      <c r="H128" s="56" t="s">
        <v>121</v>
      </c>
      <c r="I128" s="58" t="s">
        <v>122</v>
      </c>
      <c r="J128" s="59"/>
      <c r="L128" s="59"/>
    </row>
    <row r="129" spans="1:12" ht="16.5" customHeight="1" x14ac:dyDescent="0.25">
      <c r="A129" s="151">
        <f>I42</f>
        <v>2104.5545454545454</v>
      </c>
      <c r="B129" s="151"/>
      <c r="C129" s="61">
        <f>I53</f>
        <v>774.47607272727271</v>
      </c>
      <c r="D129" s="61">
        <f>I65</f>
        <v>536.54144948181818</v>
      </c>
      <c r="E129" s="61">
        <f>I72</f>
        <v>73.227975409090902</v>
      </c>
      <c r="F129" s="61">
        <f>I76</f>
        <v>197.44725340930913</v>
      </c>
      <c r="G129" s="61">
        <f>I87</f>
        <v>606.88912727272725</v>
      </c>
      <c r="H129" s="61">
        <f>A129+C129+D129+E129+F129+G129</f>
        <v>4293.1364237547641</v>
      </c>
      <c r="I129" s="61">
        <f>H129-I127</f>
        <v>4163.3316964820369</v>
      </c>
      <c r="J129" s="33"/>
      <c r="L129" s="2"/>
    </row>
    <row r="130" spans="1:12" ht="4.5" customHeight="1" x14ac:dyDescent="0.25"/>
    <row r="131" spans="1:12" ht="12" customHeight="1" x14ac:dyDescent="0.25">
      <c r="A131" s="143" t="s">
        <v>128</v>
      </c>
      <c r="B131" s="143"/>
      <c r="C131" s="143"/>
      <c r="D131" s="143"/>
      <c r="E131" s="143"/>
      <c r="F131" s="143"/>
      <c r="G131" s="143"/>
      <c r="H131" s="46">
        <f>H111+H121+H125</f>
        <v>0</v>
      </c>
      <c r="I131" s="47">
        <f>I111+I121+I125</f>
        <v>0</v>
      </c>
    </row>
    <row r="132" spans="1:12" ht="4.5" customHeight="1" x14ac:dyDescent="0.25"/>
    <row r="133" spans="1:12" ht="11.25" customHeight="1" x14ac:dyDescent="0.25">
      <c r="A133" s="131" t="s">
        <v>129</v>
      </c>
      <c r="B133" s="131"/>
      <c r="C133" s="131"/>
      <c r="D133" s="131"/>
      <c r="E133" s="131"/>
      <c r="F133" s="131"/>
      <c r="G133" s="131"/>
      <c r="H133" s="131"/>
      <c r="I133" s="131"/>
    </row>
    <row r="134" spans="1:12" ht="33.75" customHeight="1" x14ac:dyDescent="0.25">
      <c r="A134" s="21" t="s">
        <v>32</v>
      </c>
      <c r="B134" s="128" t="s">
        <v>130</v>
      </c>
      <c r="C134" s="128"/>
      <c r="D134" s="128"/>
      <c r="E134" s="128"/>
      <c r="F134" s="128"/>
      <c r="G134" s="128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29" t="s">
        <v>131</v>
      </c>
      <c r="C135" s="129"/>
      <c r="D135" s="129"/>
      <c r="E135" s="129"/>
      <c r="F135" s="129"/>
      <c r="G135" s="129"/>
      <c r="H135" s="22">
        <f>I135/$I$101</f>
        <v>1.9241982507288632E-2</v>
      </c>
      <c r="I135" s="23">
        <f>($D$145/$E$146)*G145</f>
        <v>82.608455967292826</v>
      </c>
    </row>
    <row r="136" spans="1:12" ht="15" customHeight="1" x14ac:dyDescent="0.25">
      <c r="A136" s="16">
        <v>2</v>
      </c>
      <c r="B136" s="129" t="s">
        <v>132</v>
      </c>
      <c r="C136" s="129"/>
      <c r="D136" s="129"/>
      <c r="E136" s="129"/>
      <c r="F136" s="129"/>
      <c r="G136" s="129"/>
      <c r="H136" s="22">
        <f>I136/$I$101</f>
        <v>8.8629737609329448E-2</v>
      </c>
      <c r="I136" s="23">
        <f>($D$145/$E$146)*G146</f>
        <v>380.49955475843967</v>
      </c>
    </row>
    <row r="137" spans="1:12" ht="15" customHeight="1" x14ac:dyDescent="0.25">
      <c r="A137" s="16">
        <v>3</v>
      </c>
      <c r="B137" s="129" t="s">
        <v>12</v>
      </c>
      <c r="C137" s="129"/>
      <c r="D137" s="129"/>
      <c r="E137" s="129"/>
      <c r="F137" s="129"/>
      <c r="G137" s="129"/>
      <c r="H137" s="22">
        <f>I137/$I$101</f>
        <v>5.8309037900874647E-2</v>
      </c>
      <c r="I137" s="23">
        <f>($D$145/$E$146)*G147</f>
        <v>250.32865444634191</v>
      </c>
    </row>
    <row r="138" spans="1:12" ht="15" customHeight="1" x14ac:dyDescent="0.25">
      <c r="A138" s="16">
        <v>4</v>
      </c>
      <c r="B138" s="129" t="s">
        <v>133</v>
      </c>
      <c r="C138" s="129"/>
      <c r="D138" s="129"/>
      <c r="E138" s="129"/>
      <c r="F138" s="129"/>
      <c r="G138" s="129"/>
      <c r="H138" s="22">
        <f>I138/$I$101</f>
        <v>0</v>
      </c>
      <c r="I138" s="23">
        <f>($D$145/$E$146)*G148</f>
        <v>0</v>
      </c>
    </row>
    <row r="139" spans="1:12" ht="15" customHeight="1" x14ac:dyDescent="0.25">
      <c r="A139" s="16">
        <v>5</v>
      </c>
      <c r="B139" s="129" t="s">
        <v>134</v>
      </c>
      <c r="C139" s="129"/>
      <c r="D139" s="129"/>
      <c r="E139" s="129"/>
      <c r="F139" s="129"/>
      <c r="G139" s="129"/>
      <c r="H139" s="22">
        <f>I139/$I$101</f>
        <v>0</v>
      </c>
      <c r="I139" s="23">
        <f>($D$145/$E$146)*G149</f>
        <v>0</v>
      </c>
    </row>
    <row r="140" spans="1:12" ht="15" customHeight="1" x14ac:dyDescent="0.25">
      <c r="A140" s="132" t="s">
        <v>135</v>
      </c>
      <c r="B140" s="132"/>
      <c r="C140" s="132"/>
      <c r="D140" s="132"/>
      <c r="E140" s="132"/>
      <c r="F140" s="132"/>
      <c r="G140" s="132"/>
      <c r="H140" s="24">
        <f>H135+H136+H137+H138+H139</f>
        <v>0.16618075801749271</v>
      </c>
      <c r="I140" s="25">
        <f>SUM(I135:I139)</f>
        <v>713.43666517207441</v>
      </c>
    </row>
    <row r="141" spans="1:12" ht="11.25" customHeight="1" x14ac:dyDescent="0.25">
      <c r="A141" s="28" t="s">
        <v>136</v>
      </c>
      <c r="B141" s="135" t="s">
        <v>137</v>
      </c>
      <c r="C141" s="135"/>
      <c r="D141" s="135"/>
      <c r="E141" s="135"/>
      <c r="F141" s="135"/>
      <c r="G141" s="135"/>
      <c r="H141" s="135"/>
      <c r="I141" s="135"/>
    </row>
    <row r="142" spans="1:12" ht="18.75" customHeight="1" x14ac:dyDescent="0.25">
      <c r="A142" s="28" t="s">
        <v>138</v>
      </c>
      <c r="B142" s="154" t="s">
        <v>139</v>
      </c>
      <c r="C142" s="154"/>
      <c r="D142" s="154"/>
      <c r="E142" s="154"/>
      <c r="F142" s="154"/>
      <c r="G142" s="154"/>
      <c r="H142" s="154"/>
      <c r="I142" s="154"/>
    </row>
    <row r="143" spans="1:12" ht="13.5" customHeight="1" x14ac:dyDescent="0.25">
      <c r="A143" s="137" t="s">
        <v>140</v>
      </c>
      <c r="B143" s="137"/>
      <c r="C143" s="137"/>
      <c r="D143" s="137"/>
      <c r="E143" s="137"/>
      <c r="F143" s="137"/>
      <c r="G143" s="137"/>
      <c r="H143" s="137"/>
      <c r="I143" s="137"/>
    </row>
    <row r="144" spans="1:12" ht="13.5" customHeight="1" x14ac:dyDescent="0.25">
      <c r="A144" s="90" t="s">
        <v>141</v>
      </c>
      <c r="B144" s="90"/>
      <c r="C144" s="16" t="s">
        <v>142</v>
      </c>
      <c r="D144" s="101" t="s">
        <v>143</v>
      </c>
      <c r="E144" s="101"/>
      <c r="F144" s="16" t="s">
        <v>144</v>
      </c>
      <c r="G144" s="62" t="s">
        <v>145</v>
      </c>
      <c r="H144" s="90" t="s">
        <v>146</v>
      </c>
      <c r="I144" s="90"/>
    </row>
    <row r="145" spans="1:10" ht="13.5" customHeight="1" x14ac:dyDescent="0.25">
      <c r="A145" s="159">
        <f>I101</f>
        <v>4293.1364237547632</v>
      </c>
      <c r="B145" s="159"/>
      <c r="C145" s="23">
        <f>I131</f>
        <v>0</v>
      </c>
      <c r="D145" s="160">
        <f>A145+C145</f>
        <v>4293.1364237547632</v>
      </c>
      <c r="E145" s="160"/>
      <c r="F145" s="16" t="str">
        <f>B135</f>
        <v>PIS</v>
      </c>
      <c r="G145" s="63">
        <v>1.6500000000000001E-2</v>
      </c>
      <c r="H145" s="156">
        <v>6.4999999999999997E-3</v>
      </c>
      <c r="I145" s="156"/>
      <c r="J145" s="33"/>
    </row>
    <row r="146" spans="1:10" ht="13.5" customHeight="1" x14ac:dyDescent="0.25">
      <c r="A146" s="161" t="s">
        <v>147</v>
      </c>
      <c r="B146" s="161"/>
      <c r="C146" s="62">
        <v>1</v>
      </c>
      <c r="D146" s="64">
        <f>G150/1</f>
        <v>0.14250000000000002</v>
      </c>
      <c r="E146" s="65">
        <f>C146-D146</f>
        <v>0.85749999999999993</v>
      </c>
      <c r="F146" s="16" t="str">
        <f>B136</f>
        <v>COFINS</v>
      </c>
      <c r="G146" s="63">
        <v>7.5999999999999998E-2</v>
      </c>
      <c r="H146" s="156">
        <v>0.03</v>
      </c>
      <c r="I146" s="156"/>
    </row>
    <row r="147" spans="1:10" ht="13.5" customHeight="1" x14ac:dyDescent="0.25">
      <c r="A147" s="162" t="s">
        <v>148</v>
      </c>
      <c r="B147" s="162"/>
      <c r="C147" s="16">
        <v>1</v>
      </c>
      <c r="D147" s="66">
        <f>H150</f>
        <v>8.6499999999999994E-2</v>
      </c>
      <c r="E147" s="67">
        <f>C147-D147</f>
        <v>0.91349999999999998</v>
      </c>
      <c r="F147" s="16" t="str">
        <f>B137</f>
        <v>ISS</v>
      </c>
      <c r="G147" s="63">
        <f>I11</f>
        <v>0.05</v>
      </c>
      <c r="H147" s="156">
        <f>I11</f>
        <v>0.05</v>
      </c>
      <c r="I147" s="156"/>
    </row>
    <row r="148" spans="1:10" ht="13.5" customHeight="1" x14ac:dyDescent="0.25">
      <c r="A148" s="155" t="s">
        <v>149</v>
      </c>
      <c r="B148" s="155"/>
      <c r="C148" s="16">
        <v>1</v>
      </c>
      <c r="D148" s="68">
        <v>0.09</v>
      </c>
      <c r="E148" s="69">
        <f>C148-D148</f>
        <v>0.91</v>
      </c>
      <c r="F148" s="16" t="s">
        <v>150</v>
      </c>
      <c r="G148" s="63">
        <v>0</v>
      </c>
      <c r="H148" s="156">
        <v>0</v>
      </c>
      <c r="I148" s="156"/>
    </row>
    <row r="149" spans="1:10" ht="13.5" customHeight="1" x14ac:dyDescent="0.25">
      <c r="A149" s="157" t="s">
        <v>151</v>
      </c>
      <c r="B149" s="157" t="s">
        <v>152</v>
      </c>
      <c r="C149" s="157"/>
      <c r="D149" s="157"/>
      <c r="E149" s="157"/>
      <c r="F149" s="12" t="s">
        <v>153</v>
      </c>
      <c r="G149" s="63">
        <v>0</v>
      </c>
      <c r="H149" s="156">
        <v>0</v>
      </c>
      <c r="I149" s="156"/>
    </row>
    <row r="150" spans="1:10" ht="18" customHeight="1" x14ac:dyDescent="0.25">
      <c r="A150" s="157"/>
      <c r="B150" s="157"/>
      <c r="C150" s="157"/>
      <c r="D150" s="157"/>
      <c r="E150" s="157"/>
      <c r="F150" s="3" t="s">
        <v>154</v>
      </c>
      <c r="G150" s="70">
        <f>SUM(G145:G149)</f>
        <v>0.14250000000000002</v>
      </c>
      <c r="H150" s="158">
        <f>SUM(H145:I149)</f>
        <v>8.6499999999999994E-2</v>
      </c>
      <c r="I150" s="158"/>
    </row>
    <row r="151" spans="1:10" ht="18" customHeight="1" x14ac:dyDescent="0.25">
      <c r="A151" s="28" t="s">
        <v>155</v>
      </c>
      <c r="B151" s="154" t="s">
        <v>156</v>
      </c>
      <c r="C151" s="154"/>
      <c r="D151" s="154"/>
      <c r="E151" s="154"/>
      <c r="F151" s="154"/>
      <c r="G151" s="154"/>
      <c r="H151" s="154"/>
      <c r="I151" s="154"/>
    </row>
    <row r="152" spans="1:10" ht="4.5" customHeight="1" x14ac:dyDescent="0.25">
      <c r="A152" s="71"/>
      <c r="B152" s="163"/>
      <c r="C152" s="163"/>
      <c r="D152" s="163"/>
      <c r="E152" s="163"/>
      <c r="F152" s="163"/>
      <c r="G152" s="163"/>
      <c r="H152" s="163"/>
      <c r="I152" s="163"/>
    </row>
    <row r="153" spans="1:10" ht="12" customHeight="1" x14ac:dyDescent="0.25">
      <c r="A153" s="143" t="s">
        <v>157</v>
      </c>
      <c r="B153" s="143"/>
      <c r="C153" s="143"/>
      <c r="D153" s="143"/>
      <c r="E153" s="143"/>
      <c r="F153" s="143"/>
      <c r="G153" s="143"/>
      <c r="H153" s="46">
        <f>H140</f>
        <v>0.16618075801749271</v>
      </c>
      <c r="I153" s="47">
        <f>I140</f>
        <v>713.43666517207441</v>
      </c>
    </row>
    <row r="154" spans="1:10" ht="4.5" customHeight="1" x14ac:dyDescent="0.25"/>
    <row r="155" spans="1:10" ht="11.25" customHeight="1" x14ac:dyDescent="0.25">
      <c r="A155" s="164" t="s">
        <v>158</v>
      </c>
      <c r="B155" s="164"/>
      <c r="C155" s="164"/>
      <c r="D155" s="164"/>
      <c r="E155" s="164"/>
      <c r="F155" s="164"/>
      <c r="G155" s="164"/>
      <c r="H155" s="164"/>
      <c r="I155" s="164"/>
    </row>
    <row r="156" spans="1:10" ht="11.25" customHeight="1" x14ac:dyDescent="0.25">
      <c r="A156" s="131" t="s">
        <v>31</v>
      </c>
      <c r="B156" s="131"/>
      <c r="C156" s="131"/>
      <c r="D156" s="131"/>
      <c r="E156" s="131"/>
      <c r="F156" s="131"/>
      <c r="G156" s="131"/>
      <c r="H156" s="131"/>
      <c r="I156" s="131"/>
    </row>
    <row r="157" spans="1:10" ht="15" customHeight="1" x14ac:dyDescent="0.25">
      <c r="A157" s="16">
        <v>1</v>
      </c>
      <c r="B157" s="129" t="s">
        <v>159</v>
      </c>
      <c r="C157" s="129"/>
      <c r="D157" s="129"/>
      <c r="E157" s="129"/>
      <c r="F157" s="129"/>
      <c r="G157" s="129"/>
      <c r="H157" s="22">
        <f>I157/$G$174</f>
        <v>0.42035829859534879</v>
      </c>
      <c r="I157" s="72">
        <f>I42</f>
        <v>2104.5545454545454</v>
      </c>
    </row>
    <row r="158" spans="1:10" ht="15" customHeight="1" x14ac:dyDescent="0.25">
      <c r="A158" s="16">
        <v>2</v>
      </c>
      <c r="B158" s="129" t="s">
        <v>160</v>
      </c>
      <c r="C158" s="129"/>
      <c r="D158" s="129"/>
      <c r="E158" s="129"/>
      <c r="F158" s="129"/>
      <c r="G158" s="129"/>
      <c r="H158" s="22">
        <f>I158/$G$174</f>
        <v>0.31592323190602373</v>
      </c>
      <c r="I158" s="72">
        <f>I53+I65+I72+I76</f>
        <v>1581.6927510274909</v>
      </c>
    </row>
    <row r="159" spans="1:10" ht="15" customHeight="1" x14ac:dyDescent="0.25">
      <c r="A159" s="16">
        <v>3</v>
      </c>
      <c r="B159" s="129" t="s">
        <v>161</v>
      </c>
      <c r="C159" s="129"/>
      <c r="D159" s="129"/>
      <c r="E159" s="129"/>
      <c r="F159" s="129"/>
      <c r="G159" s="129"/>
      <c r="H159" s="22">
        <f>I159/$G$174</f>
        <v>0.12121846949862751</v>
      </c>
      <c r="I159" s="72">
        <f>I87</f>
        <v>606.88912727272725</v>
      </c>
    </row>
    <row r="160" spans="1:10" s="27" customFormat="1" ht="15" customHeight="1" x14ac:dyDescent="0.25">
      <c r="A160" s="143" t="s">
        <v>162</v>
      </c>
      <c r="B160" s="143"/>
      <c r="C160" s="143"/>
      <c r="D160" s="143"/>
      <c r="E160" s="143"/>
      <c r="F160" s="143"/>
      <c r="G160" s="143"/>
      <c r="H160" s="46">
        <f>H157+H158+H159</f>
        <v>0.85750000000000004</v>
      </c>
      <c r="I160" s="47">
        <f>SUM(I157:I159)</f>
        <v>4293.1364237547632</v>
      </c>
      <c r="J160" s="34"/>
    </row>
    <row r="161" spans="1:11" ht="4.5" customHeight="1" x14ac:dyDescent="0.25"/>
    <row r="162" spans="1:11" ht="11.25" customHeight="1" x14ac:dyDescent="0.25">
      <c r="A162" s="131" t="s">
        <v>103</v>
      </c>
      <c r="B162" s="131"/>
      <c r="C162" s="131"/>
      <c r="D162" s="131"/>
      <c r="E162" s="131"/>
      <c r="F162" s="131"/>
      <c r="G162" s="131"/>
      <c r="H162" s="131"/>
      <c r="I162" s="131"/>
    </row>
    <row r="163" spans="1:11" ht="15" customHeight="1" x14ac:dyDescent="0.25">
      <c r="A163" s="16">
        <v>1</v>
      </c>
      <c r="B163" s="129" t="s">
        <v>163</v>
      </c>
      <c r="C163" s="129"/>
      <c r="D163" s="129"/>
      <c r="E163" s="129"/>
      <c r="F163" s="129"/>
      <c r="G163" s="129"/>
      <c r="H163" s="22">
        <f>I163/$G$174</f>
        <v>0</v>
      </c>
      <c r="I163" s="23">
        <f>I111</f>
        <v>0</v>
      </c>
    </row>
    <row r="164" spans="1:11" ht="15" customHeight="1" x14ac:dyDescent="0.25">
      <c r="A164" s="16">
        <v>2</v>
      </c>
      <c r="B164" s="129" t="s">
        <v>164</v>
      </c>
      <c r="C164" s="129"/>
      <c r="D164" s="129"/>
      <c r="E164" s="129"/>
      <c r="F164" s="129"/>
      <c r="G164" s="129"/>
      <c r="H164" s="22">
        <f>I164/$G$174</f>
        <v>0</v>
      </c>
      <c r="I164" s="23">
        <f>I121</f>
        <v>0</v>
      </c>
    </row>
    <row r="165" spans="1:11" ht="15" customHeight="1" x14ac:dyDescent="0.25">
      <c r="A165" s="16">
        <v>3</v>
      </c>
      <c r="B165" s="129" t="s">
        <v>165</v>
      </c>
      <c r="C165" s="129"/>
      <c r="D165" s="129"/>
      <c r="E165" s="129"/>
      <c r="F165" s="129"/>
      <c r="G165" s="129"/>
      <c r="H165" s="22">
        <f>I165/$G$174</f>
        <v>0</v>
      </c>
      <c r="I165" s="23">
        <f>I125</f>
        <v>0</v>
      </c>
    </row>
    <row r="166" spans="1:11" ht="15" customHeight="1" x14ac:dyDescent="0.25">
      <c r="A166" s="143" t="s">
        <v>166</v>
      </c>
      <c r="B166" s="143"/>
      <c r="C166" s="143"/>
      <c r="D166" s="143"/>
      <c r="E166" s="143"/>
      <c r="F166" s="143"/>
      <c r="G166" s="143"/>
      <c r="H166" s="46">
        <f>H163+H164+H165</f>
        <v>0</v>
      </c>
      <c r="I166" s="47">
        <f>I163+I164+I165</f>
        <v>0</v>
      </c>
    </row>
    <row r="167" spans="1:11" ht="4.5" customHeight="1" x14ac:dyDescent="0.25"/>
    <row r="168" spans="1:11" ht="11.25" customHeight="1" x14ac:dyDescent="0.25">
      <c r="A168" s="131" t="s">
        <v>129</v>
      </c>
      <c r="B168" s="131"/>
      <c r="C168" s="131"/>
      <c r="D168" s="131"/>
      <c r="E168" s="131"/>
      <c r="F168" s="131"/>
      <c r="G168" s="131"/>
      <c r="H168" s="131"/>
      <c r="I168" s="131"/>
    </row>
    <row r="169" spans="1:11" ht="15" customHeight="1" x14ac:dyDescent="0.25">
      <c r="A169" s="16">
        <v>1</v>
      </c>
      <c r="B169" s="129" t="s">
        <v>167</v>
      </c>
      <c r="C169" s="129"/>
      <c r="D169" s="129"/>
      <c r="E169" s="129"/>
      <c r="F169" s="129"/>
      <c r="G169" s="129"/>
      <c r="H169" s="22">
        <f>I169/$G$174</f>
        <v>0.14249999999999999</v>
      </c>
      <c r="I169" s="23">
        <f>I140</f>
        <v>713.43666517207441</v>
      </c>
    </row>
    <row r="170" spans="1:11" ht="15" customHeight="1" x14ac:dyDescent="0.25">
      <c r="A170" s="143" t="s">
        <v>168</v>
      </c>
      <c r="B170" s="143"/>
      <c r="C170" s="143"/>
      <c r="D170" s="143"/>
      <c r="E170" s="143"/>
      <c r="F170" s="143"/>
      <c r="G170" s="143"/>
      <c r="H170" s="46">
        <f>H169</f>
        <v>0.14249999999999999</v>
      </c>
      <c r="I170" s="47">
        <f>I140</f>
        <v>713.43666517207441</v>
      </c>
      <c r="K170" s="40"/>
    </row>
    <row r="171" spans="1:11" ht="4.5" customHeight="1" x14ac:dyDescent="0.25"/>
    <row r="172" spans="1:11" ht="11.25" customHeight="1" x14ac:dyDescent="0.25">
      <c r="A172" s="168" t="s">
        <v>158</v>
      </c>
      <c r="B172" s="168"/>
      <c r="C172" s="168"/>
      <c r="D172" s="168"/>
      <c r="E172" s="168"/>
      <c r="F172" s="168"/>
      <c r="G172" s="168"/>
      <c r="H172" s="168"/>
      <c r="I172" s="168"/>
    </row>
    <row r="173" spans="1:11" ht="45" customHeight="1" x14ac:dyDescent="0.25">
      <c r="A173" s="165" t="s">
        <v>169</v>
      </c>
      <c r="B173" s="165"/>
      <c r="C173" s="165"/>
      <c r="D173" s="165"/>
      <c r="E173" s="165"/>
      <c r="F173" s="165"/>
      <c r="G173" s="73" t="s">
        <v>170</v>
      </c>
      <c r="H173" s="73" t="s">
        <v>171</v>
      </c>
      <c r="I173" s="73" t="s">
        <v>172</v>
      </c>
    </row>
    <row r="174" spans="1:11" ht="11.25" customHeight="1" x14ac:dyDescent="0.25">
      <c r="A174" s="166" t="str">
        <f>D5</f>
        <v>Auxiliar de Serviços Gerais</v>
      </c>
      <c r="B174" s="166"/>
      <c r="C174" s="166"/>
      <c r="D174" s="166"/>
      <c r="E174" s="166"/>
      <c r="F174" s="166"/>
      <c r="G174" s="74">
        <f>I160+I166+I170</f>
        <v>5006.573088926838</v>
      </c>
      <c r="H174" s="73">
        <f>IF(D6="12x36",2,1)</f>
        <v>1</v>
      </c>
      <c r="I174" s="74">
        <f>G174*H174</f>
        <v>5006.573088926838</v>
      </c>
    </row>
    <row r="175" spans="1:11" x14ac:dyDescent="0.25">
      <c r="A175" s="166"/>
      <c r="B175" s="166"/>
      <c r="C175" s="166"/>
      <c r="D175" s="166"/>
      <c r="E175" s="166"/>
      <c r="F175" s="166"/>
      <c r="G175" s="73"/>
      <c r="H175" s="73"/>
      <c r="I175" s="74"/>
    </row>
    <row r="176" spans="1:11" s="27" customFormat="1" ht="12" customHeight="1" x14ac:dyDescent="0.25">
      <c r="A176" s="167" t="s">
        <v>173</v>
      </c>
      <c r="B176" s="167"/>
      <c r="C176" s="167"/>
      <c r="D176" s="167"/>
      <c r="E176" s="167"/>
      <c r="F176" s="167"/>
      <c r="G176" s="167"/>
      <c r="H176" s="167"/>
      <c r="I176" s="75">
        <f>I174</f>
        <v>5006.573088926838</v>
      </c>
      <c r="J176" s="34"/>
    </row>
  </sheetData>
  <mergeCells count="178">
    <mergeCell ref="A173:F173"/>
    <mergeCell ref="A174:F174"/>
    <mergeCell ref="A175:F175"/>
    <mergeCell ref="A176:H176"/>
    <mergeCell ref="B165:G165"/>
    <mergeCell ref="A166:G166"/>
    <mergeCell ref="A168:I168"/>
    <mergeCell ref="B169:G169"/>
    <mergeCell ref="A170:G170"/>
    <mergeCell ref="A172:I172"/>
    <mergeCell ref="B158:G158"/>
    <mergeCell ref="B159:G159"/>
    <mergeCell ref="A160:G160"/>
    <mergeCell ref="A162:I162"/>
    <mergeCell ref="B163:G163"/>
    <mergeCell ref="B164:G164"/>
    <mergeCell ref="B151:I151"/>
    <mergeCell ref="B152:I152"/>
    <mergeCell ref="A153:G153"/>
    <mergeCell ref="A155:I155"/>
    <mergeCell ref="A156:I156"/>
    <mergeCell ref="B157:G157"/>
    <mergeCell ref="A148:B148"/>
    <mergeCell ref="H148:I148"/>
    <mergeCell ref="A149:A150"/>
    <mergeCell ref="B149:E150"/>
    <mergeCell ref="H149:I149"/>
    <mergeCell ref="H150:I150"/>
    <mergeCell ref="A145:B145"/>
    <mergeCell ref="D145:E145"/>
    <mergeCell ref="H145:I145"/>
    <mergeCell ref="A146:B146"/>
    <mergeCell ref="H146:I146"/>
    <mergeCell ref="A147:B147"/>
    <mergeCell ref="H147:I147"/>
    <mergeCell ref="B141:I141"/>
    <mergeCell ref="B142:I142"/>
    <mergeCell ref="A143:I143"/>
    <mergeCell ref="A144:B144"/>
    <mergeCell ref="D144:E144"/>
    <mergeCell ref="H144:I144"/>
    <mergeCell ref="B135:G135"/>
    <mergeCell ref="B136:G136"/>
    <mergeCell ref="B137:G137"/>
    <mergeCell ref="B138:G138"/>
    <mergeCell ref="B139:G139"/>
    <mergeCell ref="A140:G140"/>
    <mergeCell ref="A127:E127"/>
    <mergeCell ref="A128:B128"/>
    <mergeCell ref="A129:B129"/>
    <mergeCell ref="A131:G131"/>
    <mergeCell ref="A133:I133"/>
    <mergeCell ref="B134:G134"/>
    <mergeCell ref="B119:G119"/>
    <mergeCell ref="B120:G120"/>
    <mergeCell ref="A121:G121"/>
    <mergeCell ref="B123:G123"/>
    <mergeCell ref="B124:G124"/>
    <mergeCell ref="A125:G125"/>
    <mergeCell ref="B112:I112"/>
    <mergeCell ref="A114:E114"/>
    <mergeCell ref="A115:B115"/>
    <mergeCell ref="A116:B116"/>
    <mergeCell ref="B117:I117"/>
    <mergeCell ref="B118:G118"/>
    <mergeCell ref="B106:G106"/>
    <mergeCell ref="B107:G107"/>
    <mergeCell ref="B108:G108"/>
    <mergeCell ref="B109:G109"/>
    <mergeCell ref="B110:G110"/>
    <mergeCell ref="A111:G111"/>
    <mergeCell ref="A98:B98"/>
    <mergeCell ref="A99:B99"/>
    <mergeCell ref="A101:G101"/>
    <mergeCell ref="A103:I103"/>
    <mergeCell ref="B104:G104"/>
    <mergeCell ref="B105:G105"/>
    <mergeCell ref="A91:B91"/>
    <mergeCell ref="A93:I93"/>
    <mergeCell ref="A94:B94"/>
    <mergeCell ref="A95:B95"/>
    <mergeCell ref="A97:E97"/>
    <mergeCell ref="F97:I97"/>
    <mergeCell ref="B85:G85"/>
    <mergeCell ref="B86:G86"/>
    <mergeCell ref="A87:G87"/>
    <mergeCell ref="B88:G88"/>
    <mergeCell ref="A89:I89"/>
    <mergeCell ref="A90:B90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B52:G52"/>
    <mergeCell ref="A53:G53"/>
    <mergeCell ref="A54:I54"/>
    <mergeCell ref="A55:I55"/>
    <mergeCell ref="B56:G56"/>
    <mergeCell ref="B57:G57"/>
    <mergeCell ref="B46:G46"/>
    <mergeCell ref="B47:G47"/>
    <mergeCell ref="B48:G48"/>
    <mergeCell ref="B49:G49"/>
    <mergeCell ref="B50:G50"/>
    <mergeCell ref="B51:G51"/>
    <mergeCell ref="B39:G39"/>
    <mergeCell ref="B40:G40"/>
    <mergeCell ref="B41:G41"/>
    <mergeCell ref="A42:G42"/>
    <mergeCell ref="B44:G44"/>
    <mergeCell ref="B45:G45"/>
    <mergeCell ref="B33:G33"/>
    <mergeCell ref="B34:G34"/>
    <mergeCell ref="B35:G35"/>
    <mergeCell ref="B36:G36"/>
    <mergeCell ref="B37:G37"/>
    <mergeCell ref="B38:G38"/>
    <mergeCell ref="A25:F25"/>
    <mergeCell ref="A26:F26"/>
    <mergeCell ref="A27:F28"/>
    <mergeCell ref="A29:F29"/>
    <mergeCell ref="A30:F30"/>
    <mergeCell ref="A32:I32"/>
    <mergeCell ref="H21:H24"/>
    <mergeCell ref="I21:I24"/>
    <mergeCell ref="A22:F22"/>
    <mergeCell ref="A23:F23"/>
    <mergeCell ref="A24:F24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176"/>
  <sheetViews>
    <sheetView showGridLines="0" view="pageBreakPreview" topLeftCell="A110" zoomScale="145" zoomScaleNormal="130" zoomScaleSheetLayoutView="145" zoomScalePageLayoutView="130" workbookViewId="0">
      <selection activeCell="I125" sqref="I125"/>
    </sheetView>
  </sheetViews>
  <sheetFormatPr defaultColWidth="9.140625" defaultRowHeight="11.25" x14ac:dyDescent="0.25"/>
  <cols>
    <col min="1" max="1" width="2.85546875" style="1" customWidth="1"/>
    <col min="2" max="2" width="11.42578125" style="1" customWidth="1"/>
    <col min="3" max="3" width="12.28515625" style="1" customWidth="1"/>
    <col min="4" max="4" width="12.85546875" style="1" customWidth="1"/>
    <col min="5" max="5" width="12.140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140625" style="2" customWidth="1"/>
    <col min="11" max="11" width="10" style="1" customWidth="1"/>
    <col min="12" max="12" width="9.140625" style="1"/>
    <col min="13" max="15" width="22.42578125" style="1" customWidth="1"/>
    <col min="16" max="16384" width="9.140625" style="1"/>
  </cols>
  <sheetData>
    <row r="1" spans="1:11" ht="27.75" customHeight="1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  <c r="K1" s="4"/>
    </row>
    <row r="2" spans="1:11" ht="22.5" customHeight="1" x14ac:dyDescent="0.25">
      <c r="A2" s="91" t="s">
        <v>1</v>
      </c>
      <c r="B2" s="91"/>
      <c r="C2" s="93" t="s">
        <v>188</v>
      </c>
      <c r="D2" s="93"/>
      <c r="E2" s="94" t="s">
        <v>2</v>
      </c>
      <c r="F2" s="94"/>
      <c r="G2" s="94"/>
      <c r="H2" s="94"/>
      <c r="I2" s="94"/>
    </row>
    <row r="3" spans="1:11" ht="11.25" customHeight="1" x14ac:dyDescent="0.25">
      <c r="A3" s="91" t="s">
        <v>3</v>
      </c>
      <c r="B3" s="9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89" t="s">
        <v>5</v>
      </c>
      <c r="B5" s="89"/>
      <c r="C5" s="89"/>
      <c r="D5" s="95" t="s">
        <v>193</v>
      </c>
      <c r="E5" s="95"/>
      <c r="F5" s="95"/>
      <c r="G5" s="96" t="str">
        <f>IF(D6="12x36","Regime de trabalho:","Quantidade de HORAS/MÊS")</f>
        <v>Quantidade de HORAS/MÊS</v>
      </c>
      <c r="H5" s="96"/>
      <c r="I5" s="97">
        <f>IF(D6="12x36",D6,5*D6)</f>
        <v>200</v>
      </c>
    </row>
    <row r="6" spans="1:11" ht="18.75" customHeight="1" x14ac:dyDescent="0.25">
      <c r="A6" s="89" t="str">
        <f>IF(D6="12x36","Regime de trabalho:","Regime de trabalho (horas semanais):")</f>
        <v>Regime de trabalho (horas semanais):</v>
      </c>
      <c r="B6" s="89"/>
      <c r="C6" s="89"/>
      <c r="D6" s="98">
        <v>40</v>
      </c>
      <c r="E6" s="98"/>
      <c r="F6" s="98"/>
      <c r="G6" s="96"/>
      <c r="H6" s="96"/>
      <c r="I6" s="97"/>
    </row>
    <row r="7" spans="1:11" ht="22.5" customHeight="1" x14ac:dyDescent="0.25">
      <c r="A7" s="89" t="s">
        <v>6</v>
      </c>
      <c r="B7" s="89"/>
      <c r="C7" s="89"/>
      <c r="D7" s="90" t="s">
        <v>190</v>
      </c>
      <c r="E7" s="90"/>
      <c r="F7" s="90"/>
      <c r="G7" s="99" t="s">
        <v>7</v>
      </c>
      <c r="H7" s="99"/>
      <c r="I7" s="88" t="s">
        <v>194</v>
      </c>
    </row>
    <row r="8" spans="1:11" ht="22.5" customHeight="1" x14ac:dyDescent="0.25">
      <c r="A8" s="89" t="s">
        <v>8</v>
      </c>
      <c r="B8" s="89"/>
      <c r="C8" s="89"/>
      <c r="D8" s="90" t="s">
        <v>15</v>
      </c>
      <c r="E8" s="90"/>
      <c r="F8" s="90"/>
      <c r="G8" s="99"/>
      <c r="H8" s="99"/>
      <c r="I8" s="88"/>
    </row>
    <row r="9" spans="1:11" ht="24.75" customHeight="1" x14ac:dyDescent="0.25">
      <c r="A9" s="89" t="s">
        <v>9</v>
      </c>
      <c r="B9" s="89"/>
      <c r="C9" s="89"/>
      <c r="D9" s="98" t="s">
        <v>191</v>
      </c>
      <c r="E9" s="98"/>
      <c r="F9" s="98"/>
      <c r="G9" s="99" t="s">
        <v>10</v>
      </c>
      <c r="H9" s="99"/>
      <c r="I9" s="9" t="s">
        <v>194</v>
      </c>
    </row>
    <row r="10" spans="1:11" ht="32.25" customHeight="1" x14ac:dyDescent="0.25">
      <c r="A10" s="100" t="s">
        <v>186</v>
      </c>
      <c r="B10" s="100"/>
      <c r="C10" s="100"/>
      <c r="D10" s="100"/>
      <c r="E10" s="100"/>
      <c r="F10" s="100"/>
      <c r="G10" s="8" t="s">
        <v>11</v>
      </c>
      <c r="H10" s="10">
        <v>220</v>
      </c>
      <c r="I10" s="11">
        <v>1991.06</v>
      </c>
    </row>
    <row r="11" spans="1:11" ht="11.25" customHeight="1" x14ac:dyDescent="0.25">
      <c r="A11" s="101" t="s">
        <v>12</v>
      </c>
      <c r="B11" s="101"/>
      <c r="C11" s="101"/>
      <c r="D11" s="101"/>
      <c r="E11" s="101"/>
      <c r="F11" s="101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01" t="s">
        <v>14</v>
      </c>
      <c r="B12" s="101"/>
      <c r="C12" s="101"/>
      <c r="D12" s="101"/>
      <c r="E12" s="101"/>
      <c r="F12" s="101"/>
      <c r="G12" s="102" t="s">
        <v>15</v>
      </c>
      <c r="H12" s="10" t="s">
        <v>16</v>
      </c>
      <c r="I12" s="11">
        <v>5</v>
      </c>
    </row>
    <row r="13" spans="1:11" x14ac:dyDescent="0.25">
      <c r="A13" s="101"/>
      <c r="B13" s="101"/>
      <c r="C13" s="101"/>
      <c r="D13" s="101"/>
      <c r="E13" s="101"/>
      <c r="F13" s="101"/>
      <c r="G13" s="102"/>
      <c r="H13" s="10" t="s">
        <v>17</v>
      </c>
      <c r="I13" s="14">
        <v>22</v>
      </c>
    </row>
    <row r="14" spans="1:11" x14ac:dyDescent="0.25">
      <c r="A14" s="101"/>
      <c r="B14" s="101"/>
      <c r="C14" s="101"/>
      <c r="D14" s="101"/>
      <c r="E14" s="101"/>
      <c r="F14" s="101"/>
      <c r="G14" s="102"/>
      <c r="H14" s="10" t="s">
        <v>18</v>
      </c>
      <c r="I14" s="9">
        <v>0.06</v>
      </c>
    </row>
    <row r="15" spans="1:11" ht="11.25" customHeight="1" x14ac:dyDescent="0.25">
      <c r="A15" s="101" t="s">
        <v>185</v>
      </c>
      <c r="B15" s="101"/>
      <c r="C15" s="101"/>
      <c r="D15" s="101"/>
      <c r="E15" s="101"/>
      <c r="F15" s="101"/>
      <c r="G15" s="102" t="s">
        <v>15</v>
      </c>
      <c r="H15" s="10" t="s">
        <v>16</v>
      </c>
      <c r="I15" s="11">
        <v>25.42</v>
      </c>
    </row>
    <row r="16" spans="1:11" ht="11.25" customHeight="1" x14ac:dyDescent="0.25">
      <c r="A16" s="101"/>
      <c r="B16" s="101"/>
      <c r="C16" s="101"/>
      <c r="D16" s="101"/>
      <c r="E16" s="101"/>
      <c r="F16" s="101"/>
      <c r="G16" s="102"/>
      <c r="H16" s="10" t="s">
        <v>17</v>
      </c>
      <c r="I16" s="14">
        <v>22</v>
      </c>
    </row>
    <row r="17" spans="1:9" x14ac:dyDescent="0.25">
      <c r="A17" s="101"/>
      <c r="B17" s="101"/>
      <c r="C17" s="101"/>
      <c r="D17" s="101"/>
      <c r="E17" s="101"/>
      <c r="F17" s="101"/>
      <c r="G17" s="102"/>
      <c r="H17" s="10" t="s">
        <v>18</v>
      </c>
      <c r="I17" s="9">
        <v>0.19</v>
      </c>
    </row>
    <row r="18" spans="1:9" ht="11.25" customHeight="1" x14ac:dyDescent="0.25">
      <c r="A18" s="101" t="s">
        <v>20</v>
      </c>
      <c r="B18" s="101"/>
      <c r="C18" s="101"/>
      <c r="D18" s="101"/>
      <c r="E18" s="101"/>
      <c r="F18" s="101"/>
      <c r="G18" s="102" t="s">
        <v>15</v>
      </c>
      <c r="H18" s="10" t="s">
        <v>16</v>
      </c>
      <c r="I18" s="11">
        <v>0</v>
      </c>
    </row>
    <row r="19" spans="1:9" x14ac:dyDescent="0.25">
      <c r="A19" s="101"/>
      <c r="B19" s="101"/>
      <c r="C19" s="101"/>
      <c r="D19" s="101"/>
      <c r="E19" s="101"/>
      <c r="F19" s="101"/>
      <c r="G19" s="102"/>
      <c r="H19" s="10" t="s">
        <v>17</v>
      </c>
      <c r="I19" s="14">
        <v>0</v>
      </c>
    </row>
    <row r="20" spans="1:9" x14ac:dyDescent="0.25">
      <c r="A20" s="117"/>
      <c r="B20" s="117"/>
      <c r="C20" s="117"/>
      <c r="D20" s="117"/>
      <c r="E20" s="117"/>
      <c r="F20" s="117"/>
      <c r="G20" s="102"/>
      <c r="H20" s="10" t="s">
        <v>18</v>
      </c>
      <c r="I20" s="9">
        <v>0</v>
      </c>
    </row>
    <row r="21" spans="1:9" ht="14.25" customHeight="1" x14ac:dyDescent="0.25">
      <c r="A21" s="117"/>
      <c r="B21" s="118"/>
      <c r="C21" s="118"/>
      <c r="D21" s="118"/>
      <c r="E21" s="118"/>
      <c r="F21" s="119"/>
      <c r="G21" s="125" t="s">
        <v>15</v>
      </c>
      <c r="H21" s="96" t="s">
        <v>21</v>
      </c>
      <c r="I21" s="105">
        <v>24.1</v>
      </c>
    </row>
    <row r="22" spans="1:9" ht="16.5" customHeight="1" x14ac:dyDescent="0.25">
      <c r="A22" s="108" t="s">
        <v>197</v>
      </c>
      <c r="B22" s="169"/>
      <c r="C22" s="169"/>
      <c r="D22" s="169"/>
      <c r="E22" s="169"/>
      <c r="F22" s="170"/>
      <c r="G22" s="126"/>
      <c r="H22" s="103"/>
      <c r="I22" s="106"/>
    </row>
    <row r="23" spans="1:9" x14ac:dyDescent="0.25">
      <c r="A23" s="111"/>
      <c r="B23" s="112"/>
      <c r="C23" s="112"/>
      <c r="D23" s="112"/>
      <c r="E23" s="112"/>
      <c r="F23" s="113"/>
      <c r="G23" s="126"/>
      <c r="H23" s="103"/>
      <c r="I23" s="106"/>
    </row>
    <row r="24" spans="1:9" ht="12.75" customHeight="1" x14ac:dyDescent="0.25">
      <c r="A24" s="114"/>
      <c r="B24" s="115"/>
      <c r="C24" s="115"/>
      <c r="D24" s="115"/>
      <c r="E24" s="115"/>
      <c r="F24" s="116"/>
      <c r="G24" s="127"/>
      <c r="H24" s="104"/>
      <c r="I24" s="107"/>
    </row>
    <row r="25" spans="1:9" ht="22.5" customHeight="1" x14ac:dyDescent="0.25">
      <c r="A25" s="130" t="s">
        <v>22</v>
      </c>
      <c r="B25" s="130"/>
      <c r="C25" s="130"/>
      <c r="D25" s="130"/>
      <c r="E25" s="130"/>
      <c r="F25" s="130"/>
      <c r="G25" s="15"/>
      <c r="H25" s="15" t="s">
        <v>23</v>
      </c>
      <c r="I25" s="17" t="s">
        <v>194</v>
      </c>
    </row>
    <row r="26" spans="1:9" ht="34.5" customHeight="1" x14ac:dyDescent="0.25">
      <c r="A26" s="90" t="s">
        <v>24</v>
      </c>
      <c r="B26" s="90"/>
      <c r="C26" s="90"/>
      <c r="D26" s="90"/>
      <c r="E26" s="90"/>
      <c r="F26" s="90"/>
      <c r="G26" s="10"/>
      <c r="H26" s="10" t="s">
        <v>25</v>
      </c>
      <c r="I26" s="11" t="s">
        <v>194</v>
      </c>
    </row>
    <row r="27" spans="1:9" ht="15" customHeight="1" x14ac:dyDescent="0.25">
      <c r="A27" s="90" t="s">
        <v>26</v>
      </c>
      <c r="B27" s="90"/>
      <c r="C27" s="90"/>
      <c r="D27" s="90"/>
      <c r="E27" s="90"/>
      <c r="F27" s="90"/>
      <c r="G27" s="15"/>
      <c r="H27" s="18" t="s">
        <v>27</v>
      </c>
      <c r="I27" s="19" t="s">
        <v>194</v>
      </c>
    </row>
    <row r="28" spans="1:9" ht="15" customHeight="1" x14ac:dyDescent="0.25">
      <c r="A28" s="90"/>
      <c r="B28" s="90"/>
      <c r="C28" s="90"/>
      <c r="D28" s="90"/>
      <c r="E28" s="90"/>
      <c r="F28" s="90"/>
      <c r="G28" s="15"/>
      <c r="H28" s="20" t="s">
        <v>28</v>
      </c>
      <c r="I28" s="9" t="s">
        <v>194</v>
      </c>
    </row>
    <row r="29" spans="1:9" ht="26.25" customHeight="1" x14ac:dyDescent="0.25">
      <c r="A29" s="90" t="s">
        <v>29</v>
      </c>
      <c r="B29" s="90"/>
      <c r="C29" s="90"/>
      <c r="D29" s="90"/>
      <c r="E29" s="90"/>
      <c r="F29" s="90"/>
      <c r="G29" s="15"/>
      <c r="H29" s="10" t="s">
        <v>27</v>
      </c>
      <c r="I29" s="19" t="s">
        <v>194</v>
      </c>
    </row>
    <row r="30" spans="1:9" ht="35.25" customHeight="1" x14ac:dyDescent="0.25">
      <c r="A30" s="90" t="s">
        <v>30</v>
      </c>
      <c r="B30" s="90"/>
      <c r="C30" s="90"/>
      <c r="D30" s="90"/>
      <c r="E30" s="90"/>
      <c r="F30" s="90"/>
      <c r="G30" s="10"/>
      <c r="H30" s="8" t="s">
        <v>23</v>
      </c>
      <c r="I30" s="9">
        <v>0.2</v>
      </c>
    </row>
    <row r="31" spans="1:9" ht="4.5" customHeight="1" x14ac:dyDescent="0.25"/>
    <row r="32" spans="1:9" ht="17.25" customHeight="1" x14ac:dyDescent="0.25">
      <c r="A32" s="131" t="s">
        <v>31</v>
      </c>
      <c r="B32" s="131"/>
      <c r="C32" s="131"/>
      <c r="D32" s="131"/>
      <c r="E32" s="131"/>
      <c r="F32" s="131"/>
      <c r="G32" s="131"/>
      <c r="H32" s="131"/>
      <c r="I32" s="131"/>
    </row>
    <row r="33" spans="1:10" ht="33.75" customHeight="1" x14ac:dyDescent="0.25">
      <c r="A33" s="21" t="s">
        <v>32</v>
      </c>
      <c r="B33" s="128" t="s">
        <v>33</v>
      </c>
      <c r="C33" s="128"/>
      <c r="D33" s="128"/>
      <c r="E33" s="128"/>
      <c r="F33" s="128"/>
      <c r="G33" s="128"/>
      <c r="H33" s="21" t="s">
        <v>34</v>
      </c>
      <c r="I33" s="21" t="s">
        <v>35</v>
      </c>
    </row>
    <row r="34" spans="1:10" ht="15" customHeight="1" x14ac:dyDescent="0.25">
      <c r="A34" s="16">
        <v>1</v>
      </c>
      <c r="B34" s="129" t="s">
        <v>36</v>
      </c>
      <c r="C34" s="129"/>
      <c r="D34" s="129"/>
      <c r="E34" s="129"/>
      <c r="F34" s="129"/>
      <c r="G34" s="129"/>
      <c r="H34" s="22">
        <f t="shared" ref="H34:H41" si="0">I34/$I$42</f>
        <v>1</v>
      </c>
      <c r="I34" s="23">
        <f>IF(D6="12x36",I10,I10/H10*I5)</f>
        <v>1810.0545454545454</v>
      </c>
    </row>
    <row r="35" spans="1:10" ht="15" customHeight="1" x14ac:dyDescent="0.25">
      <c r="A35" s="16">
        <f t="shared" ref="A35:A41" si="1">A34+1</f>
        <v>2</v>
      </c>
      <c r="B35" s="129" t="s">
        <v>37</v>
      </c>
      <c r="C35" s="129"/>
      <c r="D35" s="129"/>
      <c r="E35" s="129"/>
      <c r="F35" s="129"/>
      <c r="G35" s="129"/>
      <c r="H35" s="22">
        <f t="shared" si="0"/>
        <v>0</v>
      </c>
      <c r="I35" s="23">
        <f>IF(I9=30%,I34*I9,0)</f>
        <v>0</v>
      </c>
    </row>
    <row r="36" spans="1:10" ht="15" customHeight="1" x14ac:dyDescent="0.25">
      <c r="A36" s="16">
        <f t="shared" si="1"/>
        <v>3</v>
      </c>
      <c r="B36" s="129" t="s">
        <v>38</v>
      </c>
      <c r="C36" s="129"/>
      <c r="D36" s="129"/>
      <c r="E36" s="129"/>
      <c r="F36" s="129"/>
      <c r="G36" s="129"/>
      <c r="H36" s="22">
        <f t="shared" si="0"/>
        <v>0</v>
      </c>
      <c r="I36" s="23">
        <f>IF(I7=10%,I26*I7,0)</f>
        <v>0</v>
      </c>
    </row>
    <row r="37" spans="1:10" ht="15" customHeight="1" x14ac:dyDescent="0.25">
      <c r="A37" s="16">
        <f t="shared" si="1"/>
        <v>4</v>
      </c>
      <c r="B37" s="129" t="s">
        <v>39</v>
      </c>
      <c r="C37" s="129"/>
      <c r="D37" s="129"/>
      <c r="E37" s="129"/>
      <c r="F37" s="129"/>
      <c r="G37" s="129"/>
      <c r="H37" s="22">
        <f t="shared" si="0"/>
        <v>0</v>
      </c>
      <c r="I37" s="23">
        <f>IF(I7=20%,I26*I7,0)</f>
        <v>0</v>
      </c>
    </row>
    <row r="38" spans="1:10" ht="15" customHeight="1" x14ac:dyDescent="0.25">
      <c r="A38" s="16">
        <f t="shared" si="1"/>
        <v>5</v>
      </c>
      <c r="B38" s="129" t="s">
        <v>40</v>
      </c>
      <c r="C38" s="129"/>
      <c r="D38" s="129"/>
      <c r="E38" s="129"/>
      <c r="F38" s="129"/>
      <c r="G38" s="129"/>
      <c r="H38" s="22">
        <f t="shared" si="0"/>
        <v>0</v>
      </c>
      <c r="I38" s="23">
        <f>IF(I7=40%,I26*I7,0)</f>
        <v>0</v>
      </c>
    </row>
    <row r="39" spans="1:10" ht="15" customHeight="1" x14ac:dyDescent="0.25">
      <c r="A39" s="16">
        <f t="shared" si="1"/>
        <v>6</v>
      </c>
      <c r="B39" s="129" t="s">
        <v>180</v>
      </c>
      <c r="C39" s="129"/>
      <c r="D39" s="129"/>
      <c r="E39" s="129"/>
      <c r="F39" s="129"/>
      <c r="G39" s="129"/>
      <c r="H39" s="22">
        <f t="shared" si="0"/>
        <v>0</v>
      </c>
      <c r="I39" s="23">
        <f>IF(I25="Não aplicável",0,I34*I25)</f>
        <v>0</v>
      </c>
    </row>
    <row r="40" spans="1:10" ht="15" customHeight="1" x14ac:dyDescent="0.25">
      <c r="A40" s="16">
        <f t="shared" si="1"/>
        <v>7</v>
      </c>
      <c r="B40" s="129" t="s">
        <v>41</v>
      </c>
      <c r="C40" s="129"/>
      <c r="D40" s="129"/>
      <c r="E40" s="129"/>
      <c r="F40" s="129"/>
      <c r="G40" s="129"/>
      <c r="H40" s="22">
        <f t="shared" si="0"/>
        <v>0</v>
      </c>
      <c r="I40" s="23">
        <f>IF(I27="Não aplicável",0,(I34+I35+I36+I37+I38+I39+#REF!)/I5*I27*(1+I28))</f>
        <v>0</v>
      </c>
    </row>
    <row r="41" spans="1:10" ht="23.25" customHeight="1" x14ac:dyDescent="0.25">
      <c r="A41" s="16">
        <f t="shared" si="1"/>
        <v>8</v>
      </c>
      <c r="B41" s="129" t="s">
        <v>42</v>
      </c>
      <c r="C41" s="129"/>
      <c r="D41" s="129"/>
      <c r="E41" s="129"/>
      <c r="F41" s="129"/>
      <c r="G41" s="129"/>
      <c r="H41" s="22">
        <f t="shared" si="0"/>
        <v>0</v>
      </c>
      <c r="I41" s="23">
        <f>IF(I27="Não aplicável",0,I27/I13*5*(I10/H10*(1+I28)))</f>
        <v>0</v>
      </c>
    </row>
    <row r="42" spans="1:10" s="27" customFormat="1" ht="15" customHeight="1" x14ac:dyDescent="0.25">
      <c r="A42" s="132" t="s">
        <v>43</v>
      </c>
      <c r="B42" s="132"/>
      <c r="C42" s="132"/>
      <c r="D42" s="132"/>
      <c r="E42" s="132"/>
      <c r="F42" s="132"/>
      <c r="G42" s="132"/>
      <c r="H42" s="24">
        <f>SUM(H34:H41)</f>
        <v>1</v>
      </c>
      <c r="I42" s="25">
        <f>SUM(I34:I41)</f>
        <v>1810.0545454545454</v>
      </c>
      <c r="J42" s="26"/>
    </row>
    <row r="43" spans="1:10" ht="4.5" customHeight="1" x14ac:dyDescent="0.25"/>
    <row r="44" spans="1:10" ht="33.75" customHeight="1" x14ac:dyDescent="0.25">
      <c r="A44" s="21" t="s">
        <v>44</v>
      </c>
      <c r="B44" s="128" t="s">
        <v>45</v>
      </c>
      <c r="C44" s="128"/>
      <c r="D44" s="128"/>
      <c r="E44" s="128"/>
      <c r="F44" s="128"/>
      <c r="G44" s="128"/>
      <c r="H44" s="21" t="s">
        <v>34</v>
      </c>
      <c r="I44" s="21" t="s">
        <v>35</v>
      </c>
    </row>
    <row r="45" spans="1:10" ht="15" customHeight="1" x14ac:dyDescent="0.25">
      <c r="A45" s="16">
        <v>1</v>
      </c>
      <c r="B45" s="129" t="s">
        <v>46</v>
      </c>
      <c r="C45" s="129"/>
      <c r="D45" s="129"/>
      <c r="E45" s="129"/>
      <c r="F45" s="129"/>
      <c r="G45" s="129"/>
      <c r="H45" s="22">
        <v>0.2</v>
      </c>
      <c r="I45" s="23">
        <f t="shared" ref="I45:I52" si="2">$I$42*H45</f>
        <v>362.01090909090908</v>
      </c>
    </row>
    <row r="46" spans="1:10" ht="15" customHeight="1" x14ac:dyDescent="0.25">
      <c r="A46" s="16">
        <v>2</v>
      </c>
      <c r="B46" s="129" t="s">
        <v>47</v>
      </c>
      <c r="C46" s="129"/>
      <c r="D46" s="129"/>
      <c r="E46" s="129"/>
      <c r="F46" s="129"/>
      <c r="G46" s="129"/>
      <c r="H46" s="22">
        <v>1.4999999999999999E-2</v>
      </c>
      <c r="I46" s="23">
        <f t="shared" si="2"/>
        <v>27.150818181818181</v>
      </c>
    </row>
    <row r="47" spans="1:10" ht="15" customHeight="1" x14ac:dyDescent="0.25">
      <c r="A47" s="16">
        <v>3</v>
      </c>
      <c r="B47" s="129" t="s">
        <v>48</v>
      </c>
      <c r="C47" s="129"/>
      <c r="D47" s="129"/>
      <c r="E47" s="129"/>
      <c r="F47" s="129"/>
      <c r="G47" s="129"/>
      <c r="H47" s="22">
        <v>0.01</v>
      </c>
      <c r="I47" s="23">
        <f t="shared" si="2"/>
        <v>18.100545454545454</v>
      </c>
    </row>
    <row r="48" spans="1:10" ht="15" customHeight="1" x14ac:dyDescent="0.25">
      <c r="A48" s="16">
        <v>4</v>
      </c>
      <c r="B48" s="129" t="s">
        <v>49</v>
      </c>
      <c r="C48" s="129"/>
      <c r="D48" s="129"/>
      <c r="E48" s="129"/>
      <c r="F48" s="129"/>
      <c r="G48" s="129"/>
      <c r="H48" s="22">
        <v>2E-3</v>
      </c>
      <c r="I48" s="23">
        <f t="shared" si="2"/>
        <v>3.6201090909090907</v>
      </c>
    </row>
    <row r="49" spans="1:10" ht="15" customHeight="1" x14ac:dyDescent="0.25">
      <c r="A49" s="16">
        <v>5</v>
      </c>
      <c r="B49" s="129" t="s">
        <v>50</v>
      </c>
      <c r="C49" s="129"/>
      <c r="D49" s="129"/>
      <c r="E49" s="129"/>
      <c r="F49" s="129"/>
      <c r="G49" s="129"/>
      <c r="H49" s="22">
        <v>2.5000000000000001E-2</v>
      </c>
      <c r="I49" s="23">
        <f t="shared" si="2"/>
        <v>45.251363636363635</v>
      </c>
    </row>
    <row r="50" spans="1:10" ht="15" customHeight="1" x14ac:dyDescent="0.25">
      <c r="A50" s="16">
        <v>6</v>
      </c>
      <c r="B50" s="129" t="s">
        <v>51</v>
      </c>
      <c r="C50" s="129"/>
      <c r="D50" s="129"/>
      <c r="E50" s="129"/>
      <c r="F50" s="129"/>
      <c r="G50" s="129"/>
      <c r="H50" s="22">
        <v>0.08</v>
      </c>
      <c r="I50" s="23">
        <f t="shared" si="2"/>
        <v>144.80436363636363</v>
      </c>
    </row>
    <row r="51" spans="1:10" ht="15" customHeight="1" x14ac:dyDescent="0.25">
      <c r="A51" s="16">
        <v>7</v>
      </c>
      <c r="B51" s="129" t="s">
        <v>52</v>
      </c>
      <c r="C51" s="129"/>
      <c r="D51" s="129"/>
      <c r="E51" s="129"/>
      <c r="F51" s="129"/>
      <c r="G51" s="129"/>
      <c r="H51" s="22">
        <v>0.03</v>
      </c>
      <c r="I51" s="23">
        <f t="shared" si="2"/>
        <v>54.301636363636362</v>
      </c>
    </row>
    <row r="52" spans="1:10" ht="15" customHeight="1" x14ac:dyDescent="0.25">
      <c r="A52" s="16">
        <v>8</v>
      </c>
      <c r="B52" s="129" t="s">
        <v>53</v>
      </c>
      <c r="C52" s="129"/>
      <c r="D52" s="129"/>
      <c r="E52" s="129"/>
      <c r="F52" s="129"/>
      <c r="G52" s="129"/>
      <c r="H52" s="22">
        <v>6.0000000000000001E-3</v>
      </c>
      <c r="I52" s="23">
        <f t="shared" si="2"/>
        <v>10.860327272727273</v>
      </c>
    </row>
    <row r="53" spans="1:10" s="27" customFormat="1" ht="15" customHeight="1" x14ac:dyDescent="0.25">
      <c r="A53" s="132" t="s">
        <v>54</v>
      </c>
      <c r="B53" s="132"/>
      <c r="C53" s="132"/>
      <c r="D53" s="132"/>
      <c r="E53" s="132"/>
      <c r="F53" s="132"/>
      <c r="G53" s="132"/>
      <c r="H53" s="24">
        <f>SUM(H45:H52)</f>
        <v>0.3680000000000001</v>
      </c>
      <c r="I53" s="25">
        <f>SUM(I45:I52)</f>
        <v>666.10007272727273</v>
      </c>
      <c r="J53" s="26"/>
    </row>
    <row r="54" spans="1:10" ht="15" customHeight="1" x14ac:dyDescent="0.25">
      <c r="A54" s="133" t="s">
        <v>55</v>
      </c>
      <c r="B54" s="133"/>
      <c r="C54" s="133"/>
      <c r="D54" s="133"/>
      <c r="E54" s="133"/>
      <c r="F54" s="133"/>
      <c r="G54" s="133"/>
      <c r="H54" s="133"/>
      <c r="I54" s="133"/>
    </row>
    <row r="55" spans="1:10" ht="30.75" customHeight="1" x14ac:dyDescent="0.25">
      <c r="A55" s="134" t="s">
        <v>56</v>
      </c>
      <c r="B55" s="134"/>
      <c r="C55" s="134"/>
      <c r="D55" s="134"/>
      <c r="E55" s="134"/>
      <c r="F55" s="134"/>
      <c r="G55" s="134"/>
      <c r="H55" s="134"/>
      <c r="I55" s="134"/>
    </row>
    <row r="56" spans="1:10" ht="33.75" customHeight="1" x14ac:dyDescent="0.25">
      <c r="A56" s="21" t="s">
        <v>57</v>
      </c>
      <c r="B56" s="128" t="s">
        <v>58</v>
      </c>
      <c r="C56" s="128"/>
      <c r="D56" s="128"/>
      <c r="E56" s="128"/>
      <c r="F56" s="128"/>
      <c r="G56" s="128"/>
      <c r="H56" s="21" t="s">
        <v>34</v>
      </c>
      <c r="I56" s="21" t="s">
        <v>35</v>
      </c>
    </row>
    <row r="57" spans="1:10" ht="15" customHeight="1" x14ac:dyDescent="0.25">
      <c r="A57" s="16">
        <v>1</v>
      </c>
      <c r="B57" s="129" t="s">
        <v>59</v>
      </c>
      <c r="C57" s="129"/>
      <c r="D57" s="129"/>
      <c r="E57" s="129"/>
      <c r="F57" s="129"/>
      <c r="G57" s="129"/>
      <c r="H57" s="22">
        <v>0.119314</v>
      </c>
      <c r="I57" s="23">
        <f t="shared" ref="I57:I64" si="3">$I$42*H57</f>
        <v>215.96484803636363</v>
      </c>
    </row>
    <row r="58" spans="1:10" ht="15" customHeight="1" x14ac:dyDescent="0.25">
      <c r="A58" s="16">
        <v>2</v>
      </c>
      <c r="B58" s="129" t="s">
        <v>60</v>
      </c>
      <c r="C58" s="129"/>
      <c r="D58" s="129"/>
      <c r="E58" s="129"/>
      <c r="F58" s="129"/>
      <c r="G58" s="129"/>
      <c r="H58" s="22">
        <v>2.0479000000000001E-2</v>
      </c>
      <c r="I58" s="23">
        <f t="shared" si="3"/>
        <v>37.068107036363635</v>
      </c>
    </row>
    <row r="59" spans="1:10" ht="15" customHeight="1" x14ac:dyDescent="0.25">
      <c r="A59" s="16">
        <v>3</v>
      </c>
      <c r="B59" s="129" t="s">
        <v>61</v>
      </c>
      <c r="C59" s="129"/>
      <c r="D59" s="129"/>
      <c r="E59" s="129"/>
      <c r="F59" s="129"/>
      <c r="G59" s="129"/>
      <c r="H59" s="22">
        <v>1.2123E-2</v>
      </c>
      <c r="I59" s="23">
        <f t="shared" si="3"/>
        <v>21.943291254545453</v>
      </c>
    </row>
    <row r="60" spans="1:10" ht="15" customHeight="1" x14ac:dyDescent="0.25">
      <c r="A60" s="16">
        <v>4</v>
      </c>
      <c r="B60" s="129" t="s">
        <v>62</v>
      </c>
      <c r="C60" s="129"/>
      <c r="D60" s="129"/>
      <c r="E60" s="129"/>
      <c r="F60" s="129"/>
      <c r="G60" s="129"/>
      <c r="H60" s="22">
        <v>1.1436E-2</v>
      </c>
      <c r="I60" s="23">
        <f t="shared" si="3"/>
        <v>20.69978378181818</v>
      </c>
    </row>
    <row r="61" spans="1:10" ht="15" customHeight="1" x14ac:dyDescent="0.25">
      <c r="A61" s="16">
        <v>5</v>
      </c>
      <c r="B61" s="129" t="s">
        <v>63</v>
      </c>
      <c r="C61" s="129"/>
      <c r="D61" s="129"/>
      <c r="E61" s="129"/>
      <c r="F61" s="129"/>
      <c r="G61" s="129"/>
      <c r="H61" s="22">
        <v>1.74E-4</v>
      </c>
      <c r="I61" s="23">
        <f t="shared" si="3"/>
        <v>0.31494949090909091</v>
      </c>
    </row>
    <row r="62" spans="1:10" ht="15" customHeight="1" x14ac:dyDescent="0.25">
      <c r="A62" s="16">
        <v>6</v>
      </c>
      <c r="B62" s="129" t="s">
        <v>64</v>
      </c>
      <c r="C62" s="129"/>
      <c r="D62" s="129"/>
      <c r="E62" s="129"/>
      <c r="F62" s="129"/>
      <c r="G62" s="129"/>
      <c r="H62" s="22">
        <v>4.4200000000000001E-4</v>
      </c>
      <c r="I62" s="23">
        <f t="shared" si="3"/>
        <v>0.80004410909090906</v>
      </c>
    </row>
    <row r="63" spans="1:10" ht="15" customHeight="1" x14ac:dyDescent="0.25">
      <c r="A63" s="16">
        <v>7</v>
      </c>
      <c r="B63" s="129" t="s">
        <v>65</v>
      </c>
      <c r="C63" s="129"/>
      <c r="D63" s="129"/>
      <c r="E63" s="129"/>
      <c r="F63" s="129"/>
      <c r="G63" s="129"/>
      <c r="H63" s="22">
        <v>1.85E-4</v>
      </c>
      <c r="I63" s="23">
        <f t="shared" si="3"/>
        <v>0.33486009090909091</v>
      </c>
    </row>
    <row r="64" spans="1:10" ht="15" customHeight="1" x14ac:dyDescent="0.25">
      <c r="A64" s="16">
        <v>8</v>
      </c>
      <c r="B64" s="129" t="s">
        <v>66</v>
      </c>
      <c r="C64" s="129"/>
      <c r="D64" s="129"/>
      <c r="E64" s="129"/>
      <c r="F64" s="129"/>
      <c r="G64" s="129"/>
      <c r="H64" s="22">
        <v>9.0789999999999996E-2</v>
      </c>
      <c r="I64" s="23">
        <f t="shared" si="3"/>
        <v>164.33485218181818</v>
      </c>
    </row>
    <row r="65" spans="1:11" s="27" customFormat="1" ht="15" customHeight="1" x14ac:dyDescent="0.25">
      <c r="A65" s="132" t="s">
        <v>67</v>
      </c>
      <c r="B65" s="132"/>
      <c r="C65" s="132"/>
      <c r="D65" s="132"/>
      <c r="E65" s="132"/>
      <c r="F65" s="132"/>
      <c r="G65" s="132"/>
      <c r="H65" s="24">
        <f>SUM(H57:H64)</f>
        <v>0.25494299999999998</v>
      </c>
      <c r="I65" s="25">
        <f>SUM(I57:I64)</f>
        <v>461.46073598181817</v>
      </c>
      <c r="J65" s="26"/>
    </row>
    <row r="66" spans="1:11" ht="11.25" customHeight="1" x14ac:dyDescent="0.25">
      <c r="A66" s="28" t="s">
        <v>68</v>
      </c>
      <c r="B66" s="135" t="s">
        <v>69</v>
      </c>
      <c r="C66" s="135"/>
      <c r="D66" s="135"/>
      <c r="E66" s="135"/>
      <c r="F66" s="135"/>
      <c r="G66" s="135"/>
      <c r="H66" s="135"/>
      <c r="I66" s="135"/>
    </row>
    <row r="67" spans="1:11" ht="15" customHeight="1" x14ac:dyDescent="0.25">
      <c r="A67" s="28" t="s">
        <v>70</v>
      </c>
      <c r="B67" s="136" t="s">
        <v>71</v>
      </c>
      <c r="C67" s="136"/>
      <c r="D67" s="136"/>
      <c r="E67" s="136"/>
      <c r="F67" s="136"/>
      <c r="G67" s="136"/>
      <c r="H67" s="136"/>
      <c r="I67" s="136"/>
    </row>
    <row r="68" spans="1:11" ht="33.75" customHeight="1" x14ac:dyDescent="0.25">
      <c r="A68" s="21" t="s">
        <v>72</v>
      </c>
      <c r="B68" s="128" t="s">
        <v>73</v>
      </c>
      <c r="C68" s="128"/>
      <c r="D68" s="128"/>
      <c r="E68" s="128"/>
      <c r="F68" s="128"/>
      <c r="G68" s="128"/>
      <c r="H68" s="21" t="s">
        <v>34</v>
      </c>
      <c r="I68" s="21" t="s">
        <v>35</v>
      </c>
    </row>
    <row r="69" spans="1:11" ht="15" customHeight="1" x14ac:dyDescent="0.25">
      <c r="A69" s="16">
        <v>1</v>
      </c>
      <c r="B69" s="129" t="s">
        <v>74</v>
      </c>
      <c r="C69" s="129"/>
      <c r="D69" s="129"/>
      <c r="E69" s="129"/>
      <c r="F69" s="129"/>
      <c r="G69" s="129"/>
      <c r="H69" s="22">
        <v>2.3626999999999999E-2</v>
      </c>
      <c r="I69" s="23">
        <f>$I$42*H69</f>
        <v>42.76615874545454</v>
      </c>
    </row>
    <row r="70" spans="1:11" ht="15" customHeight="1" x14ac:dyDescent="0.25">
      <c r="A70" s="16">
        <v>2</v>
      </c>
      <c r="B70" s="129" t="s">
        <v>75</v>
      </c>
      <c r="C70" s="129"/>
      <c r="D70" s="129"/>
      <c r="E70" s="129"/>
      <c r="F70" s="129"/>
      <c r="G70" s="129"/>
      <c r="H70" s="22">
        <v>1.717E-3</v>
      </c>
      <c r="I70" s="23">
        <f>$I$42*H70</f>
        <v>3.1078636545454543</v>
      </c>
    </row>
    <row r="71" spans="1:11" ht="15" customHeight="1" x14ac:dyDescent="0.25">
      <c r="A71" s="16">
        <v>3</v>
      </c>
      <c r="B71" s="129" t="s">
        <v>76</v>
      </c>
      <c r="C71" s="129"/>
      <c r="D71" s="129"/>
      <c r="E71" s="129"/>
      <c r="F71" s="129"/>
      <c r="G71" s="129"/>
      <c r="H71" s="22">
        <v>9.4509999999999993E-3</v>
      </c>
      <c r="I71" s="23">
        <f>$I$42*H71</f>
        <v>17.106825509090907</v>
      </c>
    </row>
    <row r="72" spans="1:11" s="27" customFormat="1" ht="15" customHeight="1" x14ac:dyDescent="0.25">
      <c r="A72" s="132" t="s">
        <v>77</v>
      </c>
      <c r="B72" s="132"/>
      <c r="C72" s="132"/>
      <c r="D72" s="132"/>
      <c r="E72" s="132"/>
      <c r="F72" s="132"/>
      <c r="G72" s="132"/>
      <c r="H72" s="24">
        <f>SUM(H69:H71)</f>
        <v>3.4795E-2</v>
      </c>
      <c r="I72" s="25">
        <f>SUM(I69:I71)</f>
        <v>62.980847909090897</v>
      </c>
      <c r="J72" s="26"/>
    </row>
    <row r="73" spans="1:11" ht="4.5" customHeight="1" x14ac:dyDescent="0.25"/>
    <row r="74" spans="1:11" ht="33.75" customHeight="1" x14ac:dyDescent="0.25">
      <c r="A74" s="21" t="s">
        <v>78</v>
      </c>
      <c r="B74" s="128" t="s">
        <v>79</v>
      </c>
      <c r="C74" s="128"/>
      <c r="D74" s="128"/>
      <c r="E74" s="128"/>
      <c r="F74" s="128"/>
      <c r="G74" s="128"/>
      <c r="H74" s="21" t="s">
        <v>34</v>
      </c>
      <c r="I74" s="21" t="s">
        <v>35</v>
      </c>
    </row>
    <row r="75" spans="1:11" ht="15" customHeight="1" x14ac:dyDescent="0.25">
      <c r="A75" s="16">
        <v>1</v>
      </c>
      <c r="B75" s="129" t="s">
        <v>80</v>
      </c>
      <c r="C75" s="129"/>
      <c r="D75" s="129"/>
      <c r="E75" s="129"/>
      <c r="F75" s="129"/>
      <c r="G75" s="129"/>
      <c r="H75" s="22">
        <f>(H53*H65)</f>
        <v>9.3819024000000015E-2</v>
      </c>
      <c r="I75" s="23">
        <f>$I$42*H75</f>
        <v>169.8175508413091</v>
      </c>
    </row>
    <row r="76" spans="1:11" s="27" customFormat="1" ht="15" customHeight="1" x14ac:dyDescent="0.25">
      <c r="A76" s="132" t="s">
        <v>81</v>
      </c>
      <c r="B76" s="132"/>
      <c r="C76" s="132"/>
      <c r="D76" s="132"/>
      <c r="E76" s="132"/>
      <c r="F76" s="132"/>
      <c r="G76" s="132"/>
      <c r="H76" s="24">
        <f>SUM(H75:H75)</f>
        <v>9.3819024000000015E-2</v>
      </c>
      <c r="I76" s="25">
        <f>I75</f>
        <v>169.8175508413091</v>
      </c>
      <c r="J76" s="26"/>
      <c r="K76" s="29"/>
    </row>
    <row r="77" spans="1:11" ht="4.5" customHeight="1" x14ac:dyDescent="0.25">
      <c r="J77" s="30"/>
    </row>
    <row r="78" spans="1:11" s="27" customFormat="1" ht="12" customHeight="1" x14ac:dyDescent="0.25">
      <c r="A78" s="138" t="s">
        <v>82</v>
      </c>
      <c r="B78" s="138"/>
      <c r="C78" s="138"/>
      <c r="D78" s="138"/>
      <c r="E78" s="138"/>
      <c r="F78" s="138"/>
      <c r="G78" s="138"/>
      <c r="H78" s="31">
        <f>H53+H65+H72+H76</f>
        <v>0.75155702400000002</v>
      </c>
      <c r="I78" s="32">
        <f>I53+I65+I72+I76</f>
        <v>1360.359207459491</v>
      </c>
      <c r="J78" s="26"/>
    </row>
    <row r="79" spans="1:11" ht="4.5" customHeight="1" x14ac:dyDescent="0.25"/>
    <row r="80" spans="1:11" ht="33.75" customHeight="1" x14ac:dyDescent="0.25">
      <c r="A80" s="21" t="s">
        <v>83</v>
      </c>
      <c r="B80" s="128" t="s">
        <v>84</v>
      </c>
      <c r="C80" s="128"/>
      <c r="D80" s="128"/>
      <c r="E80" s="128"/>
      <c r="F80" s="128"/>
      <c r="G80" s="128"/>
      <c r="H80" s="21" t="s">
        <v>34</v>
      </c>
      <c r="I80" s="21" t="s">
        <v>35</v>
      </c>
    </row>
    <row r="81" spans="1:10" ht="15" customHeight="1" x14ac:dyDescent="0.25">
      <c r="A81" s="16">
        <v>1</v>
      </c>
      <c r="B81" s="129" t="s">
        <v>19</v>
      </c>
      <c r="C81" s="129"/>
      <c r="D81" s="129"/>
      <c r="E81" s="129"/>
      <c r="F81" s="129"/>
      <c r="G81" s="129"/>
      <c r="H81" s="22">
        <f t="shared" ref="H81:H86" si="4">I81/$I$42</f>
        <v>0.25026008256908383</v>
      </c>
      <c r="I81" s="23">
        <f>I99</f>
        <v>452.98439999999999</v>
      </c>
    </row>
    <row r="82" spans="1:10" ht="15" customHeight="1" x14ac:dyDescent="0.25">
      <c r="A82" s="16">
        <f>A81+1</f>
        <v>2</v>
      </c>
      <c r="B82" s="129" t="s">
        <v>20</v>
      </c>
      <c r="C82" s="129"/>
      <c r="D82" s="129"/>
      <c r="E82" s="129"/>
      <c r="F82" s="129"/>
      <c r="G82" s="129"/>
      <c r="H82" s="22">
        <f t="shared" si="4"/>
        <v>0</v>
      </c>
      <c r="I82" s="23">
        <f>I95</f>
        <v>0</v>
      </c>
    </row>
    <row r="83" spans="1:10" ht="15" customHeight="1" x14ac:dyDescent="0.25">
      <c r="A83" s="16">
        <f t="shared" ref="A83:A86" si="5">A82+1</f>
        <v>3</v>
      </c>
      <c r="B83" s="139" t="s">
        <v>182</v>
      </c>
      <c r="C83" s="140"/>
      <c r="D83" s="140"/>
      <c r="E83" s="140"/>
      <c r="F83" s="140"/>
      <c r="G83" s="141"/>
      <c r="H83" s="22">
        <f t="shared" si="4"/>
        <v>0</v>
      </c>
      <c r="I83" s="23">
        <v>0</v>
      </c>
    </row>
    <row r="84" spans="1:10" ht="15" customHeight="1" x14ac:dyDescent="0.25">
      <c r="A84" s="16">
        <f t="shared" si="5"/>
        <v>4</v>
      </c>
      <c r="B84" s="129" t="s">
        <v>85</v>
      </c>
      <c r="C84" s="129"/>
      <c r="D84" s="129"/>
      <c r="E84" s="129"/>
      <c r="F84" s="129"/>
      <c r="G84" s="129"/>
      <c r="H84" s="22">
        <f t="shared" si="4"/>
        <v>6.1543298544493891E-2</v>
      </c>
      <c r="I84" s="23">
        <f>I91</f>
        <v>111.39672727272728</v>
      </c>
    </row>
    <row r="85" spans="1:10" ht="15" customHeight="1" x14ac:dyDescent="0.25">
      <c r="A85" s="16">
        <f t="shared" si="5"/>
        <v>5</v>
      </c>
      <c r="B85" s="129" t="s">
        <v>86</v>
      </c>
      <c r="C85" s="129"/>
      <c r="D85" s="129"/>
      <c r="E85" s="129"/>
      <c r="F85" s="129"/>
      <c r="G85" s="129"/>
      <c r="H85" s="22">
        <f t="shared" si="4"/>
        <v>0</v>
      </c>
      <c r="I85" s="23">
        <f>IF(I29="Não aplicável",0,((I10/H10)*1.5*I29))</f>
        <v>0</v>
      </c>
    </row>
    <row r="86" spans="1:10" ht="15" customHeight="1" x14ac:dyDescent="0.25">
      <c r="A86" s="16">
        <f t="shared" si="5"/>
        <v>6</v>
      </c>
      <c r="B86" s="129" t="s">
        <v>87</v>
      </c>
      <c r="C86" s="129"/>
      <c r="D86" s="129"/>
      <c r="E86" s="129"/>
      <c r="F86" s="129"/>
      <c r="G86" s="129"/>
      <c r="H86" s="22">
        <f t="shared" si="4"/>
        <v>1.3314515886010467E-2</v>
      </c>
      <c r="I86" s="23">
        <f>IF(I21="Não aplicável",0,I21)</f>
        <v>24.1</v>
      </c>
    </row>
    <row r="87" spans="1:10" ht="15" customHeight="1" x14ac:dyDescent="0.25">
      <c r="A87" s="132" t="s">
        <v>88</v>
      </c>
      <c r="B87" s="132"/>
      <c r="C87" s="132"/>
      <c r="D87" s="132"/>
      <c r="E87" s="132"/>
      <c r="F87" s="132"/>
      <c r="G87" s="132"/>
      <c r="H87" s="24">
        <f>SUM(H81:H86)</f>
        <v>0.32511789699958821</v>
      </c>
      <c r="I87" s="25">
        <f>SUM(I81:I86)</f>
        <v>588.48112727272735</v>
      </c>
      <c r="J87" s="33"/>
    </row>
    <row r="88" spans="1:10" ht="18" customHeight="1" x14ac:dyDescent="0.25">
      <c r="A88" s="28" t="s">
        <v>89</v>
      </c>
      <c r="B88" s="133" t="s">
        <v>90</v>
      </c>
      <c r="C88" s="133"/>
      <c r="D88" s="133"/>
      <c r="E88" s="133"/>
      <c r="F88" s="133"/>
      <c r="G88" s="133"/>
      <c r="H88" s="34"/>
      <c r="I88" s="35"/>
    </row>
    <row r="89" spans="1:10" ht="15" customHeight="1" x14ac:dyDescent="0.25">
      <c r="A89" s="137" t="s">
        <v>91</v>
      </c>
      <c r="B89" s="137"/>
      <c r="C89" s="137"/>
      <c r="D89" s="137"/>
      <c r="E89" s="137"/>
      <c r="F89" s="137"/>
      <c r="G89" s="137"/>
      <c r="H89" s="137"/>
      <c r="I89" s="137"/>
    </row>
    <row r="90" spans="1:10" ht="24" customHeight="1" x14ac:dyDescent="0.25">
      <c r="A90" s="90" t="s">
        <v>92</v>
      </c>
      <c r="B90" s="90"/>
      <c r="C90" s="16" t="s">
        <v>93</v>
      </c>
      <c r="D90" s="16" t="s">
        <v>94</v>
      </c>
      <c r="E90" s="16" t="s">
        <v>95</v>
      </c>
      <c r="F90" s="16" t="s">
        <v>96</v>
      </c>
      <c r="G90" s="16" t="s">
        <v>97</v>
      </c>
      <c r="H90" s="22" t="s">
        <v>98</v>
      </c>
      <c r="I90" s="23" t="s">
        <v>99</v>
      </c>
    </row>
    <row r="91" spans="1:10" ht="15" customHeight="1" x14ac:dyDescent="0.25">
      <c r="A91" s="144">
        <f>I12</f>
        <v>5</v>
      </c>
      <c r="B91" s="144"/>
      <c r="C91" s="16">
        <f>I13</f>
        <v>22</v>
      </c>
      <c r="D91" s="16">
        <v>2</v>
      </c>
      <c r="E91" s="36">
        <f>A91*C91*D91</f>
        <v>220</v>
      </c>
      <c r="F91" s="36">
        <f>I34</f>
        <v>1810.0545454545454</v>
      </c>
      <c r="G91" s="37">
        <f>I14</f>
        <v>0.06</v>
      </c>
      <c r="H91" s="36">
        <f>F91*G91</f>
        <v>108.60327272727272</v>
      </c>
      <c r="I91" s="23">
        <f>IF((E91-H91)&gt;0,E91-H91,0)</f>
        <v>111.39672727272728</v>
      </c>
    </row>
    <row r="92" spans="1:10" ht="3.75" customHeight="1" x14ac:dyDescent="0.25">
      <c r="A92" s="38"/>
      <c r="E92" s="33"/>
      <c r="F92" s="33"/>
      <c r="G92" s="39"/>
      <c r="H92" s="33"/>
      <c r="I92" s="40"/>
    </row>
    <row r="93" spans="1:10" ht="15" customHeight="1" x14ac:dyDescent="0.25">
      <c r="A93" s="137" t="s">
        <v>100</v>
      </c>
      <c r="B93" s="137"/>
      <c r="C93" s="137"/>
      <c r="D93" s="137"/>
      <c r="E93" s="137"/>
      <c r="F93" s="137"/>
      <c r="G93" s="137"/>
      <c r="H93" s="137"/>
      <c r="I93" s="137"/>
    </row>
    <row r="94" spans="1:10" ht="23.25" customHeight="1" x14ac:dyDescent="0.25">
      <c r="A94" s="90" t="s">
        <v>92</v>
      </c>
      <c r="B94" s="90"/>
      <c r="C94" s="16" t="s">
        <v>101</v>
      </c>
      <c r="D94" s="16" t="s">
        <v>94</v>
      </c>
      <c r="E94" s="16" t="s">
        <v>95</v>
      </c>
      <c r="F94" s="16" t="s">
        <v>96</v>
      </c>
      <c r="G94" s="16" t="s">
        <v>97</v>
      </c>
      <c r="H94" s="22" t="s">
        <v>98</v>
      </c>
      <c r="I94" s="23" t="s">
        <v>99</v>
      </c>
    </row>
    <row r="95" spans="1:10" ht="15" customHeight="1" x14ac:dyDescent="0.25">
      <c r="A95" s="142">
        <f>I18</f>
        <v>0</v>
      </c>
      <c r="B95" s="142"/>
      <c r="C95" s="41">
        <f>I19</f>
        <v>0</v>
      </c>
      <c r="D95" s="16">
        <v>1</v>
      </c>
      <c r="E95" s="36">
        <f>A95*C95*D95</f>
        <v>0</v>
      </c>
      <c r="F95" s="36">
        <f>E95</f>
        <v>0</v>
      </c>
      <c r="G95" s="42">
        <f>I20</f>
        <v>0</v>
      </c>
      <c r="H95" s="36">
        <f>F95*G95</f>
        <v>0</v>
      </c>
      <c r="I95" s="23">
        <f>E95-H95</f>
        <v>0</v>
      </c>
    </row>
    <row r="96" spans="1:10" ht="4.5" customHeight="1" x14ac:dyDescent="0.25">
      <c r="A96" s="43"/>
      <c r="B96" s="43"/>
      <c r="C96" s="43"/>
      <c r="D96" s="43"/>
      <c r="E96" s="26"/>
      <c r="F96" s="26"/>
      <c r="G96" s="44"/>
      <c r="H96" s="26"/>
      <c r="I96" s="45"/>
    </row>
    <row r="97" spans="1:12" ht="15" customHeight="1" x14ac:dyDescent="0.25">
      <c r="A97" s="145" t="s">
        <v>181</v>
      </c>
      <c r="B97" s="146"/>
      <c r="C97" s="146"/>
      <c r="D97" s="146"/>
      <c r="E97" s="146"/>
      <c r="F97" s="147" t="str">
        <f>A15</f>
        <v xml:space="preserve">Auxílio Alimentação </v>
      </c>
      <c r="G97" s="147"/>
      <c r="H97" s="147"/>
      <c r="I97" s="148"/>
    </row>
    <row r="98" spans="1:12" ht="23.25" customHeight="1" x14ac:dyDescent="0.25">
      <c r="A98" s="130" t="s">
        <v>92</v>
      </c>
      <c r="B98" s="130"/>
      <c r="C98" s="85" t="s">
        <v>101</v>
      </c>
      <c r="D98" s="85" t="s">
        <v>94</v>
      </c>
      <c r="E98" s="85" t="s">
        <v>95</v>
      </c>
      <c r="F98" s="85" t="s">
        <v>96</v>
      </c>
      <c r="G98" s="85" t="s">
        <v>97</v>
      </c>
      <c r="H98" s="82" t="str">
        <f>H90</f>
        <v>Valor desconto</v>
      </c>
      <c r="I98" s="83" t="s">
        <v>99</v>
      </c>
    </row>
    <row r="99" spans="1:12" ht="15" customHeight="1" x14ac:dyDescent="0.25">
      <c r="A99" s="142">
        <f>I15</f>
        <v>25.42</v>
      </c>
      <c r="B99" s="142"/>
      <c r="C99" s="41">
        <f>I16</f>
        <v>22</v>
      </c>
      <c r="D99" s="16">
        <v>1</v>
      </c>
      <c r="E99" s="36">
        <f>A99*C99*D99</f>
        <v>559.24</v>
      </c>
      <c r="F99" s="36">
        <f>E99</f>
        <v>559.24</v>
      </c>
      <c r="G99" s="42">
        <f>I17</f>
        <v>0.19</v>
      </c>
      <c r="H99" s="36">
        <f>F99*G99</f>
        <v>106.2556</v>
      </c>
      <c r="I99" s="23">
        <f>E99-H99</f>
        <v>452.98439999999999</v>
      </c>
    </row>
    <row r="100" spans="1:12" ht="4.5" customHeight="1" x14ac:dyDescent="0.25"/>
    <row r="101" spans="1:12" ht="12" customHeight="1" x14ac:dyDescent="0.25">
      <c r="A101" s="143" t="s">
        <v>102</v>
      </c>
      <c r="B101" s="143"/>
      <c r="C101" s="143"/>
      <c r="D101" s="143"/>
      <c r="E101" s="143"/>
      <c r="F101" s="143"/>
      <c r="G101" s="143"/>
      <c r="H101" s="46">
        <f>H42+H78+H87</f>
        <v>2.0766749209995883</v>
      </c>
      <c r="I101" s="47">
        <f>I42+I78+I87</f>
        <v>3758.8948801867637</v>
      </c>
      <c r="J101" s="33"/>
      <c r="L101" s="33"/>
    </row>
    <row r="102" spans="1:12" s="52" customFormat="1" ht="4.5" customHeight="1" x14ac:dyDescent="0.25">
      <c r="A102" s="48"/>
      <c r="B102" s="48"/>
      <c r="C102" s="48"/>
      <c r="D102" s="48"/>
      <c r="E102" s="48"/>
      <c r="F102" s="48"/>
      <c r="G102" s="48"/>
      <c r="H102" s="49"/>
      <c r="I102" s="50"/>
      <c r="J102" s="51"/>
      <c r="L102" s="51"/>
    </row>
    <row r="103" spans="1:12" ht="11.25" customHeight="1" x14ac:dyDescent="0.25">
      <c r="A103" s="131" t="s">
        <v>103</v>
      </c>
      <c r="B103" s="131"/>
      <c r="C103" s="131"/>
      <c r="D103" s="131"/>
      <c r="E103" s="131"/>
      <c r="F103" s="131"/>
      <c r="G103" s="131"/>
      <c r="H103" s="131"/>
      <c r="I103" s="131"/>
    </row>
    <row r="104" spans="1:12" ht="33.75" customHeight="1" x14ac:dyDescent="0.25">
      <c r="A104" s="21" t="s">
        <v>32</v>
      </c>
      <c r="B104" s="128" t="s">
        <v>104</v>
      </c>
      <c r="C104" s="128"/>
      <c r="D104" s="128"/>
      <c r="E104" s="128"/>
      <c r="F104" s="128"/>
      <c r="G104" s="128"/>
      <c r="H104" s="21" t="s">
        <v>34</v>
      </c>
      <c r="I104" s="21" t="s">
        <v>35</v>
      </c>
    </row>
    <row r="105" spans="1:12" ht="15" customHeight="1" x14ac:dyDescent="0.25">
      <c r="A105" s="16">
        <v>1</v>
      </c>
      <c r="B105" s="129" t="s">
        <v>105</v>
      </c>
      <c r="C105" s="129"/>
      <c r="D105" s="129"/>
      <c r="E105" s="129"/>
      <c r="F105" s="129"/>
      <c r="G105" s="129"/>
      <c r="H105" s="22">
        <f t="shared" ref="H105:H110" si="6">I105/$I$116</f>
        <v>0</v>
      </c>
      <c r="I105" s="23">
        <v>0</v>
      </c>
    </row>
    <row r="106" spans="1:12" ht="15" customHeight="1" x14ac:dyDescent="0.25">
      <c r="A106" s="16">
        <v>2</v>
      </c>
      <c r="B106" s="89" t="s">
        <v>106</v>
      </c>
      <c r="C106" s="89"/>
      <c r="D106" s="89"/>
      <c r="E106" s="89"/>
      <c r="F106" s="89"/>
      <c r="G106" s="89"/>
      <c r="H106" s="22">
        <f t="shared" si="6"/>
        <v>0</v>
      </c>
      <c r="I106" s="23">
        <f>IF(F114=10%,G114,0)</f>
        <v>0</v>
      </c>
    </row>
    <row r="107" spans="1:12" ht="15" customHeight="1" x14ac:dyDescent="0.25">
      <c r="A107" s="16">
        <v>3</v>
      </c>
      <c r="B107" s="129" t="s">
        <v>107</v>
      </c>
      <c r="C107" s="129"/>
      <c r="D107" s="129"/>
      <c r="E107" s="129"/>
      <c r="F107" s="129"/>
      <c r="G107" s="129"/>
      <c r="H107" s="22">
        <f t="shared" si="6"/>
        <v>0</v>
      </c>
      <c r="I107" s="23">
        <v>0</v>
      </c>
    </row>
    <row r="108" spans="1:12" ht="15" customHeight="1" x14ac:dyDescent="0.25">
      <c r="A108" s="16">
        <v>4</v>
      </c>
      <c r="B108" s="89" t="s">
        <v>108</v>
      </c>
      <c r="C108" s="89"/>
      <c r="D108" s="89"/>
      <c r="E108" s="89"/>
      <c r="F108" s="89"/>
      <c r="G108" s="89"/>
      <c r="H108" s="22">
        <f t="shared" si="6"/>
        <v>0</v>
      </c>
      <c r="I108" s="23">
        <v>0</v>
      </c>
    </row>
    <row r="109" spans="1:12" ht="15" customHeight="1" x14ac:dyDescent="0.25">
      <c r="A109" s="16">
        <v>5</v>
      </c>
      <c r="B109" s="129" t="s">
        <v>109</v>
      </c>
      <c r="C109" s="129"/>
      <c r="D109" s="129"/>
      <c r="E109" s="129"/>
      <c r="F109" s="129"/>
      <c r="G109" s="129"/>
      <c r="H109" s="22">
        <f t="shared" si="6"/>
        <v>0</v>
      </c>
      <c r="I109" s="23">
        <v>0</v>
      </c>
    </row>
    <row r="110" spans="1:12" ht="15" customHeight="1" x14ac:dyDescent="0.25">
      <c r="A110" s="16">
        <v>6</v>
      </c>
      <c r="B110" s="129" t="s">
        <v>110</v>
      </c>
      <c r="C110" s="129"/>
      <c r="D110" s="129"/>
      <c r="E110" s="129"/>
      <c r="F110" s="129"/>
      <c r="G110" s="129"/>
      <c r="H110" s="22">
        <f t="shared" si="6"/>
        <v>0</v>
      </c>
      <c r="I110" s="23">
        <v>0</v>
      </c>
    </row>
    <row r="111" spans="1:12" ht="15" customHeight="1" x14ac:dyDescent="0.25">
      <c r="A111" s="132" t="s">
        <v>111</v>
      </c>
      <c r="B111" s="132"/>
      <c r="C111" s="132"/>
      <c r="D111" s="132"/>
      <c r="E111" s="132"/>
      <c r="F111" s="132"/>
      <c r="G111" s="132"/>
      <c r="H111" s="24">
        <f>H105+H106+H107+H108+H109+H110</f>
        <v>0</v>
      </c>
      <c r="I111" s="53">
        <f>SUM(I105:I110)</f>
        <v>0</v>
      </c>
      <c r="J111" s="33"/>
    </row>
    <row r="112" spans="1:12" ht="30" customHeight="1" x14ac:dyDescent="0.25">
      <c r="B112" s="135" t="s">
        <v>112</v>
      </c>
      <c r="C112" s="135"/>
      <c r="D112" s="135"/>
      <c r="E112" s="135"/>
      <c r="F112" s="135"/>
      <c r="G112" s="135"/>
      <c r="H112" s="135"/>
      <c r="I112" s="135"/>
    </row>
    <row r="113" spans="1:12" ht="5.25" customHeight="1" x14ac:dyDescent="0.25"/>
    <row r="114" spans="1:12" ht="48.75" customHeight="1" x14ac:dyDescent="0.25">
      <c r="A114" s="149" t="s">
        <v>113</v>
      </c>
      <c r="B114" s="149"/>
      <c r="C114" s="149"/>
      <c r="D114" s="149"/>
      <c r="E114" s="149"/>
      <c r="F114" s="54">
        <f>I30</f>
        <v>0.2</v>
      </c>
      <c r="G114" s="55">
        <f>I116*F114</f>
        <v>729.4996305828073</v>
      </c>
      <c r="H114" s="56" t="s">
        <v>114</v>
      </c>
      <c r="I114" s="57">
        <f>I84</f>
        <v>111.39672727272728</v>
      </c>
    </row>
    <row r="115" spans="1:12" s="60" customFormat="1" ht="16.5" customHeight="1" x14ac:dyDescent="0.25">
      <c r="A115" s="150" t="s">
        <v>115</v>
      </c>
      <c r="B115" s="150"/>
      <c r="C115" s="56" t="s">
        <v>116</v>
      </c>
      <c r="D115" s="56" t="s">
        <v>117</v>
      </c>
      <c r="E115" s="56" t="s">
        <v>118</v>
      </c>
      <c r="F115" s="56" t="s">
        <v>119</v>
      </c>
      <c r="G115" s="56" t="s">
        <v>120</v>
      </c>
      <c r="H115" s="56" t="s">
        <v>121</v>
      </c>
      <c r="I115" s="58" t="s">
        <v>122</v>
      </c>
      <c r="J115" s="59"/>
    </row>
    <row r="116" spans="1:12" ht="16.5" customHeight="1" x14ac:dyDescent="0.25">
      <c r="A116" s="151">
        <f>I42</f>
        <v>1810.0545454545454</v>
      </c>
      <c r="B116" s="151"/>
      <c r="C116" s="61">
        <f>I53</f>
        <v>666.10007272727273</v>
      </c>
      <c r="D116" s="61">
        <f>I65</f>
        <v>461.46073598181817</v>
      </c>
      <c r="E116" s="61">
        <f>I72</f>
        <v>62.980847909090897</v>
      </c>
      <c r="F116" s="61">
        <f>I76</f>
        <v>169.8175508413091</v>
      </c>
      <c r="G116" s="61">
        <f>I87</f>
        <v>588.48112727272735</v>
      </c>
      <c r="H116" s="61">
        <f>A116+C116+D116+E116+F116+G116</f>
        <v>3758.8948801867637</v>
      </c>
      <c r="I116" s="61">
        <f>H116-I114</f>
        <v>3647.4981529140364</v>
      </c>
      <c r="J116" s="33"/>
    </row>
    <row r="117" spans="1:12" ht="4.5" customHeight="1" x14ac:dyDescent="0.25">
      <c r="A117" s="28"/>
      <c r="B117" s="152"/>
      <c r="C117" s="152"/>
      <c r="D117" s="152"/>
      <c r="E117" s="152"/>
      <c r="F117" s="152"/>
      <c r="G117" s="152"/>
      <c r="H117" s="152"/>
      <c r="I117" s="152"/>
    </row>
    <row r="118" spans="1:12" ht="33.75" customHeight="1" x14ac:dyDescent="0.25">
      <c r="A118" s="21" t="s">
        <v>44</v>
      </c>
      <c r="B118" s="128" t="s">
        <v>123</v>
      </c>
      <c r="C118" s="128"/>
      <c r="D118" s="128"/>
      <c r="E118" s="128"/>
      <c r="F118" s="128"/>
      <c r="G118" s="128"/>
      <c r="H118" s="21" t="s">
        <v>34</v>
      </c>
      <c r="I118" s="21" t="s">
        <v>35</v>
      </c>
    </row>
    <row r="119" spans="1:12" ht="15" customHeight="1" x14ac:dyDescent="0.25">
      <c r="A119" s="16">
        <v>1</v>
      </c>
      <c r="B119" s="129" t="s">
        <v>124</v>
      </c>
      <c r="C119" s="129"/>
      <c r="D119" s="129"/>
      <c r="E119" s="129"/>
      <c r="F119" s="129"/>
      <c r="G119" s="129"/>
      <c r="H119" s="22">
        <f>I119/$I$129</f>
        <v>0</v>
      </c>
      <c r="I119" s="23">
        <v>0</v>
      </c>
    </row>
    <row r="120" spans="1:12" ht="15" customHeight="1" x14ac:dyDescent="0.25">
      <c r="A120" s="16">
        <v>2</v>
      </c>
      <c r="B120" s="129" t="s">
        <v>125</v>
      </c>
      <c r="C120" s="129"/>
      <c r="D120" s="129"/>
      <c r="E120" s="129"/>
      <c r="F120" s="129"/>
      <c r="G120" s="129"/>
      <c r="H120" s="22">
        <f>I120/$I$129</f>
        <v>0</v>
      </c>
      <c r="I120" s="23">
        <v>0</v>
      </c>
    </row>
    <row r="121" spans="1:12" ht="35.450000000000003" customHeight="1" x14ac:dyDescent="0.25">
      <c r="A121" s="132" t="s">
        <v>184</v>
      </c>
      <c r="B121" s="132"/>
      <c r="C121" s="132"/>
      <c r="D121" s="132"/>
      <c r="E121" s="132"/>
      <c r="F121" s="132"/>
      <c r="G121" s="132"/>
      <c r="H121" s="24">
        <f>H119+H120</f>
        <v>0</v>
      </c>
      <c r="I121" s="25">
        <f>SUM(I119:I120)</f>
        <v>0</v>
      </c>
    </row>
    <row r="122" spans="1:12" ht="4.5" customHeight="1" x14ac:dyDescent="0.25"/>
    <row r="123" spans="1:12" ht="33.75" customHeight="1" x14ac:dyDescent="0.25">
      <c r="A123" s="21" t="s">
        <v>57</v>
      </c>
      <c r="B123" s="128" t="s">
        <v>126</v>
      </c>
      <c r="C123" s="128"/>
      <c r="D123" s="128"/>
      <c r="E123" s="128"/>
      <c r="F123" s="128"/>
      <c r="G123" s="128"/>
      <c r="H123" s="21" t="s">
        <v>34</v>
      </c>
      <c r="I123" s="21" t="s">
        <v>35</v>
      </c>
    </row>
    <row r="124" spans="1:12" ht="15" customHeight="1" x14ac:dyDescent="0.25">
      <c r="A124" s="16">
        <v>1</v>
      </c>
      <c r="B124" s="129" t="s">
        <v>126</v>
      </c>
      <c r="C124" s="129"/>
      <c r="D124" s="129"/>
      <c r="E124" s="129"/>
      <c r="F124" s="129"/>
      <c r="G124" s="129"/>
      <c r="H124" s="22">
        <f>I124/I129</f>
        <v>0</v>
      </c>
      <c r="I124" s="23">
        <v>0</v>
      </c>
    </row>
    <row r="125" spans="1:12" ht="36.6" customHeight="1" x14ac:dyDescent="0.25">
      <c r="A125" s="132" t="s">
        <v>183</v>
      </c>
      <c r="B125" s="132"/>
      <c r="C125" s="132"/>
      <c r="D125" s="132"/>
      <c r="E125" s="132"/>
      <c r="F125" s="132"/>
      <c r="G125" s="132"/>
      <c r="H125" s="24">
        <f>H124</f>
        <v>0</v>
      </c>
      <c r="I125" s="25">
        <f>I124</f>
        <v>0</v>
      </c>
      <c r="J125" s="33"/>
      <c r="K125" s="33"/>
      <c r="L125" s="2"/>
    </row>
    <row r="126" spans="1:12" ht="4.5" customHeight="1" x14ac:dyDescent="0.25">
      <c r="A126" s="27"/>
      <c r="B126" s="27"/>
      <c r="C126" s="27"/>
      <c r="D126" s="27"/>
      <c r="E126" s="27"/>
      <c r="F126" s="27"/>
      <c r="G126" s="27"/>
      <c r="H126" s="34"/>
      <c r="I126" s="35"/>
    </row>
    <row r="127" spans="1:12" ht="39" customHeight="1" x14ac:dyDescent="0.25">
      <c r="A127" s="153" t="s">
        <v>127</v>
      </c>
      <c r="B127" s="153"/>
      <c r="C127" s="153"/>
      <c r="D127" s="153"/>
      <c r="E127" s="153"/>
      <c r="F127" s="54">
        <v>0.18</v>
      </c>
      <c r="G127" s="55">
        <f>I129*F127</f>
        <v>656.54966752452651</v>
      </c>
      <c r="H127" s="56" t="s">
        <v>114</v>
      </c>
      <c r="I127" s="57">
        <f>I84</f>
        <v>111.39672727272728</v>
      </c>
      <c r="L127" s="2"/>
    </row>
    <row r="128" spans="1:12" s="60" customFormat="1" ht="16.5" customHeight="1" x14ac:dyDescent="0.25">
      <c r="A128" s="150" t="s">
        <v>115</v>
      </c>
      <c r="B128" s="150"/>
      <c r="C128" s="56" t="s">
        <v>116</v>
      </c>
      <c r="D128" s="56" t="s">
        <v>117</v>
      </c>
      <c r="E128" s="56" t="s">
        <v>118</v>
      </c>
      <c r="F128" s="56" t="s">
        <v>119</v>
      </c>
      <c r="G128" s="56" t="s">
        <v>120</v>
      </c>
      <c r="H128" s="56" t="s">
        <v>121</v>
      </c>
      <c r="I128" s="58" t="s">
        <v>122</v>
      </c>
      <c r="J128" s="59"/>
      <c r="L128" s="59"/>
    </row>
    <row r="129" spans="1:12" ht="16.5" customHeight="1" x14ac:dyDescent="0.25">
      <c r="A129" s="151">
        <f>I42</f>
        <v>1810.0545454545454</v>
      </c>
      <c r="B129" s="151"/>
      <c r="C129" s="61">
        <f>I53</f>
        <v>666.10007272727273</v>
      </c>
      <c r="D129" s="61">
        <f>I65</f>
        <v>461.46073598181817</v>
      </c>
      <c r="E129" s="61">
        <f>I72</f>
        <v>62.980847909090897</v>
      </c>
      <c r="F129" s="61">
        <f>I76</f>
        <v>169.8175508413091</v>
      </c>
      <c r="G129" s="61">
        <f>I87</f>
        <v>588.48112727272735</v>
      </c>
      <c r="H129" s="61">
        <f>A129+C129+D129+E129+F129+G129</f>
        <v>3758.8948801867637</v>
      </c>
      <c r="I129" s="61">
        <f>H129-I127</f>
        <v>3647.4981529140364</v>
      </c>
      <c r="J129" s="33"/>
      <c r="L129" s="2"/>
    </row>
    <row r="130" spans="1:12" ht="4.5" customHeight="1" x14ac:dyDescent="0.25"/>
    <row r="131" spans="1:12" ht="12" customHeight="1" x14ac:dyDescent="0.25">
      <c r="A131" s="143" t="s">
        <v>128</v>
      </c>
      <c r="B131" s="143"/>
      <c r="C131" s="143"/>
      <c r="D131" s="143"/>
      <c r="E131" s="143"/>
      <c r="F131" s="143"/>
      <c r="G131" s="143"/>
      <c r="H131" s="46">
        <f>H111+H121+H125</f>
        <v>0</v>
      </c>
      <c r="I131" s="47">
        <f>I111+I121+I125</f>
        <v>0</v>
      </c>
    </row>
    <row r="132" spans="1:12" ht="4.5" customHeight="1" x14ac:dyDescent="0.25"/>
    <row r="133" spans="1:12" ht="11.25" customHeight="1" x14ac:dyDescent="0.25">
      <c r="A133" s="131" t="s">
        <v>129</v>
      </c>
      <c r="B133" s="131"/>
      <c r="C133" s="131"/>
      <c r="D133" s="131"/>
      <c r="E133" s="131"/>
      <c r="F133" s="131"/>
      <c r="G133" s="131"/>
      <c r="H133" s="131"/>
      <c r="I133" s="131"/>
    </row>
    <row r="134" spans="1:12" ht="33.75" customHeight="1" x14ac:dyDescent="0.25">
      <c r="A134" s="21" t="s">
        <v>32</v>
      </c>
      <c r="B134" s="128" t="s">
        <v>130</v>
      </c>
      <c r="C134" s="128"/>
      <c r="D134" s="128"/>
      <c r="E134" s="128"/>
      <c r="F134" s="128"/>
      <c r="G134" s="128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29" t="s">
        <v>131</v>
      </c>
      <c r="C135" s="129"/>
      <c r="D135" s="129"/>
      <c r="E135" s="129"/>
      <c r="F135" s="129"/>
      <c r="G135" s="129"/>
      <c r="H135" s="22">
        <f>I135/$I$101</f>
        <v>1.9241982507288632E-2</v>
      </c>
      <c r="I135" s="23">
        <f>($D$145/$E$146)*G145</f>
        <v>72.328589531290504</v>
      </c>
    </row>
    <row r="136" spans="1:12" ht="15" customHeight="1" x14ac:dyDescent="0.25">
      <c r="A136" s="16">
        <v>2</v>
      </c>
      <c r="B136" s="129" t="s">
        <v>132</v>
      </c>
      <c r="C136" s="129"/>
      <c r="D136" s="129"/>
      <c r="E136" s="129"/>
      <c r="F136" s="129"/>
      <c r="G136" s="129"/>
      <c r="H136" s="22">
        <f>I136/$I$101</f>
        <v>8.8629737609329448E-2</v>
      </c>
      <c r="I136" s="23">
        <f>($D$145/$E$146)*G146</f>
        <v>333.14986693200473</v>
      </c>
    </row>
    <row r="137" spans="1:12" ht="15" customHeight="1" x14ac:dyDescent="0.25">
      <c r="A137" s="16">
        <v>3</v>
      </c>
      <c r="B137" s="129" t="s">
        <v>12</v>
      </c>
      <c r="C137" s="129"/>
      <c r="D137" s="129"/>
      <c r="E137" s="129"/>
      <c r="F137" s="129"/>
      <c r="G137" s="129"/>
      <c r="H137" s="22">
        <f>I137/$I$101</f>
        <v>5.830903790087464E-2</v>
      </c>
      <c r="I137" s="23">
        <f>($D$145/$E$146)*G147</f>
        <v>219.17754403421364</v>
      </c>
    </row>
    <row r="138" spans="1:12" ht="15" customHeight="1" x14ac:dyDescent="0.25">
      <c r="A138" s="16">
        <v>4</v>
      </c>
      <c r="B138" s="129" t="s">
        <v>133</v>
      </c>
      <c r="C138" s="129"/>
      <c r="D138" s="129"/>
      <c r="E138" s="129"/>
      <c r="F138" s="129"/>
      <c r="G138" s="129"/>
      <c r="H138" s="22">
        <f>I138/$I$101</f>
        <v>0</v>
      </c>
      <c r="I138" s="23">
        <f>($D$145/$E$146)*G148</f>
        <v>0</v>
      </c>
    </row>
    <row r="139" spans="1:12" ht="15" customHeight="1" x14ac:dyDescent="0.25">
      <c r="A139" s="16">
        <v>5</v>
      </c>
      <c r="B139" s="129" t="s">
        <v>134</v>
      </c>
      <c r="C139" s="129"/>
      <c r="D139" s="129"/>
      <c r="E139" s="129"/>
      <c r="F139" s="129"/>
      <c r="G139" s="129"/>
      <c r="H139" s="22">
        <f>I139/$I$101</f>
        <v>0</v>
      </c>
      <c r="I139" s="23">
        <f>($D$145/$E$146)*G149</f>
        <v>0</v>
      </c>
    </row>
    <row r="140" spans="1:12" ht="15" customHeight="1" x14ac:dyDescent="0.25">
      <c r="A140" s="132" t="s">
        <v>135</v>
      </c>
      <c r="B140" s="132"/>
      <c r="C140" s="132"/>
      <c r="D140" s="132"/>
      <c r="E140" s="132"/>
      <c r="F140" s="132"/>
      <c r="G140" s="132"/>
      <c r="H140" s="24">
        <f>H135+H136+H137+H138+H139</f>
        <v>0.16618075801749271</v>
      </c>
      <c r="I140" s="25">
        <f>SUM(I135:I139)</f>
        <v>624.6560004975089</v>
      </c>
    </row>
    <row r="141" spans="1:12" ht="11.25" customHeight="1" x14ac:dyDescent="0.25">
      <c r="A141" s="28" t="s">
        <v>136</v>
      </c>
      <c r="B141" s="135" t="s">
        <v>137</v>
      </c>
      <c r="C141" s="135"/>
      <c r="D141" s="135"/>
      <c r="E141" s="135"/>
      <c r="F141" s="135"/>
      <c r="G141" s="135"/>
      <c r="H141" s="135"/>
      <c r="I141" s="135"/>
    </row>
    <row r="142" spans="1:12" ht="18.75" customHeight="1" x14ac:dyDescent="0.25">
      <c r="A142" s="28" t="s">
        <v>138</v>
      </c>
      <c r="B142" s="154" t="s">
        <v>139</v>
      </c>
      <c r="C142" s="154"/>
      <c r="D142" s="154"/>
      <c r="E142" s="154"/>
      <c r="F142" s="154"/>
      <c r="G142" s="154"/>
      <c r="H142" s="154"/>
      <c r="I142" s="154"/>
    </row>
    <row r="143" spans="1:12" ht="13.5" customHeight="1" x14ac:dyDescent="0.25">
      <c r="A143" s="137" t="s">
        <v>140</v>
      </c>
      <c r="B143" s="137"/>
      <c r="C143" s="137"/>
      <c r="D143" s="137"/>
      <c r="E143" s="137"/>
      <c r="F143" s="137"/>
      <c r="G143" s="137"/>
      <c r="H143" s="137"/>
      <c r="I143" s="137"/>
    </row>
    <row r="144" spans="1:12" ht="13.5" customHeight="1" x14ac:dyDescent="0.25">
      <c r="A144" s="90" t="s">
        <v>141</v>
      </c>
      <c r="B144" s="90"/>
      <c r="C144" s="16" t="s">
        <v>142</v>
      </c>
      <c r="D144" s="101" t="s">
        <v>143</v>
      </c>
      <c r="E144" s="101"/>
      <c r="F144" s="16" t="s">
        <v>144</v>
      </c>
      <c r="G144" s="62" t="s">
        <v>145</v>
      </c>
      <c r="H144" s="90" t="s">
        <v>146</v>
      </c>
      <c r="I144" s="90"/>
    </row>
    <row r="145" spans="1:10" ht="13.5" customHeight="1" x14ac:dyDescent="0.25">
      <c r="A145" s="159">
        <f>I101</f>
        <v>3758.8948801867637</v>
      </c>
      <c r="B145" s="159"/>
      <c r="C145" s="23">
        <f>I131</f>
        <v>0</v>
      </c>
      <c r="D145" s="160">
        <f>A145+C145</f>
        <v>3758.8948801867637</v>
      </c>
      <c r="E145" s="160"/>
      <c r="F145" s="16" t="str">
        <f>B135</f>
        <v>PIS</v>
      </c>
      <c r="G145" s="63">
        <v>1.6500000000000001E-2</v>
      </c>
      <c r="H145" s="156">
        <v>6.4999999999999997E-3</v>
      </c>
      <c r="I145" s="156"/>
      <c r="J145" s="33"/>
    </row>
    <row r="146" spans="1:10" ht="13.5" customHeight="1" x14ac:dyDescent="0.25">
      <c r="A146" s="161" t="s">
        <v>147</v>
      </c>
      <c r="B146" s="161"/>
      <c r="C146" s="62">
        <v>1</v>
      </c>
      <c r="D146" s="64">
        <f>G150/1</f>
        <v>0.14250000000000002</v>
      </c>
      <c r="E146" s="65">
        <f>C146-D146</f>
        <v>0.85749999999999993</v>
      </c>
      <c r="F146" s="16" t="str">
        <f>B136</f>
        <v>COFINS</v>
      </c>
      <c r="G146" s="63">
        <v>7.5999999999999998E-2</v>
      </c>
      <c r="H146" s="156">
        <v>0.03</v>
      </c>
      <c r="I146" s="156"/>
    </row>
    <row r="147" spans="1:10" ht="13.5" customHeight="1" x14ac:dyDescent="0.25">
      <c r="A147" s="162" t="s">
        <v>148</v>
      </c>
      <c r="B147" s="162"/>
      <c r="C147" s="16">
        <v>1</v>
      </c>
      <c r="D147" s="66">
        <f>H150</f>
        <v>8.6499999999999994E-2</v>
      </c>
      <c r="E147" s="67">
        <f>C147-D147</f>
        <v>0.91349999999999998</v>
      </c>
      <c r="F147" s="16" t="str">
        <f>B137</f>
        <v>ISS</v>
      </c>
      <c r="G147" s="63">
        <f>I11</f>
        <v>0.05</v>
      </c>
      <c r="H147" s="156">
        <f>I11</f>
        <v>0.05</v>
      </c>
      <c r="I147" s="156"/>
    </row>
    <row r="148" spans="1:10" ht="13.5" customHeight="1" x14ac:dyDescent="0.25">
      <c r="A148" s="155" t="s">
        <v>149</v>
      </c>
      <c r="B148" s="155"/>
      <c r="C148" s="16">
        <v>1</v>
      </c>
      <c r="D148" s="68">
        <v>0.09</v>
      </c>
      <c r="E148" s="69">
        <f>C148-D148</f>
        <v>0.91</v>
      </c>
      <c r="F148" s="16" t="s">
        <v>150</v>
      </c>
      <c r="G148" s="63">
        <v>0</v>
      </c>
      <c r="H148" s="156">
        <v>0</v>
      </c>
      <c r="I148" s="156"/>
    </row>
    <row r="149" spans="1:10" ht="13.5" customHeight="1" x14ac:dyDescent="0.25">
      <c r="A149" s="157" t="s">
        <v>151</v>
      </c>
      <c r="B149" s="157" t="s">
        <v>152</v>
      </c>
      <c r="C149" s="157"/>
      <c r="D149" s="157"/>
      <c r="E149" s="157"/>
      <c r="F149" s="12" t="s">
        <v>153</v>
      </c>
      <c r="G149" s="63">
        <v>0</v>
      </c>
      <c r="H149" s="156">
        <v>0</v>
      </c>
      <c r="I149" s="156"/>
    </row>
    <row r="150" spans="1:10" ht="18" customHeight="1" x14ac:dyDescent="0.25">
      <c r="A150" s="157"/>
      <c r="B150" s="157"/>
      <c r="C150" s="157"/>
      <c r="D150" s="157"/>
      <c r="E150" s="157"/>
      <c r="F150" s="3" t="s">
        <v>154</v>
      </c>
      <c r="G150" s="70">
        <f>SUM(G145:G149)</f>
        <v>0.14250000000000002</v>
      </c>
      <c r="H150" s="158">
        <f>SUM(H145:I149)</f>
        <v>8.6499999999999994E-2</v>
      </c>
      <c r="I150" s="158"/>
    </row>
    <row r="151" spans="1:10" ht="18" customHeight="1" x14ac:dyDescent="0.25">
      <c r="A151" s="28" t="s">
        <v>155</v>
      </c>
      <c r="B151" s="154" t="s">
        <v>156</v>
      </c>
      <c r="C151" s="154"/>
      <c r="D151" s="154"/>
      <c r="E151" s="154"/>
      <c r="F151" s="154"/>
      <c r="G151" s="154"/>
      <c r="H151" s="154"/>
      <c r="I151" s="154"/>
    </row>
    <row r="152" spans="1:10" ht="4.5" customHeight="1" x14ac:dyDescent="0.25">
      <c r="A152" s="71"/>
      <c r="B152" s="163"/>
      <c r="C152" s="163"/>
      <c r="D152" s="163"/>
      <c r="E152" s="163"/>
      <c r="F152" s="163"/>
      <c r="G152" s="163"/>
      <c r="H152" s="163"/>
      <c r="I152" s="163"/>
    </row>
    <row r="153" spans="1:10" ht="12" customHeight="1" x14ac:dyDescent="0.25">
      <c r="A153" s="143" t="s">
        <v>157</v>
      </c>
      <c r="B153" s="143"/>
      <c r="C153" s="143"/>
      <c r="D153" s="143"/>
      <c r="E153" s="143"/>
      <c r="F153" s="143"/>
      <c r="G153" s="143"/>
      <c r="H153" s="46">
        <f>H140</f>
        <v>0.16618075801749271</v>
      </c>
      <c r="I153" s="47">
        <f>I140</f>
        <v>624.6560004975089</v>
      </c>
    </row>
    <row r="154" spans="1:10" ht="4.5" customHeight="1" x14ac:dyDescent="0.25"/>
    <row r="155" spans="1:10" ht="11.25" customHeight="1" x14ac:dyDescent="0.25">
      <c r="A155" s="164" t="s">
        <v>158</v>
      </c>
      <c r="B155" s="164"/>
      <c r="C155" s="164"/>
      <c r="D155" s="164"/>
      <c r="E155" s="164"/>
      <c r="F155" s="164"/>
      <c r="G155" s="164"/>
      <c r="H155" s="164"/>
      <c r="I155" s="164"/>
    </row>
    <row r="156" spans="1:10" ht="11.25" customHeight="1" x14ac:dyDescent="0.25">
      <c r="A156" s="131" t="s">
        <v>31</v>
      </c>
      <c r="B156" s="131"/>
      <c r="C156" s="131"/>
      <c r="D156" s="131"/>
      <c r="E156" s="131"/>
      <c r="F156" s="131"/>
      <c r="G156" s="131"/>
      <c r="H156" s="131"/>
      <c r="I156" s="131"/>
    </row>
    <row r="157" spans="1:10" ht="15" customHeight="1" x14ac:dyDescent="0.25">
      <c r="A157" s="16">
        <v>1</v>
      </c>
      <c r="B157" s="129" t="s">
        <v>159</v>
      </c>
      <c r="C157" s="129"/>
      <c r="D157" s="129"/>
      <c r="E157" s="129"/>
      <c r="F157" s="129"/>
      <c r="G157" s="129"/>
      <c r="H157" s="22">
        <f>I157/$G$174</f>
        <v>0.41291970704170217</v>
      </c>
      <c r="I157" s="72">
        <f>I42</f>
        <v>1810.0545454545454</v>
      </c>
    </row>
    <row r="158" spans="1:10" ht="15" customHeight="1" x14ac:dyDescent="0.25">
      <c r="A158" s="16">
        <v>2</v>
      </c>
      <c r="B158" s="129" t="s">
        <v>160</v>
      </c>
      <c r="C158" s="129"/>
      <c r="D158" s="129"/>
      <c r="E158" s="129"/>
      <c r="F158" s="129"/>
      <c r="G158" s="129"/>
      <c r="H158" s="22">
        <f>I158/$G$174</f>
        <v>0.31033270617521358</v>
      </c>
      <c r="I158" s="72">
        <f>I53+I65+I72+I76</f>
        <v>1360.359207459491</v>
      </c>
    </row>
    <row r="159" spans="1:10" ht="15" customHeight="1" x14ac:dyDescent="0.25">
      <c r="A159" s="16">
        <v>3</v>
      </c>
      <c r="B159" s="129" t="s">
        <v>161</v>
      </c>
      <c r="C159" s="129"/>
      <c r="D159" s="129"/>
      <c r="E159" s="129"/>
      <c r="F159" s="129"/>
      <c r="G159" s="129"/>
      <c r="H159" s="22">
        <f>I159/$G$174</f>
        <v>0.13424758678308427</v>
      </c>
      <c r="I159" s="72">
        <f>I87</f>
        <v>588.48112727272735</v>
      </c>
    </row>
    <row r="160" spans="1:10" s="27" customFormat="1" ht="15" customHeight="1" x14ac:dyDescent="0.25">
      <c r="A160" s="143" t="s">
        <v>162</v>
      </c>
      <c r="B160" s="143"/>
      <c r="C160" s="143"/>
      <c r="D160" s="143"/>
      <c r="E160" s="143"/>
      <c r="F160" s="143"/>
      <c r="G160" s="143"/>
      <c r="H160" s="46">
        <f>H157+H158+H159</f>
        <v>0.85750000000000004</v>
      </c>
      <c r="I160" s="47">
        <f>SUM(I157:I159)</f>
        <v>3758.8948801867637</v>
      </c>
      <c r="J160" s="34"/>
    </row>
    <row r="161" spans="1:11" ht="4.5" customHeight="1" x14ac:dyDescent="0.25"/>
    <row r="162" spans="1:11" ht="11.25" customHeight="1" x14ac:dyDescent="0.25">
      <c r="A162" s="131" t="s">
        <v>103</v>
      </c>
      <c r="B162" s="131"/>
      <c r="C162" s="131"/>
      <c r="D162" s="131"/>
      <c r="E162" s="131"/>
      <c r="F162" s="131"/>
      <c r="G162" s="131"/>
      <c r="H162" s="131"/>
      <c r="I162" s="131"/>
    </row>
    <row r="163" spans="1:11" ht="15" customHeight="1" x14ac:dyDescent="0.25">
      <c r="A163" s="16">
        <v>1</v>
      </c>
      <c r="B163" s="129" t="s">
        <v>163</v>
      </c>
      <c r="C163" s="129"/>
      <c r="D163" s="129"/>
      <c r="E163" s="129"/>
      <c r="F163" s="129"/>
      <c r="G163" s="129"/>
      <c r="H163" s="22">
        <f>I163/$G$174</f>
        <v>0</v>
      </c>
      <c r="I163" s="23">
        <f>I111</f>
        <v>0</v>
      </c>
    </row>
    <row r="164" spans="1:11" ht="15" customHeight="1" x14ac:dyDescent="0.25">
      <c r="A164" s="16">
        <v>2</v>
      </c>
      <c r="B164" s="129" t="s">
        <v>164</v>
      </c>
      <c r="C164" s="129"/>
      <c r="D164" s="129"/>
      <c r="E164" s="129"/>
      <c r="F164" s="129"/>
      <c r="G164" s="129"/>
      <c r="H164" s="22">
        <f>I164/$G$174</f>
        <v>0</v>
      </c>
      <c r="I164" s="23">
        <f>I121</f>
        <v>0</v>
      </c>
    </row>
    <row r="165" spans="1:11" ht="15" customHeight="1" x14ac:dyDescent="0.25">
      <c r="A165" s="16">
        <v>3</v>
      </c>
      <c r="B165" s="129" t="s">
        <v>165</v>
      </c>
      <c r="C165" s="129"/>
      <c r="D165" s="129"/>
      <c r="E165" s="129"/>
      <c r="F165" s="129"/>
      <c r="G165" s="129"/>
      <c r="H165" s="22">
        <f>I165/$G$174</f>
        <v>0</v>
      </c>
      <c r="I165" s="23">
        <f>I125</f>
        <v>0</v>
      </c>
    </row>
    <row r="166" spans="1:11" ht="15" customHeight="1" x14ac:dyDescent="0.25">
      <c r="A166" s="143" t="s">
        <v>166</v>
      </c>
      <c r="B166" s="143"/>
      <c r="C166" s="143"/>
      <c r="D166" s="143"/>
      <c r="E166" s="143"/>
      <c r="F166" s="143"/>
      <c r="G166" s="143"/>
      <c r="H166" s="46">
        <f>H163+H164+H165</f>
        <v>0</v>
      </c>
      <c r="I166" s="47">
        <f>I163+I164+I165</f>
        <v>0</v>
      </c>
    </row>
    <row r="167" spans="1:11" ht="4.5" customHeight="1" x14ac:dyDescent="0.25"/>
    <row r="168" spans="1:11" ht="11.25" customHeight="1" x14ac:dyDescent="0.25">
      <c r="A168" s="131" t="s">
        <v>129</v>
      </c>
      <c r="B168" s="131"/>
      <c r="C168" s="131"/>
      <c r="D168" s="131"/>
      <c r="E168" s="131"/>
      <c r="F168" s="131"/>
      <c r="G168" s="131"/>
      <c r="H168" s="131"/>
      <c r="I168" s="131"/>
    </row>
    <row r="169" spans="1:11" ht="15" customHeight="1" x14ac:dyDescent="0.25">
      <c r="A169" s="16">
        <v>1</v>
      </c>
      <c r="B169" s="129" t="s">
        <v>167</v>
      </c>
      <c r="C169" s="129"/>
      <c r="D169" s="129"/>
      <c r="E169" s="129"/>
      <c r="F169" s="129"/>
      <c r="G169" s="129"/>
      <c r="H169" s="22">
        <f>I169/$G$174</f>
        <v>0.14250000000000002</v>
      </c>
      <c r="I169" s="23">
        <f>I140</f>
        <v>624.6560004975089</v>
      </c>
    </row>
    <row r="170" spans="1:11" ht="15" customHeight="1" x14ac:dyDescent="0.25">
      <c r="A170" s="143" t="s">
        <v>168</v>
      </c>
      <c r="B170" s="143"/>
      <c r="C170" s="143"/>
      <c r="D170" s="143"/>
      <c r="E170" s="143"/>
      <c r="F170" s="143"/>
      <c r="G170" s="143"/>
      <c r="H170" s="46">
        <f>H169</f>
        <v>0.14250000000000002</v>
      </c>
      <c r="I170" s="47">
        <f>I140</f>
        <v>624.6560004975089</v>
      </c>
      <c r="K170" s="40"/>
    </row>
    <row r="171" spans="1:11" ht="4.5" customHeight="1" x14ac:dyDescent="0.25"/>
    <row r="172" spans="1:11" ht="11.25" customHeight="1" x14ac:dyDescent="0.25">
      <c r="A172" s="168" t="s">
        <v>158</v>
      </c>
      <c r="B172" s="168"/>
      <c r="C172" s="168"/>
      <c r="D172" s="168"/>
      <c r="E172" s="168"/>
      <c r="F172" s="168"/>
      <c r="G172" s="168"/>
      <c r="H172" s="168"/>
      <c r="I172" s="168"/>
    </row>
    <row r="173" spans="1:11" ht="45" customHeight="1" x14ac:dyDescent="0.25">
      <c r="A173" s="165" t="s">
        <v>169</v>
      </c>
      <c r="B173" s="165"/>
      <c r="C173" s="165"/>
      <c r="D173" s="165"/>
      <c r="E173" s="165"/>
      <c r="F173" s="165"/>
      <c r="G173" s="73" t="s">
        <v>170</v>
      </c>
      <c r="H173" s="73" t="s">
        <v>171</v>
      </c>
      <c r="I173" s="73" t="s">
        <v>172</v>
      </c>
    </row>
    <row r="174" spans="1:11" ht="11.25" customHeight="1" x14ac:dyDescent="0.25">
      <c r="A174" s="166" t="str">
        <f>D5</f>
        <v>Porteiro</v>
      </c>
      <c r="B174" s="166"/>
      <c r="C174" s="166"/>
      <c r="D174" s="166"/>
      <c r="E174" s="166"/>
      <c r="F174" s="166"/>
      <c r="G174" s="74">
        <f>I160+I166+I170</f>
        <v>4383.5508806842727</v>
      </c>
      <c r="H174" s="73">
        <f>IF(D6="12x36",2,1)</f>
        <v>1</v>
      </c>
      <c r="I174" s="74">
        <f>G174*H174</f>
        <v>4383.5508806842727</v>
      </c>
    </row>
    <row r="175" spans="1:11" x14ac:dyDescent="0.25">
      <c r="A175" s="166"/>
      <c r="B175" s="166"/>
      <c r="C175" s="166"/>
      <c r="D175" s="166"/>
      <c r="E175" s="166"/>
      <c r="F175" s="166"/>
      <c r="G175" s="73"/>
      <c r="H175" s="73"/>
      <c r="I175" s="74"/>
    </row>
    <row r="176" spans="1:11" s="27" customFormat="1" ht="12" customHeight="1" x14ac:dyDescent="0.25">
      <c r="A176" s="167" t="s">
        <v>173</v>
      </c>
      <c r="B176" s="167"/>
      <c r="C176" s="167"/>
      <c r="D176" s="167"/>
      <c r="E176" s="167"/>
      <c r="F176" s="167"/>
      <c r="G176" s="167"/>
      <c r="H176" s="167"/>
      <c r="I176" s="75">
        <f>I174</f>
        <v>4383.5508806842727</v>
      </c>
      <c r="J176" s="34"/>
    </row>
  </sheetData>
  <mergeCells count="178"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A26:F26"/>
    <mergeCell ref="A27:F28"/>
    <mergeCell ref="A29:F29"/>
    <mergeCell ref="A30:F30"/>
    <mergeCell ref="A32:I32"/>
    <mergeCell ref="B33:G33"/>
    <mergeCell ref="A15:F17"/>
    <mergeCell ref="G15:G17"/>
    <mergeCell ref="A18:F20"/>
    <mergeCell ref="G18:G20"/>
    <mergeCell ref="A21:F21"/>
    <mergeCell ref="A25:F25"/>
    <mergeCell ref="G21:G24"/>
    <mergeCell ref="H21:H24"/>
    <mergeCell ref="I21:I24"/>
    <mergeCell ref="A22:F22"/>
    <mergeCell ref="A24:F24"/>
    <mergeCell ref="A23:F23"/>
    <mergeCell ref="B40:G40"/>
    <mergeCell ref="B41:G41"/>
    <mergeCell ref="A42:G42"/>
    <mergeCell ref="B44:G44"/>
    <mergeCell ref="B45:G45"/>
    <mergeCell ref="B46:G46"/>
    <mergeCell ref="B34:G34"/>
    <mergeCell ref="B35:G35"/>
    <mergeCell ref="B36:G36"/>
    <mergeCell ref="B37:G37"/>
    <mergeCell ref="B38:G38"/>
    <mergeCell ref="B39:G39"/>
    <mergeCell ref="A53:G53"/>
    <mergeCell ref="A54:I54"/>
    <mergeCell ref="A55:I55"/>
    <mergeCell ref="B56:G56"/>
    <mergeCell ref="B57:G57"/>
    <mergeCell ref="B58:G58"/>
    <mergeCell ref="B47:G47"/>
    <mergeCell ref="B48:G48"/>
    <mergeCell ref="B49:G49"/>
    <mergeCell ref="B50:G50"/>
    <mergeCell ref="B51:G51"/>
    <mergeCell ref="B52:G52"/>
    <mergeCell ref="A65:G65"/>
    <mergeCell ref="B66:I66"/>
    <mergeCell ref="B67:I67"/>
    <mergeCell ref="B68:G68"/>
    <mergeCell ref="B69:G69"/>
    <mergeCell ref="B70:G70"/>
    <mergeCell ref="B59:G59"/>
    <mergeCell ref="B60:G60"/>
    <mergeCell ref="B61:G61"/>
    <mergeCell ref="B62:G62"/>
    <mergeCell ref="B63:G63"/>
    <mergeCell ref="B64:G64"/>
    <mergeCell ref="B80:G80"/>
    <mergeCell ref="B81:G81"/>
    <mergeCell ref="B82:G82"/>
    <mergeCell ref="B83:G83"/>
    <mergeCell ref="B84:G84"/>
    <mergeCell ref="B85:G85"/>
    <mergeCell ref="B71:G71"/>
    <mergeCell ref="A72:G72"/>
    <mergeCell ref="B74:G74"/>
    <mergeCell ref="B75:G75"/>
    <mergeCell ref="A76:G76"/>
    <mergeCell ref="A78:G78"/>
    <mergeCell ref="A93:I93"/>
    <mergeCell ref="A94:B94"/>
    <mergeCell ref="A95:B95"/>
    <mergeCell ref="A97:E97"/>
    <mergeCell ref="F97:I97"/>
    <mergeCell ref="A98:B98"/>
    <mergeCell ref="B86:G86"/>
    <mergeCell ref="A87:G87"/>
    <mergeCell ref="B88:G88"/>
    <mergeCell ref="A89:I89"/>
    <mergeCell ref="A90:B90"/>
    <mergeCell ref="A91:B91"/>
    <mergeCell ref="B107:G107"/>
    <mergeCell ref="B108:G108"/>
    <mergeCell ref="B109:G109"/>
    <mergeCell ref="B110:G110"/>
    <mergeCell ref="A111:G111"/>
    <mergeCell ref="B112:I112"/>
    <mergeCell ref="A99:B99"/>
    <mergeCell ref="A101:G101"/>
    <mergeCell ref="A103:I103"/>
    <mergeCell ref="B104:G104"/>
    <mergeCell ref="B105:G105"/>
    <mergeCell ref="B106:G106"/>
    <mergeCell ref="B120:G120"/>
    <mergeCell ref="A121:G121"/>
    <mergeCell ref="B123:G123"/>
    <mergeCell ref="B124:G124"/>
    <mergeCell ref="A125:G125"/>
    <mergeCell ref="A127:E127"/>
    <mergeCell ref="A114:E114"/>
    <mergeCell ref="A115:B115"/>
    <mergeCell ref="A116:B116"/>
    <mergeCell ref="B117:I117"/>
    <mergeCell ref="B118:G118"/>
    <mergeCell ref="B119:G119"/>
    <mergeCell ref="B136:G136"/>
    <mergeCell ref="B137:G137"/>
    <mergeCell ref="B138:G138"/>
    <mergeCell ref="B139:G139"/>
    <mergeCell ref="A140:G140"/>
    <mergeCell ref="B141:I141"/>
    <mergeCell ref="A128:B128"/>
    <mergeCell ref="A129:B129"/>
    <mergeCell ref="A131:G131"/>
    <mergeCell ref="A133:I133"/>
    <mergeCell ref="B134:G134"/>
    <mergeCell ref="B135:G135"/>
    <mergeCell ref="A146:B146"/>
    <mergeCell ref="H146:I146"/>
    <mergeCell ref="A147:B147"/>
    <mergeCell ref="H147:I147"/>
    <mergeCell ref="A148:B148"/>
    <mergeCell ref="H148:I148"/>
    <mergeCell ref="B142:I142"/>
    <mergeCell ref="A143:I143"/>
    <mergeCell ref="A144:B144"/>
    <mergeCell ref="D144:E144"/>
    <mergeCell ref="H144:I144"/>
    <mergeCell ref="A145:B145"/>
    <mergeCell ref="D145:E145"/>
    <mergeCell ref="H145:I145"/>
    <mergeCell ref="A153:G153"/>
    <mergeCell ref="A155:I155"/>
    <mergeCell ref="A156:I156"/>
    <mergeCell ref="B157:G157"/>
    <mergeCell ref="B158:G158"/>
    <mergeCell ref="B159:G159"/>
    <mergeCell ref="A149:A150"/>
    <mergeCell ref="B149:E150"/>
    <mergeCell ref="H149:I149"/>
    <mergeCell ref="H150:I150"/>
    <mergeCell ref="B151:I151"/>
    <mergeCell ref="B152:I152"/>
    <mergeCell ref="A175:F175"/>
    <mergeCell ref="A176:H176"/>
    <mergeCell ref="A168:I168"/>
    <mergeCell ref="B169:G169"/>
    <mergeCell ref="A170:G170"/>
    <mergeCell ref="A172:I172"/>
    <mergeCell ref="A173:F173"/>
    <mergeCell ref="A174:F174"/>
    <mergeCell ref="A160:G160"/>
    <mergeCell ref="A162:I162"/>
    <mergeCell ref="B163:G163"/>
    <mergeCell ref="B164:G164"/>
    <mergeCell ref="B165:G165"/>
    <mergeCell ref="A166:G16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E62285-4B40-444D-8B6B-C06122983A32}">
  <dimension ref="A1:L176"/>
  <sheetViews>
    <sheetView showGridLines="0" view="pageBreakPreview" topLeftCell="A112" zoomScale="145" zoomScaleNormal="130" zoomScaleSheetLayoutView="145" zoomScalePageLayoutView="130" workbookViewId="0">
      <selection activeCell="I125" sqref="I125"/>
    </sheetView>
  </sheetViews>
  <sheetFormatPr defaultColWidth="9.140625" defaultRowHeight="11.25" x14ac:dyDescent="0.25"/>
  <cols>
    <col min="1" max="1" width="2.85546875" style="1" customWidth="1"/>
    <col min="2" max="2" width="11.42578125" style="1" customWidth="1"/>
    <col min="3" max="3" width="12.28515625" style="1" customWidth="1"/>
    <col min="4" max="4" width="12.85546875" style="1" customWidth="1"/>
    <col min="5" max="5" width="12.140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140625" style="2" customWidth="1"/>
    <col min="11" max="11" width="10" style="1" customWidth="1"/>
    <col min="12" max="12" width="9.140625" style="1"/>
    <col min="13" max="15" width="22.42578125" style="1" customWidth="1"/>
    <col min="16" max="16384" width="9.140625" style="1"/>
  </cols>
  <sheetData>
    <row r="1" spans="1:11" ht="27.75" customHeight="1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  <c r="K1" s="4"/>
    </row>
    <row r="2" spans="1:11" ht="22.5" customHeight="1" x14ac:dyDescent="0.25">
      <c r="A2" s="91" t="s">
        <v>1</v>
      </c>
      <c r="B2" s="91"/>
      <c r="C2" s="173" t="s">
        <v>188</v>
      </c>
      <c r="D2" s="174"/>
      <c r="E2" s="94" t="s">
        <v>2</v>
      </c>
      <c r="F2" s="94"/>
      <c r="G2" s="94"/>
      <c r="H2" s="94"/>
      <c r="I2" s="94"/>
    </row>
    <row r="3" spans="1:11" ht="11.25" customHeight="1" x14ac:dyDescent="0.25">
      <c r="A3" s="91" t="s">
        <v>3</v>
      </c>
      <c r="B3" s="9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89" t="s">
        <v>5</v>
      </c>
      <c r="B5" s="89"/>
      <c r="C5" s="89"/>
      <c r="D5" s="95" t="s">
        <v>195</v>
      </c>
      <c r="E5" s="95"/>
      <c r="F5" s="95"/>
      <c r="G5" s="96" t="str">
        <f>IF(D6="12x36","Regime de trabalho:","Quantidade de HORAS/MÊS")</f>
        <v>Quantidade de HORAS/MÊS</v>
      </c>
      <c r="H5" s="96"/>
      <c r="I5" s="97">
        <f>IF(D6="12x36",D6,5*D6)</f>
        <v>200</v>
      </c>
    </row>
    <row r="6" spans="1:11" ht="18.75" customHeight="1" x14ac:dyDescent="0.25">
      <c r="A6" s="89" t="str">
        <f>IF(D6="12x36","Regime de trabalho:","Regime de trabalho (horas semanais):")</f>
        <v>Regime de trabalho (horas semanais):</v>
      </c>
      <c r="B6" s="89"/>
      <c r="C6" s="89"/>
      <c r="D6" s="98">
        <v>40</v>
      </c>
      <c r="E6" s="98"/>
      <c r="F6" s="98"/>
      <c r="G6" s="96"/>
      <c r="H6" s="96"/>
      <c r="I6" s="97"/>
    </row>
    <row r="7" spans="1:11" ht="22.5" customHeight="1" x14ac:dyDescent="0.25">
      <c r="A7" s="89" t="s">
        <v>6</v>
      </c>
      <c r="B7" s="89"/>
      <c r="C7" s="89"/>
      <c r="D7" s="90" t="s">
        <v>190</v>
      </c>
      <c r="E7" s="90"/>
      <c r="F7" s="90"/>
      <c r="G7" s="99" t="s">
        <v>7</v>
      </c>
      <c r="H7" s="99"/>
      <c r="I7" s="88" t="s">
        <v>194</v>
      </c>
    </row>
    <row r="8" spans="1:11" ht="22.5" customHeight="1" x14ac:dyDescent="0.25">
      <c r="A8" s="89" t="s">
        <v>8</v>
      </c>
      <c r="B8" s="89"/>
      <c r="C8" s="89"/>
      <c r="D8" s="90" t="s">
        <v>15</v>
      </c>
      <c r="E8" s="90"/>
      <c r="F8" s="90"/>
      <c r="G8" s="99"/>
      <c r="H8" s="99"/>
      <c r="I8" s="88"/>
    </row>
    <row r="9" spans="1:11" ht="24.75" customHeight="1" x14ac:dyDescent="0.25">
      <c r="A9" s="89" t="s">
        <v>9</v>
      </c>
      <c r="B9" s="89"/>
      <c r="C9" s="89"/>
      <c r="D9" s="98" t="s">
        <v>191</v>
      </c>
      <c r="E9" s="98"/>
      <c r="F9" s="98"/>
      <c r="G9" s="99" t="s">
        <v>10</v>
      </c>
      <c r="H9" s="99"/>
      <c r="I9" s="9" t="s">
        <v>194</v>
      </c>
    </row>
    <row r="10" spans="1:11" ht="32.25" customHeight="1" x14ac:dyDescent="0.25">
      <c r="A10" s="100" t="s">
        <v>186</v>
      </c>
      <c r="B10" s="100"/>
      <c r="C10" s="100"/>
      <c r="D10" s="100"/>
      <c r="E10" s="100"/>
      <c r="F10" s="100"/>
      <c r="G10" s="8" t="s">
        <v>11</v>
      </c>
      <c r="H10" s="10">
        <v>220</v>
      </c>
      <c r="I10" s="11">
        <v>1869.5</v>
      </c>
    </row>
    <row r="11" spans="1:11" ht="11.25" customHeight="1" x14ac:dyDescent="0.25">
      <c r="A11" s="101" t="s">
        <v>12</v>
      </c>
      <c r="B11" s="101"/>
      <c r="C11" s="101"/>
      <c r="D11" s="101"/>
      <c r="E11" s="101"/>
      <c r="F11" s="101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01" t="s">
        <v>14</v>
      </c>
      <c r="B12" s="101"/>
      <c r="C12" s="101"/>
      <c r="D12" s="101"/>
      <c r="E12" s="101"/>
      <c r="F12" s="101"/>
      <c r="G12" s="102" t="s">
        <v>15</v>
      </c>
      <c r="H12" s="10" t="s">
        <v>16</v>
      </c>
      <c r="I12" s="11">
        <v>5</v>
      </c>
    </row>
    <row r="13" spans="1:11" x14ac:dyDescent="0.25">
      <c r="A13" s="101"/>
      <c r="B13" s="101"/>
      <c r="C13" s="101"/>
      <c r="D13" s="101"/>
      <c r="E13" s="101"/>
      <c r="F13" s="101"/>
      <c r="G13" s="102"/>
      <c r="H13" s="10" t="s">
        <v>17</v>
      </c>
      <c r="I13" s="14">
        <v>22</v>
      </c>
    </row>
    <row r="14" spans="1:11" x14ac:dyDescent="0.25">
      <c r="A14" s="101"/>
      <c r="B14" s="101"/>
      <c r="C14" s="101"/>
      <c r="D14" s="101"/>
      <c r="E14" s="101"/>
      <c r="F14" s="101"/>
      <c r="G14" s="102"/>
      <c r="H14" s="10" t="s">
        <v>18</v>
      </c>
      <c r="I14" s="9">
        <v>0.06</v>
      </c>
    </row>
    <row r="15" spans="1:11" ht="11.25" customHeight="1" x14ac:dyDescent="0.25">
      <c r="A15" s="101" t="s">
        <v>185</v>
      </c>
      <c r="B15" s="101"/>
      <c r="C15" s="101"/>
      <c r="D15" s="101"/>
      <c r="E15" s="101"/>
      <c r="F15" s="101"/>
      <c r="G15" s="102" t="s">
        <v>15</v>
      </c>
      <c r="H15" s="10" t="s">
        <v>16</v>
      </c>
      <c r="I15" s="11">
        <v>25.42</v>
      </c>
    </row>
    <row r="16" spans="1:11" ht="11.25" customHeight="1" x14ac:dyDescent="0.25">
      <c r="A16" s="101"/>
      <c r="B16" s="101"/>
      <c r="C16" s="101"/>
      <c r="D16" s="101"/>
      <c r="E16" s="101"/>
      <c r="F16" s="101"/>
      <c r="G16" s="102"/>
      <c r="H16" s="10" t="s">
        <v>17</v>
      </c>
      <c r="I16" s="14">
        <v>22</v>
      </c>
    </row>
    <row r="17" spans="1:9" x14ac:dyDescent="0.25">
      <c r="A17" s="101"/>
      <c r="B17" s="101"/>
      <c r="C17" s="101"/>
      <c r="D17" s="101"/>
      <c r="E17" s="101"/>
      <c r="F17" s="101"/>
      <c r="G17" s="102"/>
      <c r="H17" s="10" t="s">
        <v>18</v>
      </c>
      <c r="I17" s="9">
        <v>0.19</v>
      </c>
    </row>
    <row r="18" spans="1:9" ht="11.25" customHeight="1" x14ac:dyDescent="0.25">
      <c r="A18" s="101" t="s">
        <v>20</v>
      </c>
      <c r="B18" s="101"/>
      <c r="C18" s="101"/>
      <c r="D18" s="101"/>
      <c r="E18" s="101"/>
      <c r="F18" s="101"/>
      <c r="G18" s="102" t="s">
        <v>15</v>
      </c>
      <c r="H18" s="10" t="s">
        <v>16</v>
      </c>
      <c r="I18" s="11">
        <v>0</v>
      </c>
    </row>
    <row r="19" spans="1:9" x14ac:dyDescent="0.25">
      <c r="A19" s="101"/>
      <c r="B19" s="101"/>
      <c r="C19" s="101"/>
      <c r="D19" s="101"/>
      <c r="E19" s="101"/>
      <c r="F19" s="101"/>
      <c r="G19" s="102"/>
      <c r="H19" s="10" t="s">
        <v>17</v>
      </c>
      <c r="I19" s="14">
        <v>0</v>
      </c>
    </row>
    <row r="20" spans="1:9" x14ac:dyDescent="0.25">
      <c r="A20" s="117"/>
      <c r="B20" s="117"/>
      <c r="C20" s="117"/>
      <c r="D20" s="117"/>
      <c r="E20" s="117"/>
      <c r="F20" s="117"/>
      <c r="G20" s="102"/>
      <c r="H20" s="10" t="s">
        <v>18</v>
      </c>
      <c r="I20" s="9">
        <v>0</v>
      </c>
    </row>
    <row r="21" spans="1:9" ht="14.25" customHeight="1" x14ac:dyDescent="0.25">
      <c r="A21" s="117"/>
      <c r="B21" s="118"/>
      <c r="C21" s="118"/>
      <c r="D21" s="118"/>
      <c r="E21" s="118"/>
      <c r="F21" s="119"/>
      <c r="G21" s="125" t="s">
        <v>15</v>
      </c>
      <c r="H21" s="96" t="s">
        <v>21</v>
      </c>
      <c r="I21" s="105">
        <v>24.1</v>
      </c>
    </row>
    <row r="22" spans="1:9" ht="16.5" customHeight="1" x14ac:dyDescent="0.25">
      <c r="A22" s="108" t="s">
        <v>196</v>
      </c>
      <c r="B22" s="171"/>
      <c r="C22" s="171"/>
      <c r="D22" s="171"/>
      <c r="E22" s="171"/>
      <c r="F22" s="172"/>
      <c r="G22" s="126"/>
      <c r="H22" s="103"/>
      <c r="I22" s="106"/>
    </row>
    <row r="23" spans="1:9" x14ac:dyDescent="0.25">
      <c r="A23" s="111"/>
      <c r="B23" s="112"/>
      <c r="C23" s="112"/>
      <c r="D23" s="112"/>
      <c r="E23" s="112"/>
      <c r="F23" s="113"/>
      <c r="G23" s="126"/>
      <c r="H23" s="103"/>
      <c r="I23" s="106"/>
    </row>
    <row r="24" spans="1:9" ht="12.75" customHeight="1" x14ac:dyDescent="0.25">
      <c r="A24" s="114"/>
      <c r="B24" s="115"/>
      <c r="C24" s="115"/>
      <c r="D24" s="115"/>
      <c r="E24" s="115"/>
      <c r="F24" s="116"/>
      <c r="G24" s="127"/>
      <c r="H24" s="104"/>
      <c r="I24" s="107"/>
    </row>
    <row r="25" spans="1:9" ht="22.5" customHeight="1" x14ac:dyDescent="0.25">
      <c r="A25" s="130" t="s">
        <v>22</v>
      </c>
      <c r="B25" s="130"/>
      <c r="C25" s="130"/>
      <c r="D25" s="130"/>
      <c r="E25" s="130"/>
      <c r="F25" s="130"/>
      <c r="G25" s="15"/>
      <c r="H25" s="15" t="s">
        <v>23</v>
      </c>
      <c r="I25" s="17" t="s">
        <v>194</v>
      </c>
    </row>
    <row r="26" spans="1:9" ht="34.5" customHeight="1" x14ac:dyDescent="0.25">
      <c r="A26" s="90" t="s">
        <v>24</v>
      </c>
      <c r="B26" s="90"/>
      <c r="C26" s="90"/>
      <c r="D26" s="90"/>
      <c r="E26" s="90"/>
      <c r="F26" s="90"/>
      <c r="G26" s="10"/>
      <c r="H26" s="10" t="s">
        <v>25</v>
      </c>
      <c r="I26" s="11" t="s">
        <v>194</v>
      </c>
    </row>
    <row r="27" spans="1:9" ht="15" customHeight="1" x14ac:dyDescent="0.25">
      <c r="A27" s="90" t="s">
        <v>26</v>
      </c>
      <c r="B27" s="90"/>
      <c r="C27" s="90"/>
      <c r="D27" s="90"/>
      <c r="E27" s="90"/>
      <c r="F27" s="90"/>
      <c r="G27" s="15"/>
      <c r="H27" s="18" t="s">
        <v>27</v>
      </c>
      <c r="I27" s="19" t="s">
        <v>194</v>
      </c>
    </row>
    <row r="28" spans="1:9" ht="15" customHeight="1" x14ac:dyDescent="0.25">
      <c r="A28" s="90"/>
      <c r="B28" s="90"/>
      <c r="C28" s="90"/>
      <c r="D28" s="90"/>
      <c r="E28" s="90"/>
      <c r="F28" s="90"/>
      <c r="G28" s="15"/>
      <c r="H28" s="20" t="s">
        <v>28</v>
      </c>
      <c r="I28" s="9" t="s">
        <v>194</v>
      </c>
    </row>
    <row r="29" spans="1:9" ht="26.25" customHeight="1" x14ac:dyDescent="0.25">
      <c r="A29" s="90" t="s">
        <v>29</v>
      </c>
      <c r="B29" s="90"/>
      <c r="C29" s="90"/>
      <c r="D29" s="90"/>
      <c r="E29" s="90"/>
      <c r="F29" s="90"/>
      <c r="G29" s="15"/>
      <c r="H29" s="10" t="s">
        <v>27</v>
      </c>
      <c r="I29" s="19" t="s">
        <v>194</v>
      </c>
    </row>
    <row r="30" spans="1:9" ht="35.25" customHeight="1" x14ac:dyDescent="0.25">
      <c r="A30" s="90" t="s">
        <v>30</v>
      </c>
      <c r="B30" s="90"/>
      <c r="C30" s="90"/>
      <c r="D30" s="90"/>
      <c r="E30" s="90"/>
      <c r="F30" s="90"/>
      <c r="G30" s="10"/>
      <c r="H30" s="8" t="s">
        <v>23</v>
      </c>
      <c r="I30" s="9">
        <v>0.2</v>
      </c>
    </row>
    <row r="31" spans="1:9" ht="4.5" customHeight="1" x14ac:dyDescent="0.25"/>
    <row r="32" spans="1:9" ht="17.25" customHeight="1" x14ac:dyDescent="0.25">
      <c r="A32" s="131" t="s">
        <v>31</v>
      </c>
      <c r="B32" s="131"/>
      <c r="C32" s="131"/>
      <c r="D32" s="131"/>
      <c r="E32" s="131"/>
      <c r="F32" s="131"/>
      <c r="G32" s="131"/>
      <c r="H32" s="131"/>
      <c r="I32" s="131"/>
    </row>
    <row r="33" spans="1:10" ht="33.75" customHeight="1" x14ac:dyDescent="0.25">
      <c r="A33" s="21" t="s">
        <v>32</v>
      </c>
      <c r="B33" s="128" t="s">
        <v>33</v>
      </c>
      <c r="C33" s="128"/>
      <c r="D33" s="128"/>
      <c r="E33" s="128"/>
      <c r="F33" s="128"/>
      <c r="G33" s="128"/>
      <c r="H33" s="21" t="s">
        <v>34</v>
      </c>
      <c r="I33" s="21" t="s">
        <v>35</v>
      </c>
    </row>
    <row r="34" spans="1:10" ht="15" customHeight="1" x14ac:dyDescent="0.25">
      <c r="A34" s="16">
        <v>1</v>
      </c>
      <c r="B34" s="129" t="s">
        <v>36</v>
      </c>
      <c r="C34" s="129"/>
      <c r="D34" s="129"/>
      <c r="E34" s="129"/>
      <c r="F34" s="129"/>
      <c r="G34" s="129"/>
      <c r="H34" s="22">
        <f t="shared" ref="H34:H41" si="0">I34/$I$42</f>
        <v>1</v>
      </c>
      <c r="I34" s="23">
        <f>IF(D6="12x36",I10,I10/H10*I5)</f>
        <v>1699.5454545454545</v>
      </c>
    </row>
    <row r="35" spans="1:10" ht="15" customHeight="1" x14ac:dyDescent="0.25">
      <c r="A35" s="16">
        <f t="shared" ref="A35:A41" si="1">A34+1</f>
        <v>2</v>
      </c>
      <c r="B35" s="129" t="s">
        <v>37</v>
      </c>
      <c r="C35" s="129"/>
      <c r="D35" s="129"/>
      <c r="E35" s="129"/>
      <c r="F35" s="129"/>
      <c r="G35" s="129"/>
      <c r="H35" s="22">
        <f t="shared" si="0"/>
        <v>0</v>
      </c>
      <c r="I35" s="23">
        <f>IF(I9=30%,I34*I9,0)</f>
        <v>0</v>
      </c>
    </row>
    <row r="36" spans="1:10" ht="15" customHeight="1" x14ac:dyDescent="0.25">
      <c r="A36" s="16">
        <f t="shared" si="1"/>
        <v>3</v>
      </c>
      <c r="B36" s="129" t="s">
        <v>38</v>
      </c>
      <c r="C36" s="129"/>
      <c r="D36" s="129"/>
      <c r="E36" s="129"/>
      <c r="F36" s="129"/>
      <c r="G36" s="129"/>
      <c r="H36" s="22">
        <f t="shared" si="0"/>
        <v>0</v>
      </c>
      <c r="I36" s="23">
        <f>IF(I7=10%,I26*I7,0)</f>
        <v>0</v>
      </c>
    </row>
    <row r="37" spans="1:10" ht="15" customHeight="1" x14ac:dyDescent="0.25">
      <c r="A37" s="16">
        <f t="shared" si="1"/>
        <v>4</v>
      </c>
      <c r="B37" s="129" t="s">
        <v>39</v>
      </c>
      <c r="C37" s="129"/>
      <c r="D37" s="129"/>
      <c r="E37" s="129"/>
      <c r="F37" s="129"/>
      <c r="G37" s="129"/>
      <c r="H37" s="22">
        <f t="shared" si="0"/>
        <v>0</v>
      </c>
      <c r="I37" s="23">
        <f>IF(I7=20%,I26*I7,0)</f>
        <v>0</v>
      </c>
    </row>
    <row r="38" spans="1:10" ht="15" customHeight="1" x14ac:dyDescent="0.25">
      <c r="A38" s="16">
        <f t="shared" si="1"/>
        <v>5</v>
      </c>
      <c r="B38" s="129" t="s">
        <v>40</v>
      </c>
      <c r="C38" s="129"/>
      <c r="D38" s="129"/>
      <c r="E38" s="129"/>
      <c r="F38" s="129"/>
      <c r="G38" s="129"/>
      <c r="H38" s="22">
        <f t="shared" si="0"/>
        <v>0</v>
      </c>
      <c r="I38" s="23">
        <f>IF(I7=40%,I26*I7,0)</f>
        <v>0</v>
      </c>
    </row>
    <row r="39" spans="1:10" ht="15" customHeight="1" x14ac:dyDescent="0.25">
      <c r="A39" s="16">
        <f t="shared" si="1"/>
        <v>6</v>
      </c>
      <c r="B39" s="129" t="s">
        <v>180</v>
      </c>
      <c r="C39" s="129"/>
      <c r="D39" s="129"/>
      <c r="E39" s="129"/>
      <c r="F39" s="129"/>
      <c r="G39" s="129"/>
      <c r="H39" s="22">
        <f t="shared" si="0"/>
        <v>0</v>
      </c>
      <c r="I39" s="23">
        <f>IF(I25="Não aplicável",0,I34*I25)</f>
        <v>0</v>
      </c>
    </row>
    <row r="40" spans="1:10" ht="15" customHeight="1" x14ac:dyDescent="0.25">
      <c r="A40" s="16">
        <f t="shared" si="1"/>
        <v>7</v>
      </c>
      <c r="B40" s="129" t="s">
        <v>41</v>
      </c>
      <c r="C40" s="129"/>
      <c r="D40" s="129"/>
      <c r="E40" s="129"/>
      <c r="F40" s="129"/>
      <c r="G40" s="129"/>
      <c r="H40" s="22">
        <f t="shared" si="0"/>
        <v>0</v>
      </c>
      <c r="I40" s="23">
        <f>IF(I27="Não aplicável",0,(I34+I35+I36+I37+I38+I39+#REF!)/I5*I27*(1+I28))</f>
        <v>0</v>
      </c>
    </row>
    <row r="41" spans="1:10" ht="23.25" customHeight="1" x14ac:dyDescent="0.25">
      <c r="A41" s="16">
        <f t="shared" si="1"/>
        <v>8</v>
      </c>
      <c r="B41" s="129" t="s">
        <v>42</v>
      </c>
      <c r="C41" s="129"/>
      <c r="D41" s="129"/>
      <c r="E41" s="129"/>
      <c r="F41" s="129"/>
      <c r="G41" s="129"/>
      <c r="H41" s="22">
        <f t="shared" si="0"/>
        <v>0</v>
      </c>
      <c r="I41" s="23">
        <f>IF(I27="Não aplicável",0,I27/I13*5*(I10/H10*(1+I28)))</f>
        <v>0</v>
      </c>
    </row>
    <row r="42" spans="1:10" s="27" customFormat="1" ht="15" customHeight="1" x14ac:dyDescent="0.25">
      <c r="A42" s="132" t="s">
        <v>43</v>
      </c>
      <c r="B42" s="132"/>
      <c r="C42" s="132"/>
      <c r="D42" s="132"/>
      <c r="E42" s="132"/>
      <c r="F42" s="132"/>
      <c r="G42" s="132"/>
      <c r="H42" s="24">
        <f>SUM(H34:H41)</f>
        <v>1</v>
      </c>
      <c r="I42" s="25">
        <f>SUM(I34:I41)</f>
        <v>1699.5454545454545</v>
      </c>
      <c r="J42" s="26"/>
    </row>
    <row r="43" spans="1:10" ht="4.5" customHeight="1" x14ac:dyDescent="0.25"/>
    <row r="44" spans="1:10" ht="33.75" customHeight="1" x14ac:dyDescent="0.25">
      <c r="A44" s="21" t="s">
        <v>44</v>
      </c>
      <c r="B44" s="128" t="s">
        <v>45</v>
      </c>
      <c r="C44" s="128"/>
      <c r="D44" s="128"/>
      <c r="E44" s="128"/>
      <c r="F44" s="128"/>
      <c r="G44" s="128"/>
      <c r="H44" s="21" t="s">
        <v>34</v>
      </c>
      <c r="I44" s="21" t="s">
        <v>35</v>
      </c>
    </row>
    <row r="45" spans="1:10" ht="15" customHeight="1" x14ac:dyDescent="0.25">
      <c r="A45" s="16">
        <v>1</v>
      </c>
      <c r="B45" s="129" t="s">
        <v>46</v>
      </c>
      <c r="C45" s="129"/>
      <c r="D45" s="129"/>
      <c r="E45" s="129"/>
      <c r="F45" s="129"/>
      <c r="G45" s="129"/>
      <c r="H45" s="22">
        <v>0.2</v>
      </c>
      <c r="I45" s="23">
        <f t="shared" ref="I45:I52" si="2">$I$42*H45</f>
        <v>339.90909090909093</v>
      </c>
    </row>
    <row r="46" spans="1:10" ht="15" customHeight="1" x14ac:dyDescent="0.25">
      <c r="A46" s="16">
        <v>2</v>
      </c>
      <c r="B46" s="129" t="s">
        <v>47</v>
      </c>
      <c r="C46" s="129"/>
      <c r="D46" s="129"/>
      <c r="E46" s="129"/>
      <c r="F46" s="129"/>
      <c r="G46" s="129"/>
      <c r="H46" s="22">
        <v>1.4999999999999999E-2</v>
      </c>
      <c r="I46" s="23">
        <f t="shared" si="2"/>
        <v>25.493181818181817</v>
      </c>
    </row>
    <row r="47" spans="1:10" ht="15" customHeight="1" x14ac:dyDescent="0.25">
      <c r="A47" s="16">
        <v>3</v>
      </c>
      <c r="B47" s="129" t="s">
        <v>48</v>
      </c>
      <c r="C47" s="129"/>
      <c r="D47" s="129"/>
      <c r="E47" s="129"/>
      <c r="F47" s="129"/>
      <c r="G47" s="129"/>
      <c r="H47" s="22">
        <v>0.01</v>
      </c>
      <c r="I47" s="23">
        <f t="shared" si="2"/>
        <v>16.995454545454546</v>
      </c>
    </row>
    <row r="48" spans="1:10" ht="15" customHeight="1" x14ac:dyDescent="0.25">
      <c r="A48" s="16">
        <v>4</v>
      </c>
      <c r="B48" s="129" t="s">
        <v>49</v>
      </c>
      <c r="C48" s="129"/>
      <c r="D48" s="129"/>
      <c r="E48" s="129"/>
      <c r="F48" s="129"/>
      <c r="G48" s="129"/>
      <c r="H48" s="22">
        <v>2E-3</v>
      </c>
      <c r="I48" s="23">
        <f t="shared" si="2"/>
        <v>3.3990909090909089</v>
      </c>
    </row>
    <row r="49" spans="1:10" ht="15" customHeight="1" x14ac:dyDescent="0.25">
      <c r="A49" s="16">
        <v>5</v>
      </c>
      <c r="B49" s="129" t="s">
        <v>50</v>
      </c>
      <c r="C49" s="129"/>
      <c r="D49" s="129"/>
      <c r="E49" s="129"/>
      <c r="F49" s="129"/>
      <c r="G49" s="129"/>
      <c r="H49" s="22">
        <v>2.5000000000000001E-2</v>
      </c>
      <c r="I49" s="23">
        <f t="shared" si="2"/>
        <v>42.488636363636367</v>
      </c>
    </row>
    <row r="50" spans="1:10" ht="15" customHeight="1" x14ac:dyDescent="0.25">
      <c r="A50" s="16">
        <v>6</v>
      </c>
      <c r="B50" s="129" t="s">
        <v>51</v>
      </c>
      <c r="C50" s="129"/>
      <c r="D50" s="129"/>
      <c r="E50" s="129"/>
      <c r="F50" s="129"/>
      <c r="G50" s="129"/>
      <c r="H50" s="22">
        <v>0.08</v>
      </c>
      <c r="I50" s="23">
        <f t="shared" si="2"/>
        <v>135.96363636363637</v>
      </c>
    </row>
    <row r="51" spans="1:10" ht="15" customHeight="1" x14ac:dyDescent="0.25">
      <c r="A51" s="16">
        <v>7</v>
      </c>
      <c r="B51" s="129" t="s">
        <v>52</v>
      </c>
      <c r="C51" s="129"/>
      <c r="D51" s="129"/>
      <c r="E51" s="129"/>
      <c r="F51" s="129"/>
      <c r="G51" s="129"/>
      <c r="H51" s="22">
        <v>0.03</v>
      </c>
      <c r="I51" s="23">
        <f t="shared" si="2"/>
        <v>50.986363636363635</v>
      </c>
    </row>
    <row r="52" spans="1:10" ht="15" customHeight="1" x14ac:dyDescent="0.25">
      <c r="A52" s="16">
        <v>8</v>
      </c>
      <c r="B52" s="129" t="s">
        <v>53</v>
      </c>
      <c r="C52" s="129"/>
      <c r="D52" s="129"/>
      <c r="E52" s="129"/>
      <c r="F52" s="129"/>
      <c r="G52" s="129"/>
      <c r="H52" s="22">
        <v>6.0000000000000001E-3</v>
      </c>
      <c r="I52" s="23">
        <f t="shared" si="2"/>
        <v>10.197272727272727</v>
      </c>
    </row>
    <row r="53" spans="1:10" s="27" customFormat="1" ht="15" customHeight="1" x14ac:dyDescent="0.25">
      <c r="A53" s="132" t="s">
        <v>54</v>
      </c>
      <c r="B53" s="132"/>
      <c r="C53" s="132"/>
      <c r="D53" s="132"/>
      <c r="E53" s="132"/>
      <c r="F53" s="132"/>
      <c r="G53" s="132"/>
      <c r="H53" s="24">
        <f>SUM(H45:H52)</f>
        <v>0.3680000000000001</v>
      </c>
      <c r="I53" s="25">
        <f>SUM(I45:I52)</f>
        <v>625.43272727272733</v>
      </c>
      <c r="J53" s="26"/>
    </row>
    <row r="54" spans="1:10" ht="15" customHeight="1" x14ac:dyDescent="0.25">
      <c r="A54" s="133" t="s">
        <v>55</v>
      </c>
      <c r="B54" s="133"/>
      <c r="C54" s="133"/>
      <c r="D54" s="133"/>
      <c r="E54" s="133"/>
      <c r="F54" s="133"/>
      <c r="G54" s="133"/>
      <c r="H54" s="133"/>
      <c r="I54" s="133"/>
    </row>
    <row r="55" spans="1:10" ht="30.75" customHeight="1" x14ac:dyDescent="0.25">
      <c r="A55" s="134" t="s">
        <v>56</v>
      </c>
      <c r="B55" s="134"/>
      <c r="C55" s="134"/>
      <c r="D55" s="134"/>
      <c r="E55" s="134"/>
      <c r="F55" s="134"/>
      <c r="G55" s="134"/>
      <c r="H55" s="134"/>
      <c r="I55" s="134"/>
    </row>
    <row r="56" spans="1:10" ht="33.75" customHeight="1" x14ac:dyDescent="0.25">
      <c r="A56" s="21" t="s">
        <v>57</v>
      </c>
      <c r="B56" s="128" t="s">
        <v>58</v>
      </c>
      <c r="C56" s="128"/>
      <c r="D56" s="128"/>
      <c r="E56" s="128"/>
      <c r="F56" s="128"/>
      <c r="G56" s="128"/>
      <c r="H56" s="21" t="s">
        <v>34</v>
      </c>
      <c r="I56" s="21" t="s">
        <v>35</v>
      </c>
    </row>
    <row r="57" spans="1:10" ht="15" customHeight="1" x14ac:dyDescent="0.25">
      <c r="A57" s="16">
        <v>1</v>
      </c>
      <c r="B57" s="129" t="s">
        <v>59</v>
      </c>
      <c r="C57" s="129"/>
      <c r="D57" s="129"/>
      <c r="E57" s="129"/>
      <c r="F57" s="129"/>
      <c r="G57" s="129"/>
      <c r="H57" s="22">
        <v>0.119314</v>
      </c>
      <c r="I57" s="23">
        <f t="shared" ref="I57:I64" si="3">$I$42*H57</f>
        <v>202.77956636363638</v>
      </c>
    </row>
    <row r="58" spans="1:10" ht="15" customHeight="1" x14ac:dyDescent="0.25">
      <c r="A58" s="16">
        <v>2</v>
      </c>
      <c r="B58" s="129" t="s">
        <v>60</v>
      </c>
      <c r="C58" s="129"/>
      <c r="D58" s="129"/>
      <c r="E58" s="129"/>
      <c r="F58" s="129"/>
      <c r="G58" s="129"/>
      <c r="H58" s="22">
        <v>2.0479000000000001E-2</v>
      </c>
      <c r="I58" s="23">
        <f t="shared" si="3"/>
        <v>34.804991363636361</v>
      </c>
    </row>
    <row r="59" spans="1:10" ht="15" customHeight="1" x14ac:dyDescent="0.25">
      <c r="A59" s="16">
        <v>3</v>
      </c>
      <c r="B59" s="129" t="s">
        <v>61</v>
      </c>
      <c r="C59" s="129"/>
      <c r="D59" s="129"/>
      <c r="E59" s="129"/>
      <c r="F59" s="129"/>
      <c r="G59" s="129"/>
      <c r="H59" s="22">
        <v>1.2123E-2</v>
      </c>
      <c r="I59" s="23">
        <f t="shared" si="3"/>
        <v>20.603589545454547</v>
      </c>
    </row>
    <row r="60" spans="1:10" ht="15" customHeight="1" x14ac:dyDescent="0.25">
      <c r="A60" s="16">
        <v>4</v>
      </c>
      <c r="B60" s="129" t="s">
        <v>62</v>
      </c>
      <c r="C60" s="129"/>
      <c r="D60" s="129"/>
      <c r="E60" s="129"/>
      <c r="F60" s="129"/>
      <c r="G60" s="129"/>
      <c r="H60" s="22">
        <v>1.1436E-2</v>
      </c>
      <c r="I60" s="23">
        <f t="shared" si="3"/>
        <v>19.436001818181818</v>
      </c>
    </row>
    <row r="61" spans="1:10" ht="15" customHeight="1" x14ac:dyDescent="0.25">
      <c r="A61" s="16">
        <v>5</v>
      </c>
      <c r="B61" s="129" t="s">
        <v>63</v>
      </c>
      <c r="C61" s="129"/>
      <c r="D61" s="129"/>
      <c r="E61" s="129"/>
      <c r="F61" s="129"/>
      <c r="G61" s="129"/>
      <c r="H61" s="22">
        <v>1.74E-4</v>
      </c>
      <c r="I61" s="23">
        <f t="shared" si="3"/>
        <v>0.29572090909090909</v>
      </c>
    </row>
    <row r="62" spans="1:10" ht="15" customHeight="1" x14ac:dyDescent="0.25">
      <c r="A62" s="16">
        <v>6</v>
      </c>
      <c r="B62" s="129" t="s">
        <v>64</v>
      </c>
      <c r="C62" s="129"/>
      <c r="D62" s="129"/>
      <c r="E62" s="129"/>
      <c r="F62" s="129"/>
      <c r="G62" s="129"/>
      <c r="H62" s="22">
        <v>4.4200000000000001E-4</v>
      </c>
      <c r="I62" s="23">
        <f t="shared" si="3"/>
        <v>0.75119909090909087</v>
      </c>
    </row>
    <row r="63" spans="1:10" ht="15" customHeight="1" x14ac:dyDescent="0.25">
      <c r="A63" s="16">
        <v>7</v>
      </c>
      <c r="B63" s="129" t="s">
        <v>65</v>
      </c>
      <c r="C63" s="129"/>
      <c r="D63" s="129"/>
      <c r="E63" s="129"/>
      <c r="F63" s="129"/>
      <c r="G63" s="129"/>
      <c r="H63" s="22">
        <v>1.85E-4</v>
      </c>
      <c r="I63" s="23">
        <f t="shared" si="3"/>
        <v>0.31441590909090905</v>
      </c>
    </row>
    <row r="64" spans="1:10" ht="15" customHeight="1" x14ac:dyDescent="0.25">
      <c r="A64" s="16">
        <v>8</v>
      </c>
      <c r="B64" s="129" t="s">
        <v>66</v>
      </c>
      <c r="C64" s="129"/>
      <c r="D64" s="129"/>
      <c r="E64" s="129"/>
      <c r="F64" s="129"/>
      <c r="G64" s="129"/>
      <c r="H64" s="22">
        <v>9.0789999999999996E-2</v>
      </c>
      <c r="I64" s="23">
        <f t="shared" si="3"/>
        <v>154.30173181818182</v>
      </c>
    </row>
    <row r="65" spans="1:11" s="27" customFormat="1" ht="15" customHeight="1" x14ac:dyDescent="0.25">
      <c r="A65" s="132" t="s">
        <v>67</v>
      </c>
      <c r="B65" s="132"/>
      <c r="C65" s="132"/>
      <c r="D65" s="132"/>
      <c r="E65" s="132"/>
      <c r="F65" s="132"/>
      <c r="G65" s="132"/>
      <c r="H65" s="24">
        <f>SUM(H57:H64)</f>
        <v>0.25494299999999998</v>
      </c>
      <c r="I65" s="25">
        <f>SUM(I57:I64)</f>
        <v>433.28721681818183</v>
      </c>
      <c r="J65" s="26"/>
    </row>
    <row r="66" spans="1:11" ht="11.25" customHeight="1" x14ac:dyDescent="0.25">
      <c r="A66" s="28" t="s">
        <v>68</v>
      </c>
      <c r="B66" s="135" t="s">
        <v>69</v>
      </c>
      <c r="C66" s="135"/>
      <c r="D66" s="135"/>
      <c r="E66" s="135"/>
      <c r="F66" s="135"/>
      <c r="G66" s="135"/>
      <c r="H66" s="135"/>
      <c r="I66" s="135"/>
    </row>
    <row r="67" spans="1:11" ht="15" customHeight="1" x14ac:dyDescent="0.25">
      <c r="A67" s="28" t="s">
        <v>70</v>
      </c>
      <c r="B67" s="136" t="s">
        <v>71</v>
      </c>
      <c r="C67" s="136"/>
      <c r="D67" s="136"/>
      <c r="E67" s="136"/>
      <c r="F67" s="136"/>
      <c r="G67" s="136"/>
      <c r="H67" s="136"/>
      <c r="I67" s="136"/>
    </row>
    <row r="68" spans="1:11" ht="33.75" customHeight="1" x14ac:dyDescent="0.25">
      <c r="A68" s="21" t="s">
        <v>72</v>
      </c>
      <c r="B68" s="128" t="s">
        <v>73</v>
      </c>
      <c r="C68" s="128"/>
      <c r="D68" s="128"/>
      <c r="E68" s="128"/>
      <c r="F68" s="128"/>
      <c r="G68" s="128"/>
      <c r="H68" s="21" t="s">
        <v>34</v>
      </c>
      <c r="I68" s="21" t="s">
        <v>35</v>
      </c>
    </row>
    <row r="69" spans="1:11" ht="15" customHeight="1" x14ac:dyDescent="0.25">
      <c r="A69" s="16">
        <v>1</v>
      </c>
      <c r="B69" s="129" t="s">
        <v>74</v>
      </c>
      <c r="C69" s="129"/>
      <c r="D69" s="129"/>
      <c r="E69" s="129"/>
      <c r="F69" s="129"/>
      <c r="G69" s="129"/>
      <c r="H69" s="22">
        <v>2.3626999999999999E-2</v>
      </c>
      <c r="I69" s="23">
        <f>$I$42*H69</f>
        <v>40.155160454545452</v>
      </c>
    </row>
    <row r="70" spans="1:11" ht="15" customHeight="1" x14ac:dyDescent="0.25">
      <c r="A70" s="16">
        <v>2</v>
      </c>
      <c r="B70" s="129" t="s">
        <v>75</v>
      </c>
      <c r="C70" s="129"/>
      <c r="D70" s="129"/>
      <c r="E70" s="129"/>
      <c r="F70" s="129"/>
      <c r="G70" s="129"/>
      <c r="H70" s="22">
        <v>1.717E-3</v>
      </c>
      <c r="I70" s="23">
        <f>$I$42*H70</f>
        <v>2.9181195454545454</v>
      </c>
    </row>
    <row r="71" spans="1:11" ht="15" customHeight="1" x14ac:dyDescent="0.25">
      <c r="A71" s="16">
        <v>3</v>
      </c>
      <c r="B71" s="129" t="s">
        <v>76</v>
      </c>
      <c r="C71" s="129"/>
      <c r="D71" s="129"/>
      <c r="E71" s="129"/>
      <c r="F71" s="129"/>
      <c r="G71" s="129"/>
      <c r="H71" s="22">
        <v>9.4509999999999993E-3</v>
      </c>
      <c r="I71" s="23">
        <f>$I$42*H71</f>
        <v>16.062404090909091</v>
      </c>
    </row>
    <row r="72" spans="1:11" s="27" customFormat="1" ht="15" customHeight="1" x14ac:dyDescent="0.25">
      <c r="A72" s="132" t="s">
        <v>77</v>
      </c>
      <c r="B72" s="132"/>
      <c r="C72" s="132"/>
      <c r="D72" s="132"/>
      <c r="E72" s="132"/>
      <c r="F72" s="132"/>
      <c r="G72" s="132"/>
      <c r="H72" s="24">
        <f>SUM(H69:H71)</f>
        <v>3.4795E-2</v>
      </c>
      <c r="I72" s="25">
        <f>SUM(I69:I71)</f>
        <v>59.135684090909088</v>
      </c>
      <c r="J72" s="26"/>
    </row>
    <row r="73" spans="1:11" ht="4.5" customHeight="1" x14ac:dyDescent="0.25"/>
    <row r="74" spans="1:11" ht="33.75" customHeight="1" x14ac:dyDescent="0.25">
      <c r="A74" s="21" t="s">
        <v>78</v>
      </c>
      <c r="B74" s="128" t="s">
        <v>79</v>
      </c>
      <c r="C74" s="128"/>
      <c r="D74" s="128"/>
      <c r="E74" s="128"/>
      <c r="F74" s="128"/>
      <c r="G74" s="128"/>
      <c r="H74" s="21" t="s">
        <v>34</v>
      </c>
      <c r="I74" s="21" t="s">
        <v>35</v>
      </c>
    </row>
    <row r="75" spans="1:11" ht="15" customHeight="1" x14ac:dyDescent="0.25">
      <c r="A75" s="16">
        <v>1</v>
      </c>
      <c r="B75" s="129" t="s">
        <v>80</v>
      </c>
      <c r="C75" s="129"/>
      <c r="D75" s="129"/>
      <c r="E75" s="129"/>
      <c r="F75" s="129"/>
      <c r="G75" s="129"/>
      <c r="H75" s="22">
        <f>(H53*H65)</f>
        <v>9.3819024000000015E-2</v>
      </c>
      <c r="I75" s="23">
        <f>$I$42*H75</f>
        <v>159.44969578909092</v>
      </c>
    </row>
    <row r="76" spans="1:11" s="27" customFormat="1" ht="15" customHeight="1" x14ac:dyDescent="0.25">
      <c r="A76" s="132" t="s">
        <v>81</v>
      </c>
      <c r="B76" s="132"/>
      <c r="C76" s="132"/>
      <c r="D76" s="132"/>
      <c r="E76" s="132"/>
      <c r="F76" s="132"/>
      <c r="G76" s="132"/>
      <c r="H76" s="24">
        <f>SUM(H75:H75)</f>
        <v>9.3819024000000015E-2</v>
      </c>
      <c r="I76" s="25">
        <f>I75</f>
        <v>159.44969578909092</v>
      </c>
      <c r="J76" s="26"/>
      <c r="K76" s="29"/>
    </row>
    <row r="77" spans="1:11" ht="4.5" customHeight="1" x14ac:dyDescent="0.25">
      <c r="J77" s="30"/>
    </row>
    <row r="78" spans="1:11" s="27" customFormat="1" ht="12" customHeight="1" x14ac:dyDescent="0.25">
      <c r="A78" s="138" t="s">
        <v>82</v>
      </c>
      <c r="B78" s="138"/>
      <c r="C78" s="138"/>
      <c r="D78" s="138"/>
      <c r="E78" s="138"/>
      <c r="F78" s="138"/>
      <c r="G78" s="138"/>
      <c r="H78" s="31">
        <f>H53+H65+H72+H76</f>
        <v>0.75155702400000002</v>
      </c>
      <c r="I78" s="32">
        <f>I53+I65+I72+I76</f>
        <v>1277.3053239709093</v>
      </c>
      <c r="J78" s="26"/>
    </row>
    <row r="79" spans="1:11" ht="4.5" customHeight="1" x14ac:dyDescent="0.25"/>
    <row r="80" spans="1:11" ht="33.75" customHeight="1" x14ac:dyDescent="0.25">
      <c r="A80" s="21" t="s">
        <v>83</v>
      </c>
      <c r="B80" s="128" t="s">
        <v>84</v>
      </c>
      <c r="C80" s="128"/>
      <c r="D80" s="128"/>
      <c r="E80" s="128"/>
      <c r="F80" s="128"/>
      <c r="G80" s="128"/>
      <c r="H80" s="21" t="s">
        <v>34</v>
      </c>
      <c r="I80" s="21" t="s">
        <v>35</v>
      </c>
    </row>
    <row r="81" spans="1:10" ht="15" customHeight="1" x14ac:dyDescent="0.25">
      <c r="A81" s="16">
        <v>1</v>
      </c>
      <c r="B81" s="129" t="s">
        <v>19</v>
      </c>
      <c r="C81" s="129"/>
      <c r="D81" s="129"/>
      <c r="E81" s="129"/>
      <c r="F81" s="129"/>
      <c r="G81" s="129"/>
      <c r="H81" s="22">
        <f t="shared" ref="H81:H86" si="4">I81/$I$42</f>
        <v>0.26653267718641349</v>
      </c>
      <c r="I81" s="23">
        <f>I99</f>
        <v>452.98439999999999</v>
      </c>
    </row>
    <row r="82" spans="1:10" ht="15" customHeight="1" x14ac:dyDescent="0.25">
      <c r="A82" s="16">
        <f>A81+1</f>
        <v>2</v>
      </c>
      <c r="B82" s="129" t="s">
        <v>20</v>
      </c>
      <c r="C82" s="129"/>
      <c r="D82" s="129"/>
      <c r="E82" s="129"/>
      <c r="F82" s="129"/>
      <c r="G82" s="129"/>
      <c r="H82" s="22">
        <f t="shared" si="4"/>
        <v>0</v>
      </c>
      <c r="I82" s="23">
        <f>I95</f>
        <v>0</v>
      </c>
    </row>
    <row r="83" spans="1:10" ht="15" customHeight="1" x14ac:dyDescent="0.25">
      <c r="A83" s="16">
        <f t="shared" ref="A83:A86" si="5">A82+1</f>
        <v>3</v>
      </c>
      <c r="B83" s="139" t="s">
        <v>182</v>
      </c>
      <c r="C83" s="140"/>
      <c r="D83" s="140"/>
      <c r="E83" s="140"/>
      <c r="F83" s="140"/>
      <c r="G83" s="141"/>
      <c r="H83" s="22">
        <f t="shared" si="4"/>
        <v>0</v>
      </c>
      <c r="I83" s="23">
        <v>0</v>
      </c>
    </row>
    <row r="84" spans="1:10" ht="15" customHeight="1" x14ac:dyDescent="0.25">
      <c r="A84" s="16">
        <f t="shared" si="5"/>
        <v>4</v>
      </c>
      <c r="B84" s="129" t="s">
        <v>85</v>
      </c>
      <c r="C84" s="129"/>
      <c r="D84" s="129"/>
      <c r="E84" s="129"/>
      <c r="F84" s="129"/>
      <c r="G84" s="129"/>
      <c r="H84" s="22">
        <f t="shared" si="4"/>
        <v>6.9446376036373367E-2</v>
      </c>
      <c r="I84" s="23">
        <f>I91</f>
        <v>118.02727272727273</v>
      </c>
    </row>
    <row r="85" spans="1:10" ht="15" customHeight="1" x14ac:dyDescent="0.25">
      <c r="A85" s="16">
        <f t="shared" si="5"/>
        <v>5</v>
      </c>
      <c r="B85" s="129" t="s">
        <v>86</v>
      </c>
      <c r="C85" s="129"/>
      <c r="D85" s="129"/>
      <c r="E85" s="129"/>
      <c r="F85" s="129"/>
      <c r="G85" s="129"/>
      <c r="H85" s="22">
        <f t="shared" si="4"/>
        <v>0</v>
      </c>
      <c r="I85" s="23">
        <f>IF(I29="Não aplicável",0,((I10/H10)*1.5*I29))</f>
        <v>0</v>
      </c>
    </row>
    <row r="86" spans="1:10" ht="15" customHeight="1" x14ac:dyDescent="0.25">
      <c r="A86" s="16">
        <f t="shared" si="5"/>
        <v>6</v>
      </c>
      <c r="B86" s="129" t="s">
        <v>87</v>
      </c>
      <c r="C86" s="129"/>
      <c r="D86" s="129"/>
      <c r="E86" s="129"/>
      <c r="F86" s="129"/>
      <c r="G86" s="129"/>
      <c r="H86" s="22">
        <f t="shared" si="4"/>
        <v>1.4180262102166356E-2</v>
      </c>
      <c r="I86" s="23">
        <f>IF(I21="Não aplicável",0,I21)</f>
        <v>24.1</v>
      </c>
    </row>
    <row r="87" spans="1:10" ht="15" customHeight="1" x14ac:dyDescent="0.25">
      <c r="A87" s="132" t="s">
        <v>88</v>
      </c>
      <c r="B87" s="132"/>
      <c r="C87" s="132"/>
      <c r="D87" s="132"/>
      <c r="E87" s="132"/>
      <c r="F87" s="132"/>
      <c r="G87" s="132"/>
      <c r="H87" s="24">
        <f>SUM(H81:H86)</f>
        <v>0.3501593153249532</v>
      </c>
      <c r="I87" s="25">
        <f>SUM(I81:I86)</f>
        <v>595.11167272727278</v>
      </c>
      <c r="J87" s="33"/>
    </row>
    <row r="88" spans="1:10" ht="18" customHeight="1" x14ac:dyDescent="0.25">
      <c r="A88" s="28" t="s">
        <v>89</v>
      </c>
      <c r="B88" s="133" t="s">
        <v>90</v>
      </c>
      <c r="C88" s="133"/>
      <c r="D88" s="133"/>
      <c r="E88" s="133"/>
      <c r="F88" s="133"/>
      <c r="G88" s="133"/>
      <c r="H88" s="34"/>
      <c r="I88" s="35"/>
    </row>
    <row r="89" spans="1:10" ht="15" customHeight="1" x14ac:dyDescent="0.25">
      <c r="A89" s="137" t="s">
        <v>91</v>
      </c>
      <c r="B89" s="137"/>
      <c r="C89" s="137"/>
      <c r="D89" s="137"/>
      <c r="E89" s="137"/>
      <c r="F89" s="137"/>
      <c r="G89" s="137"/>
      <c r="H89" s="137"/>
      <c r="I89" s="137"/>
    </row>
    <row r="90" spans="1:10" ht="24" customHeight="1" x14ac:dyDescent="0.25">
      <c r="A90" s="90" t="s">
        <v>92</v>
      </c>
      <c r="B90" s="90"/>
      <c r="C90" s="16" t="s">
        <v>93</v>
      </c>
      <c r="D90" s="16" t="s">
        <v>94</v>
      </c>
      <c r="E90" s="16" t="s">
        <v>95</v>
      </c>
      <c r="F90" s="16" t="s">
        <v>96</v>
      </c>
      <c r="G90" s="16" t="s">
        <v>97</v>
      </c>
      <c r="H90" s="22" t="s">
        <v>98</v>
      </c>
      <c r="I90" s="23" t="s">
        <v>99</v>
      </c>
    </row>
    <row r="91" spans="1:10" ht="15" customHeight="1" x14ac:dyDescent="0.25">
      <c r="A91" s="144">
        <f>I12</f>
        <v>5</v>
      </c>
      <c r="B91" s="144"/>
      <c r="C91" s="16">
        <f>I13</f>
        <v>22</v>
      </c>
      <c r="D91" s="16">
        <v>2</v>
      </c>
      <c r="E91" s="36">
        <f>A91*C91*D91</f>
        <v>220</v>
      </c>
      <c r="F91" s="36">
        <f>I34</f>
        <v>1699.5454545454545</v>
      </c>
      <c r="G91" s="37">
        <f>I14</f>
        <v>0.06</v>
      </c>
      <c r="H91" s="36">
        <f>F91*G91</f>
        <v>101.97272727272727</v>
      </c>
      <c r="I91" s="23">
        <f>IF((E91-H91)&gt;0,E91-H91,0)</f>
        <v>118.02727272727273</v>
      </c>
    </row>
    <row r="92" spans="1:10" ht="3.75" customHeight="1" x14ac:dyDescent="0.25">
      <c r="A92" s="38"/>
      <c r="E92" s="33"/>
      <c r="F92" s="33"/>
      <c r="G92" s="39"/>
      <c r="H92" s="33"/>
      <c r="I92" s="40"/>
    </row>
    <row r="93" spans="1:10" ht="15" customHeight="1" x14ac:dyDescent="0.25">
      <c r="A93" s="137" t="s">
        <v>100</v>
      </c>
      <c r="B93" s="137"/>
      <c r="C93" s="137"/>
      <c r="D93" s="137"/>
      <c r="E93" s="137"/>
      <c r="F93" s="137"/>
      <c r="G93" s="137"/>
      <c r="H93" s="137"/>
      <c r="I93" s="137"/>
    </row>
    <row r="94" spans="1:10" ht="23.25" customHeight="1" x14ac:dyDescent="0.25">
      <c r="A94" s="90" t="s">
        <v>92</v>
      </c>
      <c r="B94" s="90"/>
      <c r="C94" s="16" t="s">
        <v>101</v>
      </c>
      <c r="D94" s="16" t="s">
        <v>94</v>
      </c>
      <c r="E94" s="16" t="s">
        <v>95</v>
      </c>
      <c r="F94" s="16" t="s">
        <v>96</v>
      </c>
      <c r="G94" s="16" t="s">
        <v>97</v>
      </c>
      <c r="H94" s="22" t="s">
        <v>98</v>
      </c>
      <c r="I94" s="23" t="s">
        <v>99</v>
      </c>
    </row>
    <row r="95" spans="1:10" ht="15" customHeight="1" x14ac:dyDescent="0.25">
      <c r="A95" s="142">
        <f>I18</f>
        <v>0</v>
      </c>
      <c r="B95" s="142"/>
      <c r="C95" s="41">
        <f>I19</f>
        <v>0</v>
      </c>
      <c r="D95" s="16">
        <v>1</v>
      </c>
      <c r="E95" s="36">
        <f>A95*C95*D95</f>
        <v>0</v>
      </c>
      <c r="F95" s="36">
        <f>E95</f>
        <v>0</v>
      </c>
      <c r="G95" s="42">
        <f>I20</f>
        <v>0</v>
      </c>
      <c r="H95" s="36">
        <f>F95*G95</f>
        <v>0</v>
      </c>
      <c r="I95" s="23">
        <f>E95-H95</f>
        <v>0</v>
      </c>
    </row>
    <row r="96" spans="1:10" ht="4.5" customHeight="1" x14ac:dyDescent="0.25">
      <c r="A96" s="43"/>
      <c r="B96" s="43"/>
      <c r="C96" s="43"/>
      <c r="D96" s="43"/>
      <c r="E96" s="26"/>
      <c r="F96" s="26"/>
      <c r="G96" s="44"/>
      <c r="H96" s="26"/>
      <c r="I96" s="45"/>
    </row>
    <row r="97" spans="1:12" ht="15" customHeight="1" x14ac:dyDescent="0.25">
      <c r="A97" s="145" t="s">
        <v>181</v>
      </c>
      <c r="B97" s="146"/>
      <c r="C97" s="146"/>
      <c r="D97" s="146"/>
      <c r="E97" s="146"/>
      <c r="F97" s="147" t="str">
        <f>A15</f>
        <v xml:space="preserve">Auxílio Alimentação </v>
      </c>
      <c r="G97" s="147"/>
      <c r="H97" s="147"/>
      <c r="I97" s="148"/>
    </row>
    <row r="98" spans="1:12" ht="23.25" customHeight="1" x14ac:dyDescent="0.25">
      <c r="A98" s="130" t="s">
        <v>92</v>
      </c>
      <c r="B98" s="130"/>
      <c r="C98" s="85" t="s">
        <v>101</v>
      </c>
      <c r="D98" s="85" t="s">
        <v>94</v>
      </c>
      <c r="E98" s="85" t="s">
        <v>95</v>
      </c>
      <c r="F98" s="85" t="s">
        <v>96</v>
      </c>
      <c r="G98" s="85" t="s">
        <v>97</v>
      </c>
      <c r="H98" s="82" t="str">
        <f>H90</f>
        <v>Valor desconto</v>
      </c>
      <c r="I98" s="83" t="s">
        <v>99</v>
      </c>
    </row>
    <row r="99" spans="1:12" ht="15" customHeight="1" x14ac:dyDescent="0.25">
      <c r="A99" s="142">
        <f>I15</f>
        <v>25.42</v>
      </c>
      <c r="B99" s="142"/>
      <c r="C99" s="41">
        <f>I16</f>
        <v>22</v>
      </c>
      <c r="D99" s="16">
        <v>1</v>
      </c>
      <c r="E99" s="36">
        <f>A99*C99*D99</f>
        <v>559.24</v>
      </c>
      <c r="F99" s="36">
        <f>E99</f>
        <v>559.24</v>
      </c>
      <c r="G99" s="42">
        <f>I17</f>
        <v>0.19</v>
      </c>
      <c r="H99" s="36">
        <f>F99*G99</f>
        <v>106.2556</v>
      </c>
      <c r="I99" s="23">
        <f>E99-H99</f>
        <v>452.98439999999999</v>
      </c>
    </row>
    <row r="100" spans="1:12" ht="4.5" customHeight="1" x14ac:dyDescent="0.25"/>
    <row r="101" spans="1:12" ht="12" customHeight="1" x14ac:dyDescent="0.25">
      <c r="A101" s="143" t="s">
        <v>102</v>
      </c>
      <c r="B101" s="143"/>
      <c r="C101" s="143"/>
      <c r="D101" s="143"/>
      <c r="E101" s="143"/>
      <c r="F101" s="143"/>
      <c r="G101" s="143"/>
      <c r="H101" s="46">
        <f>H42+H78+H87</f>
        <v>2.1017163393249532</v>
      </c>
      <c r="I101" s="47">
        <f>I42+I78+I87</f>
        <v>3571.9624512436367</v>
      </c>
      <c r="J101" s="33"/>
      <c r="L101" s="33"/>
    </row>
    <row r="102" spans="1:12" s="52" customFormat="1" ht="4.5" customHeight="1" x14ac:dyDescent="0.25">
      <c r="A102" s="48"/>
      <c r="B102" s="48"/>
      <c r="C102" s="48"/>
      <c r="D102" s="48"/>
      <c r="E102" s="48"/>
      <c r="F102" s="48"/>
      <c r="G102" s="48"/>
      <c r="H102" s="49"/>
      <c r="I102" s="50"/>
      <c r="J102" s="51"/>
      <c r="L102" s="51"/>
    </row>
    <row r="103" spans="1:12" ht="11.25" customHeight="1" x14ac:dyDescent="0.25">
      <c r="A103" s="131" t="s">
        <v>103</v>
      </c>
      <c r="B103" s="131"/>
      <c r="C103" s="131"/>
      <c r="D103" s="131"/>
      <c r="E103" s="131"/>
      <c r="F103" s="131"/>
      <c r="G103" s="131"/>
      <c r="H103" s="131"/>
      <c r="I103" s="131"/>
    </row>
    <row r="104" spans="1:12" ht="33.75" customHeight="1" x14ac:dyDescent="0.25">
      <c r="A104" s="21" t="s">
        <v>32</v>
      </c>
      <c r="B104" s="128" t="s">
        <v>104</v>
      </c>
      <c r="C104" s="128"/>
      <c r="D104" s="128"/>
      <c r="E104" s="128"/>
      <c r="F104" s="128"/>
      <c r="G104" s="128"/>
      <c r="H104" s="21" t="s">
        <v>34</v>
      </c>
      <c r="I104" s="21" t="s">
        <v>35</v>
      </c>
    </row>
    <row r="105" spans="1:12" ht="15" customHeight="1" x14ac:dyDescent="0.25">
      <c r="A105" s="16">
        <v>1</v>
      </c>
      <c r="B105" s="129" t="s">
        <v>105</v>
      </c>
      <c r="C105" s="129"/>
      <c r="D105" s="129"/>
      <c r="E105" s="129"/>
      <c r="F105" s="129"/>
      <c r="G105" s="129"/>
      <c r="H105" s="22">
        <f t="shared" ref="H105:H110" si="6">I105/$I$116</f>
        <v>0</v>
      </c>
      <c r="I105" s="23">
        <v>0</v>
      </c>
    </row>
    <row r="106" spans="1:12" ht="15" customHeight="1" x14ac:dyDescent="0.25">
      <c r="A106" s="16">
        <v>2</v>
      </c>
      <c r="B106" s="89" t="s">
        <v>106</v>
      </c>
      <c r="C106" s="89"/>
      <c r="D106" s="89"/>
      <c r="E106" s="89"/>
      <c r="F106" s="89"/>
      <c r="G106" s="89"/>
      <c r="H106" s="22">
        <f t="shared" si="6"/>
        <v>0</v>
      </c>
      <c r="I106" s="23">
        <f>IF(F114=10%,G114,0)</f>
        <v>0</v>
      </c>
    </row>
    <row r="107" spans="1:12" ht="15" customHeight="1" x14ac:dyDescent="0.25">
      <c r="A107" s="16">
        <v>3</v>
      </c>
      <c r="B107" s="129" t="s">
        <v>107</v>
      </c>
      <c r="C107" s="129"/>
      <c r="D107" s="129"/>
      <c r="E107" s="129"/>
      <c r="F107" s="129"/>
      <c r="G107" s="129"/>
      <c r="H107" s="22">
        <f t="shared" si="6"/>
        <v>0</v>
      </c>
      <c r="I107" s="23">
        <v>0</v>
      </c>
    </row>
    <row r="108" spans="1:12" ht="15" customHeight="1" x14ac:dyDescent="0.25">
      <c r="A108" s="16">
        <v>4</v>
      </c>
      <c r="B108" s="89" t="s">
        <v>108</v>
      </c>
      <c r="C108" s="89"/>
      <c r="D108" s="89"/>
      <c r="E108" s="89"/>
      <c r="F108" s="89"/>
      <c r="G108" s="89"/>
      <c r="H108" s="22">
        <f t="shared" si="6"/>
        <v>0</v>
      </c>
      <c r="I108" s="23">
        <v>0</v>
      </c>
    </row>
    <row r="109" spans="1:12" ht="15" customHeight="1" x14ac:dyDescent="0.25">
      <c r="A109" s="16">
        <v>5</v>
      </c>
      <c r="B109" s="129" t="s">
        <v>109</v>
      </c>
      <c r="C109" s="129"/>
      <c r="D109" s="129"/>
      <c r="E109" s="129"/>
      <c r="F109" s="129"/>
      <c r="G109" s="129"/>
      <c r="H109" s="22">
        <f t="shared" si="6"/>
        <v>0</v>
      </c>
      <c r="I109" s="23">
        <v>0</v>
      </c>
    </row>
    <row r="110" spans="1:12" ht="15" customHeight="1" x14ac:dyDescent="0.25">
      <c r="A110" s="16">
        <v>6</v>
      </c>
      <c r="B110" s="129" t="s">
        <v>110</v>
      </c>
      <c r="C110" s="129"/>
      <c r="D110" s="129"/>
      <c r="E110" s="129"/>
      <c r="F110" s="129"/>
      <c r="G110" s="129"/>
      <c r="H110" s="22">
        <f t="shared" si="6"/>
        <v>0</v>
      </c>
      <c r="I110" s="23">
        <v>0</v>
      </c>
    </row>
    <row r="111" spans="1:12" ht="15" customHeight="1" x14ac:dyDescent="0.25">
      <c r="A111" s="132" t="s">
        <v>111</v>
      </c>
      <c r="B111" s="132"/>
      <c r="C111" s="132"/>
      <c r="D111" s="132"/>
      <c r="E111" s="132"/>
      <c r="F111" s="132"/>
      <c r="G111" s="132"/>
      <c r="H111" s="24">
        <f>H105+H106+H107+H108+H109+H110</f>
        <v>0</v>
      </c>
      <c r="I111" s="53">
        <f>SUM(I105:I110)</f>
        <v>0</v>
      </c>
      <c r="J111" s="33"/>
    </row>
    <row r="112" spans="1:12" ht="30" customHeight="1" x14ac:dyDescent="0.25">
      <c r="B112" s="135" t="s">
        <v>112</v>
      </c>
      <c r="C112" s="135"/>
      <c r="D112" s="135"/>
      <c r="E112" s="135"/>
      <c r="F112" s="135"/>
      <c r="G112" s="135"/>
      <c r="H112" s="135"/>
      <c r="I112" s="135"/>
    </row>
    <row r="113" spans="1:12" ht="5.25" customHeight="1" x14ac:dyDescent="0.25"/>
    <row r="114" spans="1:12" ht="48.75" customHeight="1" x14ac:dyDescent="0.25">
      <c r="A114" s="149" t="s">
        <v>113</v>
      </c>
      <c r="B114" s="149"/>
      <c r="C114" s="149"/>
      <c r="D114" s="149"/>
      <c r="E114" s="149"/>
      <c r="F114" s="54">
        <f>I30</f>
        <v>0.2</v>
      </c>
      <c r="G114" s="55">
        <f>I116*F114</f>
        <v>690.78703570327298</v>
      </c>
      <c r="H114" s="56" t="s">
        <v>114</v>
      </c>
      <c r="I114" s="57">
        <f>I84</f>
        <v>118.02727272727273</v>
      </c>
    </row>
    <row r="115" spans="1:12" s="60" customFormat="1" ht="16.5" customHeight="1" x14ac:dyDescent="0.25">
      <c r="A115" s="150" t="s">
        <v>115</v>
      </c>
      <c r="B115" s="150"/>
      <c r="C115" s="56" t="s">
        <v>116</v>
      </c>
      <c r="D115" s="56" t="s">
        <v>117</v>
      </c>
      <c r="E115" s="56" t="s">
        <v>118</v>
      </c>
      <c r="F115" s="56" t="s">
        <v>119</v>
      </c>
      <c r="G115" s="56" t="s">
        <v>120</v>
      </c>
      <c r="H115" s="56" t="s">
        <v>121</v>
      </c>
      <c r="I115" s="58" t="s">
        <v>122</v>
      </c>
      <c r="J115" s="59"/>
    </row>
    <row r="116" spans="1:12" ht="16.5" customHeight="1" x14ac:dyDescent="0.25">
      <c r="A116" s="151">
        <f>I42</f>
        <v>1699.5454545454545</v>
      </c>
      <c r="B116" s="151"/>
      <c r="C116" s="61">
        <f>I53</f>
        <v>625.43272727272733</v>
      </c>
      <c r="D116" s="61">
        <f>I65</f>
        <v>433.28721681818183</v>
      </c>
      <c r="E116" s="61">
        <f>I72</f>
        <v>59.135684090909088</v>
      </c>
      <c r="F116" s="61">
        <f>I76</f>
        <v>159.44969578909092</v>
      </c>
      <c r="G116" s="61">
        <f>I87</f>
        <v>595.11167272727278</v>
      </c>
      <c r="H116" s="61">
        <f>A116+C116+D116+E116+F116+G116</f>
        <v>3571.9624512436371</v>
      </c>
      <c r="I116" s="61">
        <f>H116-I114</f>
        <v>3453.9351785163644</v>
      </c>
      <c r="J116" s="33"/>
    </row>
    <row r="117" spans="1:12" ht="4.5" customHeight="1" x14ac:dyDescent="0.25">
      <c r="A117" s="28"/>
      <c r="B117" s="152"/>
      <c r="C117" s="152"/>
      <c r="D117" s="152"/>
      <c r="E117" s="152"/>
      <c r="F117" s="152"/>
      <c r="G117" s="152"/>
      <c r="H117" s="152"/>
      <c r="I117" s="152"/>
    </row>
    <row r="118" spans="1:12" ht="33.75" customHeight="1" x14ac:dyDescent="0.25">
      <c r="A118" s="21" t="s">
        <v>44</v>
      </c>
      <c r="B118" s="128" t="s">
        <v>123</v>
      </c>
      <c r="C118" s="128"/>
      <c r="D118" s="128"/>
      <c r="E118" s="128"/>
      <c r="F118" s="128"/>
      <c r="G118" s="128"/>
      <c r="H118" s="21" t="s">
        <v>34</v>
      </c>
      <c r="I118" s="21" t="s">
        <v>35</v>
      </c>
    </row>
    <row r="119" spans="1:12" ht="15" customHeight="1" x14ac:dyDescent="0.25">
      <c r="A119" s="16">
        <v>1</v>
      </c>
      <c r="B119" s="129" t="s">
        <v>124</v>
      </c>
      <c r="C119" s="129"/>
      <c r="D119" s="129"/>
      <c r="E119" s="129"/>
      <c r="F119" s="129"/>
      <c r="G119" s="129"/>
      <c r="H119" s="22">
        <f>I119/$I$129</f>
        <v>0</v>
      </c>
      <c r="I119" s="23">
        <v>0</v>
      </c>
    </row>
    <row r="120" spans="1:12" ht="15" customHeight="1" x14ac:dyDescent="0.25">
      <c r="A120" s="16">
        <v>2</v>
      </c>
      <c r="B120" s="129" t="s">
        <v>125</v>
      </c>
      <c r="C120" s="129"/>
      <c r="D120" s="129"/>
      <c r="E120" s="129"/>
      <c r="F120" s="129"/>
      <c r="G120" s="129"/>
      <c r="H120" s="22">
        <f>I120/$I$129</f>
        <v>0</v>
      </c>
      <c r="I120" s="23">
        <v>0</v>
      </c>
    </row>
    <row r="121" spans="1:12" ht="35.450000000000003" customHeight="1" x14ac:dyDescent="0.25">
      <c r="A121" s="132" t="s">
        <v>184</v>
      </c>
      <c r="B121" s="132"/>
      <c r="C121" s="132"/>
      <c r="D121" s="132"/>
      <c r="E121" s="132"/>
      <c r="F121" s="132"/>
      <c r="G121" s="132"/>
      <c r="H121" s="24">
        <f>H119+H120</f>
        <v>0</v>
      </c>
      <c r="I121" s="25">
        <f>SUM(I119:I120)</f>
        <v>0</v>
      </c>
    </row>
    <row r="122" spans="1:12" ht="4.5" customHeight="1" x14ac:dyDescent="0.25"/>
    <row r="123" spans="1:12" ht="33.75" customHeight="1" x14ac:dyDescent="0.25">
      <c r="A123" s="21" t="s">
        <v>57</v>
      </c>
      <c r="B123" s="128" t="s">
        <v>126</v>
      </c>
      <c r="C123" s="128"/>
      <c r="D123" s="128"/>
      <c r="E123" s="128"/>
      <c r="F123" s="128"/>
      <c r="G123" s="128"/>
      <c r="H123" s="21" t="s">
        <v>34</v>
      </c>
      <c r="I123" s="21" t="s">
        <v>35</v>
      </c>
    </row>
    <row r="124" spans="1:12" ht="15" customHeight="1" x14ac:dyDescent="0.25">
      <c r="A124" s="16">
        <v>1</v>
      </c>
      <c r="B124" s="129" t="s">
        <v>126</v>
      </c>
      <c r="C124" s="129"/>
      <c r="D124" s="129"/>
      <c r="E124" s="129"/>
      <c r="F124" s="129"/>
      <c r="G124" s="129"/>
      <c r="H124" s="22">
        <f>I124/I129</f>
        <v>0</v>
      </c>
      <c r="I124" s="23">
        <v>0</v>
      </c>
    </row>
    <row r="125" spans="1:12" ht="36.6" customHeight="1" x14ac:dyDescent="0.25">
      <c r="A125" s="132" t="s">
        <v>183</v>
      </c>
      <c r="B125" s="132"/>
      <c r="C125" s="132"/>
      <c r="D125" s="132"/>
      <c r="E125" s="132"/>
      <c r="F125" s="132"/>
      <c r="G125" s="132"/>
      <c r="H125" s="24">
        <f>H124</f>
        <v>0</v>
      </c>
      <c r="I125" s="25">
        <f>I124</f>
        <v>0</v>
      </c>
      <c r="J125" s="33"/>
      <c r="K125" s="33"/>
      <c r="L125" s="2"/>
    </row>
    <row r="126" spans="1:12" ht="4.5" customHeight="1" x14ac:dyDescent="0.25">
      <c r="A126" s="27"/>
      <c r="B126" s="27"/>
      <c r="C126" s="27"/>
      <c r="D126" s="27"/>
      <c r="E126" s="27"/>
      <c r="F126" s="27"/>
      <c r="G126" s="27"/>
      <c r="H126" s="34"/>
      <c r="I126" s="35"/>
    </row>
    <row r="127" spans="1:12" ht="39" customHeight="1" x14ac:dyDescent="0.25">
      <c r="A127" s="153" t="s">
        <v>127</v>
      </c>
      <c r="B127" s="153"/>
      <c r="C127" s="153"/>
      <c r="D127" s="153"/>
      <c r="E127" s="153"/>
      <c r="F127" s="54">
        <v>0.18</v>
      </c>
      <c r="G127" s="55">
        <f>I129*F127</f>
        <v>621.70833213294554</v>
      </c>
      <c r="H127" s="56" t="s">
        <v>114</v>
      </c>
      <c r="I127" s="57">
        <f>I84</f>
        <v>118.02727272727273</v>
      </c>
      <c r="L127" s="2"/>
    </row>
    <row r="128" spans="1:12" s="60" customFormat="1" ht="16.5" customHeight="1" x14ac:dyDescent="0.25">
      <c r="A128" s="150" t="s">
        <v>115</v>
      </c>
      <c r="B128" s="150"/>
      <c r="C128" s="56" t="s">
        <v>116</v>
      </c>
      <c r="D128" s="56" t="s">
        <v>117</v>
      </c>
      <c r="E128" s="56" t="s">
        <v>118</v>
      </c>
      <c r="F128" s="56" t="s">
        <v>119</v>
      </c>
      <c r="G128" s="56" t="s">
        <v>120</v>
      </c>
      <c r="H128" s="56" t="s">
        <v>121</v>
      </c>
      <c r="I128" s="58" t="s">
        <v>122</v>
      </c>
      <c r="J128" s="59"/>
      <c r="L128" s="59"/>
    </row>
    <row r="129" spans="1:12" ht="16.5" customHeight="1" x14ac:dyDescent="0.25">
      <c r="A129" s="151">
        <f>I42</f>
        <v>1699.5454545454545</v>
      </c>
      <c r="B129" s="151"/>
      <c r="C129" s="61">
        <f>I53</f>
        <v>625.43272727272733</v>
      </c>
      <c r="D129" s="61">
        <f>I65</f>
        <v>433.28721681818183</v>
      </c>
      <c r="E129" s="61">
        <f>I72</f>
        <v>59.135684090909088</v>
      </c>
      <c r="F129" s="61">
        <f>I76</f>
        <v>159.44969578909092</v>
      </c>
      <c r="G129" s="61">
        <f>I87</f>
        <v>595.11167272727278</v>
      </c>
      <c r="H129" s="61">
        <f>A129+C129+D129+E129+F129+G129</f>
        <v>3571.9624512436371</v>
      </c>
      <c r="I129" s="61">
        <f>H129-I127</f>
        <v>3453.9351785163644</v>
      </c>
      <c r="J129" s="33"/>
      <c r="L129" s="2"/>
    </row>
    <row r="130" spans="1:12" ht="4.5" customHeight="1" x14ac:dyDescent="0.25"/>
    <row r="131" spans="1:12" ht="12" customHeight="1" x14ac:dyDescent="0.25">
      <c r="A131" s="143" t="s">
        <v>128</v>
      </c>
      <c r="B131" s="143"/>
      <c r="C131" s="143"/>
      <c r="D131" s="143"/>
      <c r="E131" s="143"/>
      <c r="F131" s="143"/>
      <c r="G131" s="143"/>
      <c r="H131" s="46">
        <f>H111+H121+H125</f>
        <v>0</v>
      </c>
      <c r="I131" s="47">
        <f>I111+I121+I125</f>
        <v>0</v>
      </c>
    </row>
    <row r="132" spans="1:12" ht="4.5" customHeight="1" x14ac:dyDescent="0.25"/>
    <row r="133" spans="1:12" ht="11.25" customHeight="1" x14ac:dyDescent="0.25">
      <c r="A133" s="131" t="s">
        <v>129</v>
      </c>
      <c r="B133" s="131"/>
      <c r="C133" s="131"/>
      <c r="D133" s="131"/>
      <c r="E133" s="131"/>
      <c r="F133" s="131"/>
      <c r="G133" s="131"/>
      <c r="H133" s="131"/>
      <c r="I133" s="131"/>
    </row>
    <row r="134" spans="1:12" ht="33.75" customHeight="1" x14ac:dyDescent="0.25">
      <c r="A134" s="21" t="s">
        <v>32</v>
      </c>
      <c r="B134" s="128" t="s">
        <v>130</v>
      </c>
      <c r="C134" s="128"/>
      <c r="D134" s="128"/>
      <c r="E134" s="128"/>
      <c r="F134" s="128"/>
      <c r="G134" s="128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29" t="s">
        <v>131</v>
      </c>
      <c r="C135" s="129"/>
      <c r="D135" s="129"/>
      <c r="E135" s="129"/>
      <c r="F135" s="129"/>
      <c r="G135" s="129"/>
      <c r="H135" s="22">
        <f>I135/$I$101</f>
        <v>1.9241982507288632E-2</v>
      </c>
      <c r="I135" s="23">
        <f>($D$145/$E$146)*G145</f>
        <v>68.731639003521877</v>
      </c>
    </row>
    <row r="136" spans="1:12" ht="15" customHeight="1" x14ac:dyDescent="0.25">
      <c r="A136" s="16">
        <v>2</v>
      </c>
      <c r="B136" s="129" t="s">
        <v>132</v>
      </c>
      <c r="C136" s="129"/>
      <c r="D136" s="129"/>
      <c r="E136" s="129"/>
      <c r="F136" s="129"/>
      <c r="G136" s="129"/>
      <c r="H136" s="22">
        <f>I136/$I$101</f>
        <v>8.8629737609329462E-2</v>
      </c>
      <c r="I136" s="23">
        <f>($D$145/$E$146)*G146</f>
        <v>316.58209480410079</v>
      </c>
    </row>
    <row r="137" spans="1:12" ht="15" customHeight="1" x14ac:dyDescent="0.25">
      <c r="A137" s="16">
        <v>3</v>
      </c>
      <c r="B137" s="129" t="s">
        <v>12</v>
      </c>
      <c r="C137" s="129"/>
      <c r="D137" s="129"/>
      <c r="E137" s="129"/>
      <c r="F137" s="129"/>
      <c r="G137" s="129"/>
      <c r="H137" s="22">
        <f>I137/$I$101</f>
        <v>5.8309037900874647E-2</v>
      </c>
      <c r="I137" s="23">
        <f>($D$145/$E$146)*G147</f>
        <v>208.27769395006632</v>
      </c>
    </row>
    <row r="138" spans="1:12" ht="15" customHeight="1" x14ac:dyDescent="0.25">
      <c r="A138" s="16">
        <v>4</v>
      </c>
      <c r="B138" s="129" t="s">
        <v>133</v>
      </c>
      <c r="C138" s="129"/>
      <c r="D138" s="129"/>
      <c r="E138" s="129"/>
      <c r="F138" s="129"/>
      <c r="G138" s="129"/>
      <c r="H138" s="22">
        <f>I138/$I$101</f>
        <v>0</v>
      </c>
      <c r="I138" s="23">
        <f>($D$145/$E$146)*G148</f>
        <v>0</v>
      </c>
    </row>
    <row r="139" spans="1:12" ht="15" customHeight="1" x14ac:dyDescent="0.25">
      <c r="A139" s="16">
        <v>5</v>
      </c>
      <c r="B139" s="129" t="s">
        <v>134</v>
      </c>
      <c r="C139" s="129"/>
      <c r="D139" s="129"/>
      <c r="E139" s="129"/>
      <c r="F139" s="129"/>
      <c r="G139" s="129"/>
      <c r="H139" s="22">
        <f>I139/$I$101</f>
        <v>0</v>
      </c>
      <c r="I139" s="23">
        <f>($D$145/$E$146)*G149</f>
        <v>0</v>
      </c>
    </row>
    <row r="140" spans="1:12" ht="15" customHeight="1" x14ac:dyDescent="0.25">
      <c r="A140" s="132" t="s">
        <v>135</v>
      </c>
      <c r="B140" s="132"/>
      <c r="C140" s="132"/>
      <c r="D140" s="132"/>
      <c r="E140" s="132"/>
      <c r="F140" s="132"/>
      <c r="G140" s="132"/>
      <c r="H140" s="24">
        <f>H135+H136+H137+H138+H139</f>
        <v>0.16618075801749274</v>
      </c>
      <c r="I140" s="25">
        <f>SUM(I135:I139)</f>
        <v>593.59142775768896</v>
      </c>
    </row>
    <row r="141" spans="1:12" ht="11.25" customHeight="1" x14ac:dyDescent="0.25">
      <c r="A141" s="28" t="s">
        <v>136</v>
      </c>
      <c r="B141" s="135" t="s">
        <v>137</v>
      </c>
      <c r="C141" s="135"/>
      <c r="D141" s="135"/>
      <c r="E141" s="135"/>
      <c r="F141" s="135"/>
      <c r="G141" s="135"/>
      <c r="H141" s="135"/>
      <c r="I141" s="135"/>
    </row>
    <row r="142" spans="1:12" ht="18.75" customHeight="1" x14ac:dyDescent="0.25">
      <c r="A142" s="28" t="s">
        <v>138</v>
      </c>
      <c r="B142" s="154" t="s">
        <v>139</v>
      </c>
      <c r="C142" s="154"/>
      <c r="D142" s="154"/>
      <c r="E142" s="154"/>
      <c r="F142" s="154"/>
      <c r="G142" s="154"/>
      <c r="H142" s="154"/>
      <c r="I142" s="154"/>
    </row>
    <row r="143" spans="1:12" ht="13.5" customHeight="1" x14ac:dyDescent="0.25">
      <c r="A143" s="137" t="s">
        <v>140</v>
      </c>
      <c r="B143" s="137"/>
      <c r="C143" s="137"/>
      <c r="D143" s="137"/>
      <c r="E143" s="137"/>
      <c r="F143" s="137"/>
      <c r="G143" s="137"/>
      <c r="H143" s="137"/>
      <c r="I143" s="137"/>
    </row>
    <row r="144" spans="1:12" ht="13.5" customHeight="1" x14ac:dyDescent="0.25">
      <c r="A144" s="90" t="s">
        <v>141</v>
      </c>
      <c r="B144" s="90"/>
      <c r="C144" s="16" t="s">
        <v>142</v>
      </c>
      <c r="D144" s="101" t="s">
        <v>143</v>
      </c>
      <c r="E144" s="101"/>
      <c r="F144" s="16" t="s">
        <v>144</v>
      </c>
      <c r="G144" s="62" t="s">
        <v>145</v>
      </c>
      <c r="H144" s="90" t="s">
        <v>146</v>
      </c>
      <c r="I144" s="90"/>
    </row>
    <row r="145" spans="1:10" ht="13.5" customHeight="1" x14ac:dyDescent="0.25">
      <c r="A145" s="159">
        <f>I101</f>
        <v>3571.9624512436367</v>
      </c>
      <c r="B145" s="159"/>
      <c r="C145" s="23">
        <f>I131</f>
        <v>0</v>
      </c>
      <c r="D145" s="160">
        <f>A145+C145</f>
        <v>3571.9624512436367</v>
      </c>
      <c r="E145" s="160"/>
      <c r="F145" s="16" t="str">
        <f>B135</f>
        <v>PIS</v>
      </c>
      <c r="G145" s="63">
        <v>1.6500000000000001E-2</v>
      </c>
      <c r="H145" s="156">
        <v>6.4999999999999997E-3</v>
      </c>
      <c r="I145" s="156"/>
      <c r="J145" s="33"/>
    </row>
    <row r="146" spans="1:10" ht="13.5" customHeight="1" x14ac:dyDescent="0.25">
      <c r="A146" s="161" t="s">
        <v>147</v>
      </c>
      <c r="B146" s="161"/>
      <c r="C146" s="62">
        <v>1</v>
      </c>
      <c r="D146" s="64">
        <f>G150/1</f>
        <v>0.14250000000000002</v>
      </c>
      <c r="E146" s="65">
        <f>C146-D146</f>
        <v>0.85749999999999993</v>
      </c>
      <c r="F146" s="16" t="str">
        <f>B136</f>
        <v>COFINS</v>
      </c>
      <c r="G146" s="63">
        <v>7.5999999999999998E-2</v>
      </c>
      <c r="H146" s="156">
        <v>0.03</v>
      </c>
      <c r="I146" s="156"/>
    </row>
    <row r="147" spans="1:10" ht="13.5" customHeight="1" x14ac:dyDescent="0.25">
      <c r="A147" s="162" t="s">
        <v>148</v>
      </c>
      <c r="B147" s="162"/>
      <c r="C147" s="16">
        <v>1</v>
      </c>
      <c r="D147" s="66">
        <f>H150</f>
        <v>8.6499999999999994E-2</v>
      </c>
      <c r="E147" s="67">
        <f>C147-D147</f>
        <v>0.91349999999999998</v>
      </c>
      <c r="F147" s="16" t="str">
        <f>B137</f>
        <v>ISS</v>
      </c>
      <c r="G147" s="63">
        <f>I11</f>
        <v>0.05</v>
      </c>
      <c r="H147" s="156">
        <f>I11</f>
        <v>0.05</v>
      </c>
      <c r="I147" s="156"/>
    </row>
    <row r="148" spans="1:10" ht="13.5" customHeight="1" x14ac:dyDescent="0.25">
      <c r="A148" s="155" t="s">
        <v>149</v>
      </c>
      <c r="B148" s="155"/>
      <c r="C148" s="16">
        <v>1</v>
      </c>
      <c r="D148" s="68">
        <v>0.09</v>
      </c>
      <c r="E148" s="69">
        <f>C148-D148</f>
        <v>0.91</v>
      </c>
      <c r="F148" s="16" t="s">
        <v>150</v>
      </c>
      <c r="G148" s="63">
        <v>0</v>
      </c>
      <c r="H148" s="156">
        <v>0</v>
      </c>
      <c r="I148" s="156"/>
    </row>
    <row r="149" spans="1:10" ht="13.5" customHeight="1" x14ac:dyDescent="0.25">
      <c r="A149" s="157" t="s">
        <v>151</v>
      </c>
      <c r="B149" s="157" t="s">
        <v>152</v>
      </c>
      <c r="C149" s="157"/>
      <c r="D149" s="157"/>
      <c r="E149" s="157"/>
      <c r="F149" s="12" t="s">
        <v>153</v>
      </c>
      <c r="G149" s="63">
        <v>0</v>
      </c>
      <c r="H149" s="156">
        <v>0</v>
      </c>
      <c r="I149" s="156"/>
    </row>
    <row r="150" spans="1:10" ht="18" customHeight="1" x14ac:dyDescent="0.25">
      <c r="A150" s="157"/>
      <c r="B150" s="157"/>
      <c r="C150" s="157"/>
      <c r="D150" s="157"/>
      <c r="E150" s="157"/>
      <c r="F150" s="3" t="s">
        <v>154</v>
      </c>
      <c r="G150" s="70">
        <f>SUM(G145:G149)</f>
        <v>0.14250000000000002</v>
      </c>
      <c r="H150" s="158">
        <f>SUM(H145:I149)</f>
        <v>8.6499999999999994E-2</v>
      </c>
      <c r="I150" s="158"/>
    </row>
    <row r="151" spans="1:10" ht="18" customHeight="1" x14ac:dyDescent="0.25">
      <c r="A151" s="28" t="s">
        <v>155</v>
      </c>
      <c r="B151" s="154" t="s">
        <v>156</v>
      </c>
      <c r="C151" s="154"/>
      <c r="D151" s="154"/>
      <c r="E151" s="154"/>
      <c r="F151" s="154"/>
      <c r="G151" s="154"/>
      <c r="H151" s="154"/>
      <c r="I151" s="154"/>
    </row>
    <row r="152" spans="1:10" ht="4.5" customHeight="1" x14ac:dyDescent="0.25">
      <c r="A152" s="71"/>
      <c r="B152" s="163"/>
      <c r="C152" s="163"/>
      <c r="D152" s="163"/>
      <c r="E152" s="163"/>
      <c r="F152" s="163"/>
      <c r="G152" s="163"/>
      <c r="H152" s="163"/>
      <c r="I152" s="163"/>
    </row>
    <row r="153" spans="1:10" ht="12" customHeight="1" x14ac:dyDescent="0.25">
      <c r="A153" s="143" t="s">
        <v>157</v>
      </c>
      <c r="B153" s="143"/>
      <c r="C153" s="143"/>
      <c r="D153" s="143"/>
      <c r="E153" s="143"/>
      <c r="F153" s="143"/>
      <c r="G153" s="143"/>
      <c r="H153" s="46">
        <f>H140</f>
        <v>0.16618075801749274</v>
      </c>
      <c r="I153" s="47">
        <f>I140</f>
        <v>593.59142775768896</v>
      </c>
    </row>
    <row r="154" spans="1:10" ht="4.5" customHeight="1" x14ac:dyDescent="0.25"/>
    <row r="155" spans="1:10" ht="11.25" customHeight="1" x14ac:dyDescent="0.25">
      <c r="A155" s="164" t="s">
        <v>158</v>
      </c>
      <c r="B155" s="164"/>
      <c r="C155" s="164"/>
      <c r="D155" s="164"/>
      <c r="E155" s="164"/>
      <c r="F155" s="164"/>
      <c r="G155" s="164"/>
      <c r="H155" s="164"/>
      <c r="I155" s="164"/>
    </row>
    <row r="156" spans="1:10" ht="11.25" customHeight="1" x14ac:dyDescent="0.25">
      <c r="A156" s="131" t="s">
        <v>31</v>
      </c>
      <c r="B156" s="131"/>
      <c r="C156" s="131"/>
      <c r="D156" s="131"/>
      <c r="E156" s="131"/>
      <c r="F156" s="131"/>
      <c r="G156" s="131"/>
      <c r="H156" s="131"/>
      <c r="I156" s="131"/>
    </row>
    <row r="157" spans="1:10" ht="15" customHeight="1" x14ac:dyDescent="0.25">
      <c r="A157" s="16">
        <v>1</v>
      </c>
      <c r="B157" s="129" t="s">
        <v>159</v>
      </c>
      <c r="C157" s="129"/>
      <c r="D157" s="129"/>
      <c r="E157" s="129"/>
      <c r="F157" s="129"/>
      <c r="G157" s="129"/>
      <c r="H157" s="22">
        <f>I157/$G$174</f>
        <v>0.40799987322524173</v>
      </c>
      <c r="I157" s="72">
        <f>I42</f>
        <v>1699.5454545454545</v>
      </c>
    </row>
    <row r="158" spans="1:10" ht="15" customHeight="1" x14ac:dyDescent="0.25">
      <c r="A158" s="16">
        <v>2</v>
      </c>
      <c r="B158" s="129" t="s">
        <v>160</v>
      </c>
      <c r="C158" s="129"/>
      <c r="D158" s="129"/>
      <c r="E158" s="129"/>
      <c r="F158" s="129"/>
      <c r="G158" s="129"/>
      <c r="H158" s="22">
        <f>I158/$G$174</f>
        <v>0.30663517051354</v>
      </c>
      <c r="I158" s="72">
        <f>I53+I65+I72+I76</f>
        <v>1277.3053239709093</v>
      </c>
    </row>
    <row r="159" spans="1:10" ht="15" customHeight="1" x14ac:dyDescent="0.25">
      <c r="A159" s="16">
        <v>3</v>
      </c>
      <c r="B159" s="129" t="s">
        <v>161</v>
      </c>
      <c r="C159" s="129"/>
      <c r="D159" s="129"/>
      <c r="E159" s="129"/>
      <c r="F159" s="129"/>
      <c r="G159" s="129"/>
      <c r="H159" s="22">
        <f>I159/$G$174</f>
        <v>0.14286495626121837</v>
      </c>
      <c r="I159" s="72">
        <f>I87</f>
        <v>595.11167272727278</v>
      </c>
    </row>
    <row r="160" spans="1:10" s="27" customFormat="1" ht="15" customHeight="1" x14ac:dyDescent="0.25">
      <c r="A160" s="143" t="s">
        <v>162</v>
      </c>
      <c r="B160" s="143"/>
      <c r="C160" s="143"/>
      <c r="D160" s="143"/>
      <c r="E160" s="143"/>
      <c r="F160" s="143"/>
      <c r="G160" s="143"/>
      <c r="H160" s="46">
        <f>H157+H158+H159</f>
        <v>0.85750000000000015</v>
      </c>
      <c r="I160" s="47">
        <f>SUM(I157:I159)</f>
        <v>3571.9624512436367</v>
      </c>
      <c r="J160" s="34"/>
    </row>
    <row r="161" spans="1:11" ht="4.5" customHeight="1" x14ac:dyDescent="0.25"/>
    <row r="162" spans="1:11" ht="11.25" customHeight="1" x14ac:dyDescent="0.25">
      <c r="A162" s="131" t="s">
        <v>103</v>
      </c>
      <c r="B162" s="131"/>
      <c r="C162" s="131"/>
      <c r="D162" s="131"/>
      <c r="E162" s="131"/>
      <c r="F162" s="131"/>
      <c r="G162" s="131"/>
      <c r="H162" s="131"/>
      <c r="I162" s="131"/>
    </row>
    <row r="163" spans="1:11" ht="15" customHeight="1" x14ac:dyDescent="0.25">
      <c r="A163" s="16">
        <v>1</v>
      </c>
      <c r="B163" s="129" t="s">
        <v>163</v>
      </c>
      <c r="C163" s="129"/>
      <c r="D163" s="129"/>
      <c r="E163" s="129"/>
      <c r="F163" s="129"/>
      <c r="G163" s="129"/>
      <c r="H163" s="22">
        <f>I163/$G$174</f>
        <v>0</v>
      </c>
      <c r="I163" s="23">
        <f>I111</f>
        <v>0</v>
      </c>
    </row>
    <row r="164" spans="1:11" ht="15" customHeight="1" x14ac:dyDescent="0.25">
      <c r="A164" s="16">
        <v>2</v>
      </c>
      <c r="B164" s="129" t="s">
        <v>164</v>
      </c>
      <c r="C164" s="129"/>
      <c r="D164" s="129"/>
      <c r="E164" s="129"/>
      <c r="F164" s="129"/>
      <c r="G164" s="129"/>
      <c r="H164" s="22">
        <f>I164/$G$174</f>
        <v>0</v>
      </c>
      <c r="I164" s="23">
        <f>I121</f>
        <v>0</v>
      </c>
    </row>
    <row r="165" spans="1:11" ht="15" customHeight="1" x14ac:dyDescent="0.25">
      <c r="A165" s="16">
        <v>3</v>
      </c>
      <c r="B165" s="129" t="s">
        <v>165</v>
      </c>
      <c r="C165" s="129"/>
      <c r="D165" s="129"/>
      <c r="E165" s="129"/>
      <c r="F165" s="129"/>
      <c r="G165" s="129"/>
      <c r="H165" s="22">
        <f>I165/$G$174</f>
        <v>0</v>
      </c>
      <c r="I165" s="23">
        <f>I125</f>
        <v>0</v>
      </c>
    </row>
    <row r="166" spans="1:11" ht="15" customHeight="1" x14ac:dyDescent="0.25">
      <c r="A166" s="143" t="s">
        <v>166</v>
      </c>
      <c r="B166" s="143"/>
      <c r="C166" s="143"/>
      <c r="D166" s="143"/>
      <c r="E166" s="143"/>
      <c r="F166" s="143"/>
      <c r="G166" s="143"/>
      <c r="H166" s="46">
        <f>H163+H164+H165</f>
        <v>0</v>
      </c>
      <c r="I166" s="47">
        <f>I163+I164+I165</f>
        <v>0</v>
      </c>
    </row>
    <row r="167" spans="1:11" ht="4.5" customHeight="1" x14ac:dyDescent="0.25"/>
    <row r="168" spans="1:11" ht="11.25" customHeight="1" x14ac:dyDescent="0.25">
      <c r="A168" s="131" t="s">
        <v>129</v>
      </c>
      <c r="B168" s="131"/>
      <c r="C168" s="131"/>
      <c r="D168" s="131"/>
      <c r="E168" s="131"/>
      <c r="F168" s="131"/>
      <c r="G168" s="131"/>
      <c r="H168" s="131"/>
      <c r="I168" s="131"/>
    </row>
    <row r="169" spans="1:11" ht="15" customHeight="1" x14ac:dyDescent="0.25">
      <c r="A169" s="16">
        <v>1</v>
      </c>
      <c r="B169" s="129" t="s">
        <v>167</v>
      </c>
      <c r="C169" s="129"/>
      <c r="D169" s="129"/>
      <c r="E169" s="129"/>
      <c r="F169" s="129"/>
      <c r="G169" s="129"/>
      <c r="H169" s="22">
        <f>I169/$G$174</f>
        <v>0.14250000000000004</v>
      </c>
      <c r="I169" s="23">
        <f>I140</f>
        <v>593.59142775768896</v>
      </c>
    </row>
    <row r="170" spans="1:11" ht="15" customHeight="1" x14ac:dyDescent="0.25">
      <c r="A170" s="143" t="s">
        <v>168</v>
      </c>
      <c r="B170" s="143"/>
      <c r="C170" s="143"/>
      <c r="D170" s="143"/>
      <c r="E170" s="143"/>
      <c r="F170" s="143"/>
      <c r="G170" s="143"/>
      <c r="H170" s="46">
        <f>H169</f>
        <v>0.14250000000000004</v>
      </c>
      <c r="I170" s="47">
        <f>I140</f>
        <v>593.59142775768896</v>
      </c>
      <c r="K170" s="40"/>
    </row>
    <row r="171" spans="1:11" ht="4.5" customHeight="1" x14ac:dyDescent="0.25"/>
    <row r="172" spans="1:11" ht="11.25" customHeight="1" x14ac:dyDescent="0.25">
      <c r="A172" s="168" t="s">
        <v>158</v>
      </c>
      <c r="B172" s="168"/>
      <c r="C172" s="168"/>
      <c r="D172" s="168"/>
      <c r="E172" s="168"/>
      <c r="F172" s="168"/>
      <c r="G172" s="168"/>
      <c r="H172" s="168"/>
      <c r="I172" s="168"/>
    </row>
    <row r="173" spans="1:11" ht="45" customHeight="1" x14ac:dyDescent="0.25">
      <c r="A173" s="165" t="s">
        <v>169</v>
      </c>
      <c r="B173" s="165"/>
      <c r="C173" s="165"/>
      <c r="D173" s="165"/>
      <c r="E173" s="165"/>
      <c r="F173" s="165"/>
      <c r="G173" s="73" t="s">
        <v>170</v>
      </c>
      <c r="H173" s="73" t="s">
        <v>171</v>
      </c>
      <c r="I173" s="73" t="s">
        <v>172</v>
      </c>
    </row>
    <row r="174" spans="1:11" ht="11.25" customHeight="1" x14ac:dyDescent="0.25">
      <c r="A174" s="166" t="str">
        <f>D5</f>
        <v>Recepcionista</v>
      </c>
      <c r="B174" s="166"/>
      <c r="C174" s="166"/>
      <c r="D174" s="166"/>
      <c r="E174" s="166"/>
      <c r="F174" s="166"/>
      <c r="G174" s="74">
        <f>I160+I166+I170</f>
        <v>4165.5538790013252</v>
      </c>
      <c r="H174" s="73">
        <f>IF(D6="12x36",2,1)</f>
        <v>1</v>
      </c>
      <c r="I174" s="74">
        <f>G174*H174</f>
        <v>4165.5538790013252</v>
      </c>
    </row>
    <row r="175" spans="1:11" x14ac:dyDescent="0.25">
      <c r="A175" s="166"/>
      <c r="B175" s="166"/>
      <c r="C175" s="166"/>
      <c r="D175" s="166"/>
      <c r="E175" s="166"/>
      <c r="F175" s="166"/>
      <c r="G175" s="73"/>
      <c r="H175" s="73"/>
      <c r="I175" s="74"/>
    </row>
    <row r="176" spans="1:11" s="27" customFormat="1" ht="12" customHeight="1" x14ac:dyDescent="0.25">
      <c r="A176" s="167" t="s">
        <v>173</v>
      </c>
      <c r="B176" s="167"/>
      <c r="C176" s="167"/>
      <c r="D176" s="167"/>
      <c r="E176" s="167"/>
      <c r="F176" s="167"/>
      <c r="G176" s="167"/>
      <c r="H176" s="167"/>
      <c r="I176" s="75">
        <f>I174</f>
        <v>4165.5538790013252</v>
      </c>
      <c r="J176" s="34"/>
    </row>
  </sheetData>
  <mergeCells count="178"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A26:F26"/>
    <mergeCell ref="A27:F28"/>
    <mergeCell ref="A29:F29"/>
    <mergeCell ref="A30:F30"/>
    <mergeCell ref="A32:I32"/>
    <mergeCell ref="B33:G33"/>
    <mergeCell ref="H21:H24"/>
    <mergeCell ref="I21:I24"/>
    <mergeCell ref="A22:F22"/>
    <mergeCell ref="A23:F23"/>
    <mergeCell ref="A24:F24"/>
    <mergeCell ref="A25:F25"/>
    <mergeCell ref="B40:G40"/>
    <mergeCell ref="B41:G41"/>
    <mergeCell ref="A42:G42"/>
    <mergeCell ref="B44:G44"/>
    <mergeCell ref="B45:G45"/>
    <mergeCell ref="B46:G46"/>
    <mergeCell ref="B34:G34"/>
    <mergeCell ref="B35:G35"/>
    <mergeCell ref="B36:G36"/>
    <mergeCell ref="B37:G37"/>
    <mergeCell ref="B38:G38"/>
    <mergeCell ref="B39:G39"/>
    <mergeCell ref="A53:G53"/>
    <mergeCell ref="A54:I54"/>
    <mergeCell ref="A55:I55"/>
    <mergeCell ref="B56:G56"/>
    <mergeCell ref="B57:G57"/>
    <mergeCell ref="B58:G58"/>
    <mergeCell ref="B47:G47"/>
    <mergeCell ref="B48:G48"/>
    <mergeCell ref="B49:G49"/>
    <mergeCell ref="B50:G50"/>
    <mergeCell ref="B51:G51"/>
    <mergeCell ref="B52:G52"/>
    <mergeCell ref="A65:G65"/>
    <mergeCell ref="B66:I66"/>
    <mergeCell ref="B67:I67"/>
    <mergeCell ref="B68:G68"/>
    <mergeCell ref="B69:G69"/>
    <mergeCell ref="B70:G70"/>
    <mergeCell ref="B59:G59"/>
    <mergeCell ref="B60:G60"/>
    <mergeCell ref="B61:G61"/>
    <mergeCell ref="B62:G62"/>
    <mergeCell ref="B63:G63"/>
    <mergeCell ref="B64:G64"/>
    <mergeCell ref="B80:G80"/>
    <mergeCell ref="B81:G81"/>
    <mergeCell ref="B82:G82"/>
    <mergeCell ref="B83:G83"/>
    <mergeCell ref="B84:G84"/>
    <mergeCell ref="B85:G85"/>
    <mergeCell ref="B71:G71"/>
    <mergeCell ref="A72:G72"/>
    <mergeCell ref="B74:G74"/>
    <mergeCell ref="B75:G75"/>
    <mergeCell ref="A76:G76"/>
    <mergeCell ref="A78:G78"/>
    <mergeCell ref="A93:I93"/>
    <mergeCell ref="A94:B94"/>
    <mergeCell ref="A95:B95"/>
    <mergeCell ref="A97:E97"/>
    <mergeCell ref="F97:I97"/>
    <mergeCell ref="A98:B98"/>
    <mergeCell ref="B86:G86"/>
    <mergeCell ref="A87:G87"/>
    <mergeCell ref="B88:G88"/>
    <mergeCell ref="A89:I89"/>
    <mergeCell ref="A90:B90"/>
    <mergeCell ref="A91:B91"/>
    <mergeCell ref="B107:G107"/>
    <mergeCell ref="B108:G108"/>
    <mergeCell ref="B109:G109"/>
    <mergeCell ref="B110:G110"/>
    <mergeCell ref="A111:G111"/>
    <mergeCell ref="B112:I112"/>
    <mergeCell ref="A99:B99"/>
    <mergeCell ref="A101:G101"/>
    <mergeCell ref="A103:I103"/>
    <mergeCell ref="B104:G104"/>
    <mergeCell ref="B105:G105"/>
    <mergeCell ref="B106:G106"/>
    <mergeCell ref="B120:G120"/>
    <mergeCell ref="A121:G121"/>
    <mergeCell ref="B123:G123"/>
    <mergeCell ref="B124:G124"/>
    <mergeCell ref="A125:G125"/>
    <mergeCell ref="A127:E127"/>
    <mergeCell ref="A114:E114"/>
    <mergeCell ref="A115:B115"/>
    <mergeCell ref="A116:B116"/>
    <mergeCell ref="B117:I117"/>
    <mergeCell ref="B118:G118"/>
    <mergeCell ref="B119:G119"/>
    <mergeCell ref="B136:G136"/>
    <mergeCell ref="B137:G137"/>
    <mergeCell ref="B138:G138"/>
    <mergeCell ref="B139:G139"/>
    <mergeCell ref="A140:G140"/>
    <mergeCell ref="B141:I141"/>
    <mergeCell ref="A128:B128"/>
    <mergeCell ref="A129:B129"/>
    <mergeCell ref="A131:G131"/>
    <mergeCell ref="A133:I133"/>
    <mergeCell ref="B134:G134"/>
    <mergeCell ref="B135:G135"/>
    <mergeCell ref="A146:B146"/>
    <mergeCell ref="H146:I146"/>
    <mergeCell ref="A147:B147"/>
    <mergeCell ref="H147:I147"/>
    <mergeCell ref="A148:B148"/>
    <mergeCell ref="H148:I148"/>
    <mergeCell ref="B142:I142"/>
    <mergeCell ref="A143:I143"/>
    <mergeCell ref="A144:B144"/>
    <mergeCell ref="D144:E144"/>
    <mergeCell ref="H144:I144"/>
    <mergeCell ref="A145:B145"/>
    <mergeCell ref="D145:E145"/>
    <mergeCell ref="H145:I145"/>
    <mergeCell ref="A153:G153"/>
    <mergeCell ref="A155:I155"/>
    <mergeCell ref="A156:I156"/>
    <mergeCell ref="B157:G157"/>
    <mergeCell ref="B158:G158"/>
    <mergeCell ref="B159:G159"/>
    <mergeCell ref="A149:A150"/>
    <mergeCell ref="B149:E150"/>
    <mergeCell ref="H149:I149"/>
    <mergeCell ref="H150:I150"/>
    <mergeCell ref="B151:I151"/>
    <mergeCell ref="B152:I152"/>
    <mergeCell ref="A175:F175"/>
    <mergeCell ref="A176:H176"/>
    <mergeCell ref="A168:I168"/>
    <mergeCell ref="B169:G169"/>
    <mergeCell ref="A170:G170"/>
    <mergeCell ref="A172:I172"/>
    <mergeCell ref="A173:F173"/>
    <mergeCell ref="A174:F174"/>
    <mergeCell ref="A160:G160"/>
    <mergeCell ref="A162:I162"/>
    <mergeCell ref="B163:G163"/>
    <mergeCell ref="B164:G164"/>
    <mergeCell ref="B165:G165"/>
    <mergeCell ref="A166:G16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L176"/>
  <sheetViews>
    <sheetView showGridLines="0" tabSelected="1" view="pageBreakPreview" topLeftCell="A112" zoomScale="130" zoomScaleNormal="130" zoomScaleSheetLayoutView="130" zoomScalePageLayoutView="130" workbookViewId="0">
      <selection activeCell="I125" sqref="I125"/>
    </sheetView>
  </sheetViews>
  <sheetFormatPr defaultColWidth="9.140625" defaultRowHeight="11.25" x14ac:dyDescent="0.25"/>
  <cols>
    <col min="1" max="1" width="2.85546875" style="1" customWidth="1"/>
    <col min="2" max="2" width="11.42578125" style="1" customWidth="1"/>
    <col min="3" max="3" width="12.28515625" style="1" customWidth="1"/>
    <col min="4" max="4" width="12.85546875" style="1" customWidth="1"/>
    <col min="5" max="5" width="12.140625" style="1" customWidth="1"/>
    <col min="6" max="6" width="11.5703125" style="1" customWidth="1"/>
    <col min="7" max="7" width="11.42578125" style="1" customWidth="1"/>
    <col min="8" max="8" width="9.42578125" style="1" customWidth="1"/>
    <col min="9" max="9" width="11.5703125" style="1" customWidth="1"/>
    <col min="10" max="10" width="11.140625" style="2" customWidth="1"/>
    <col min="11" max="11" width="10" style="1" customWidth="1"/>
    <col min="12" max="12" width="9.140625" style="1"/>
    <col min="13" max="15" width="22.42578125" style="1" customWidth="1"/>
    <col min="16" max="16384" width="9.140625" style="1"/>
  </cols>
  <sheetData>
    <row r="1" spans="1:11" ht="27.75" customHeight="1" x14ac:dyDescent="0.25">
      <c r="A1" s="91" t="s">
        <v>0</v>
      </c>
      <c r="B1" s="91"/>
      <c r="C1" s="91"/>
      <c r="D1" s="91"/>
      <c r="E1" s="91"/>
      <c r="F1" s="91"/>
      <c r="G1" s="91"/>
      <c r="H1" s="91"/>
      <c r="I1" s="91"/>
      <c r="K1" s="4"/>
    </row>
    <row r="2" spans="1:11" ht="22.5" customHeight="1" x14ac:dyDescent="0.25">
      <c r="A2" s="91" t="s">
        <v>1</v>
      </c>
      <c r="B2" s="91"/>
      <c r="C2" s="173" t="s">
        <v>188</v>
      </c>
      <c r="D2" s="174"/>
      <c r="E2" s="94" t="s">
        <v>2</v>
      </c>
      <c r="F2" s="94"/>
      <c r="G2" s="94"/>
      <c r="H2" s="94"/>
      <c r="I2" s="94"/>
    </row>
    <row r="3" spans="1:11" ht="11.25" customHeight="1" x14ac:dyDescent="0.25">
      <c r="A3" s="91" t="s">
        <v>3</v>
      </c>
      <c r="B3" s="91"/>
      <c r="C3" s="5"/>
      <c r="D3" s="6"/>
      <c r="E3" s="7" t="s">
        <v>4</v>
      </c>
      <c r="F3" s="5"/>
      <c r="G3" s="6"/>
      <c r="H3" s="6"/>
      <c r="I3" s="6"/>
    </row>
    <row r="4" spans="1:11" ht="4.5" customHeight="1" x14ac:dyDescent="0.25"/>
    <row r="5" spans="1:11" ht="18.75" customHeight="1" x14ac:dyDescent="0.25">
      <c r="A5" s="89" t="s">
        <v>5</v>
      </c>
      <c r="B5" s="89"/>
      <c r="C5" s="89"/>
      <c r="D5" s="95" t="s">
        <v>198</v>
      </c>
      <c r="E5" s="95"/>
      <c r="F5" s="95"/>
      <c r="G5" s="96" t="str">
        <f>IF(D6="12x36","Regime de trabalho:","Quantidade de HORAS/MÊS")</f>
        <v>Quantidade de HORAS/MÊS</v>
      </c>
      <c r="H5" s="96"/>
      <c r="I5" s="97">
        <f>IF(D6="12x36",D6,5*D6)</f>
        <v>200</v>
      </c>
    </row>
    <row r="6" spans="1:11" ht="18.75" customHeight="1" x14ac:dyDescent="0.25">
      <c r="A6" s="89" t="str">
        <f>IF(D6="12x36","Regime de trabalho:","Regime de trabalho (horas semanais):")</f>
        <v>Regime de trabalho (horas semanais):</v>
      </c>
      <c r="B6" s="89"/>
      <c r="C6" s="89"/>
      <c r="D6" s="98">
        <v>40</v>
      </c>
      <c r="E6" s="98"/>
      <c r="F6" s="98"/>
      <c r="G6" s="96"/>
      <c r="H6" s="96"/>
      <c r="I6" s="97"/>
    </row>
    <row r="7" spans="1:11" ht="22.5" customHeight="1" x14ac:dyDescent="0.25">
      <c r="A7" s="89" t="s">
        <v>6</v>
      </c>
      <c r="B7" s="89"/>
      <c r="C7" s="89"/>
      <c r="D7" s="90" t="s">
        <v>190</v>
      </c>
      <c r="E7" s="90"/>
      <c r="F7" s="90"/>
      <c r="G7" s="99" t="s">
        <v>7</v>
      </c>
      <c r="H7" s="99"/>
      <c r="I7" s="88">
        <v>0.2</v>
      </c>
    </row>
    <row r="8" spans="1:11" ht="22.5" customHeight="1" x14ac:dyDescent="0.25">
      <c r="A8" s="89" t="s">
        <v>8</v>
      </c>
      <c r="B8" s="89"/>
      <c r="C8" s="89"/>
      <c r="D8" s="90" t="s">
        <v>15</v>
      </c>
      <c r="E8" s="90"/>
      <c r="F8" s="90"/>
      <c r="G8" s="99"/>
      <c r="H8" s="99"/>
      <c r="I8" s="88"/>
    </row>
    <row r="9" spans="1:11" ht="24.75" customHeight="1" x14ac:dyDescent="0.25">
      <c r="A9" s="89" t="s">
        <v>9</v>
      </c>
      <c r="B9" s="89"/>
      <c r="C9" s="89"/>
      <c r="D9" s="98" t="s">
        <v>191</v>
      </c>
      <c r="E9" s="98"/>
      <c r="F9" s="98"/>
      <c r="G9" s="99" t="s">
        <v>10</v>
      </c>
      <c r="H9" s="99"/>
      <c r="I9" s="9" t="s">
        <v>194</v>
      </c>
    </row>
    <row r="10" spans="1:11" ht="32.25" customHeight="1" x14ac:dyDescent="0.25">
      <c r="A10" s="100" t="s">
        <v>186</v>
      </c>
      <c r="B10" s="100"/>
      <c r="C10" s="100"/>
      <c r="D10" s="100"/>
      <c r="E10" s="100"/>
      <c r="F10" s="100"/>
      <c r="G10" s="8" t="s">
        <v>11</v>
      </c>
      <c r="H10" s="10">
        <v>220</v>
      </c>
      <c r="I10" s="11">
        <v>1653.58</v>
      </c>
    </row>
    <row r="11" spans="1:11" ht="11.25" customHeight="1" x14ac:dyDescent="0.25">
      <c r="A11" s="101" t="s">
        <v>12</v>
      </c>
      <c r="B11" s="101"/>
      <c r="C11" s="101"/>
      <c r="D11" s="101"/>
      <c r="E11" s="101"/>
      <c r="F11" s="101"/>
      <c r="G11" s="10" t="str">
        <f>D9</f>
        <v>Porto Alegre</v>
      </c>
      <c r="H11" s="10" t="s">
        <v>13</v>
      </c>
      <c r="I11" s="13">
        <v>0.05</v>
      </c>
    </row>
    <row r="12" spans="1:11" ht="15" customHeight="1" x14ac:dyDescent="0.25">
      <c r="A12" s="101" t="s">
        <v>14</v>
      </c>
      <c r="B12" s="101"/>
      <c r="C12" s="101"/>
      <c r="D12" s="101"/>
      <c r="E12" s="101"/>
      <c r="F12" s="101"/>
      <c r="G12" s="102" t="s">
        <v>15</v>
      </c>
      <c r="H12" s="10" t="s">
        <v>16</v>
      </c>
      <c r="I12" s="11">
        <v>5</v>
      </c>
    </row>
    <row r="13" spans="1:11" x14ac:dyDescent="0.25">
      <c r="A13" s="101"/>
      <c r="B13" s="101"/>
      <c r="C13" s="101"/>
      <c r="D13" s="101"/>
      <c r="E13" s="101"/>
      <c r="F13" s="101"/>
      <c r="G13" s="102"/>
      <c r="H13" s="10" t="s">
        <v>17</v>
      </c>
      <c r="I13" s="14">
        <v>22</v>
      </c>
    </row>
    <row r="14" spans="1:11" x14ac:dyDescent="0.25">
      <c r="A14" s="101"/>
      <c r="B14" s="101"/>
      <c r="C14" s="101"/>
      <c r="D14" s="101"/>
      <c r="E14" s="101"/>
      <c r="F14" s="101"/>
      <c r="G14" s="102"/>
      <c r="H14" s="10" t="s">
        <v>18</v>
      </c>
      <c r="I14" s="9">
        <v>0.06</v>
      </c>
    </row>
    <row r="15" spans="1:11" ht="11.25" customHeight="1" x14ac:dyDescent="0.25">
      <c r="A15" s="101" t="s">
        <v>185</v>
      </c>
      <c r="B15" s="101"/>
      <c r="C15" s="101"/>
      <c r="D15" s="101"/>
      <c r="E15" s="101"/>
      <c r="F15" s="101"/>
      <c r="G15" s="102" t="s">
        <v>15</v>
      </c>
      <c r="H15" s="10" t="s">
        <v>16</v>
      </c>
      <c r="I15" s="11">
        <v>25.42</v>
      </c>
    </row>
    <row r="16" spans="1:11" ht="11.25" customHeight="1" x14ac:dyDescent="0.25">
      <c r="A16" s="101"/>
      <c r="B16" s="101"/>
      <c r="C16" s="101"/>
      <c r="D16" s="101"/>
      <c r="E16" s="101"/>
      <c r="F16" s="101"/>
      <c r="G16" s="102"/>
      <c r="H16" s="10" t="s">
        <v>17</v>
      </c>
      <c r="I16" s="14">
        <v>22</v>
      </c>
    </row>
    <row r="17" spans="1:9" x14ac:dyDescent="0.25">
      <c r="A17" s="101"/>
      <c r="B17" s="101"/>
      <c r="C17" s="101"/>
      <c r="D17" s="101"/>
      <c r="E17" s="101"/>
      <c r="F17" s="101"/>
      <c r="G17" s="102"/>
      <c r="H17" s="10" t="s">
        <v>18</v>
      </c>
      <c r="I17" s="9">
        <v>0.19</v>
      </c>
    </row>
    <row r="18" spans="1:9" ht="11.25" customHeight="1" x14ac:dyDescent="0.25">
      <c r="A18" s="101" t="s">
        <v>20</v>
      </c>
      <c r="B18" s="101"/>
      <c r="C18" s="101"/>
      <c r="D18" s="101"/>
      <c r="E18" s="101"/>
      <c r="F18" s="101"/>
      <c r="G18" s="102" t="s">
        <v>15</v>
      </c>
      <c r="H18" s="10" t="s">
        <v>16</v>
      </c>
      <c r="I18" s="11">
        <v>0</v>
      </c>
    </row>
    <row r="19" spans="1:9" x14ac:dyDescent="0.25">
      <c r="A19" s="101"/>
      <c r="B19" s="101"/>
      <c r="C19" s="101"/>
      <c r="D19" s="101"/>
      <c r="E19" s="101"/>
      <c r="F19" s="101"/>
      <c r="G19" s="102"/>
      <c r="H19" s="10" t="s">
        <v>17</v>
      </c>
      <c r="I19" s="14">
        <v>0</v>
      </c>
    </row>
    <row r="20" spans="1:9" x14ac:dyDescent="0.25">
      <c r="A20" s="117"/>
      <c r="B20" s="117"/>
      <c r="C20" s="117"/>
      <c r="D20" s="117"/>
      <c r="E20" s="117"/>
      <c r="F20" s="117"/>
      <c r="G20" s="102"/>
      <c r="H20" s="10" t="s">
        <v>18</v>
      </c>
      <c r="I20" s="9">
        <v>0</v>
      </c>
    </row>
    <row r="21" spans="1:9" ht="14.25" customHeight="1" x14ac:dyDescent="0.25">
      <c r="A21" s="117"/>
      <c r="B21" s="118"/>
      <c r="C21" s="118"/>
      <c r="D21" s="118"/>
      <c r="E21" s="118"/>
      <c r="F21" s="119"/>
      <c r="G21" s="125" t="s">
        <v>15</v>
      </c>
      <c r="H21" s="96" t="s">
        <v>21</v>
      </c>
      <c r="I21" s="105">
        <v>24.1</v>
      </c>
    </row>
    <row r="22" spans="1:9" ht="16.5" customHeight="1" x14ac:dyDescent="0.25">
      <c r="A22" s="108" t="s">
        <v>196</v>
      </c>
      <c r="B22" s="171"/>
      <c r="C22" s="171"/>
      <c r="D22" s="171"/>
      <c r="E22" s="171"/>
      <c r="F22" s="172"/>
      <c r="G22" s="126"/>
      <c r="H22" s="103"/>
      <c r="I22" s="106"/>
    </row>
    <row r="23" spans="1:9" x14ac:dyDescent="0.25">
      <c r="A23" s="111"/>
      <c r="B23" s="112"/>
      <c r="C23" s="112"/>
      <c r="D23" s="112"/>
      <c r="E23" s="112"/>
      <c r="F23" s="113"/>
      <c r="G23" s="126"/>
      <c r="H23" s="103"/>
      <c r="I23" s="106"/>
    </row>
    <row r="24" spans="1:9" ht="12.75" customHeight="1" x14ac:dyDescent="0.25">
      <c r="A24" s="114"/>
      <c r="B24" s="115"/>
      <c r="C24" s="115"/>
      <c r="D24" s="115"/>
      <c r="E24" s="115"/>
      <c r="F24" s="116"/>
      <c r="G24" s="127"/>
      <c r="H24" s="104"/>
      <c r="I24" s="107"/>
    </row>
    <row r="25" spans="1:9" ht="22.5" customHeight="1" x14ac:dyDescent="0.25">
      <c r="A25" s="130" t="s">
        <v>22</v>
      </c>
      <c r="B25" s="130"/>
      <c r="C25" s="130"/>
      <c r="D25" s="130"/>
      <c r="E25" s="130"/>
      <c r="F25" s="130"/>
      <c r="G25" s="15"/>
      <c r="H25" s="15" t="s">
        <v>23</v>
      </c>
      <c r="I25" s="17" t="s">
        <v>194</v>
      </c>
    </row>
    <row r="26" spans="1:9" ht="34.5" customHeight="1" x14ac:dyDescent="0.25">
      <c r="A26" s="90" t="s">
        <v>24</v>
      </c>
      <c r="B26" s="90"/>
      <c r="C26" s="90"/>
      <c r="D26" s="90"/>
      <c r="E26" s="90"/>
      <c r="F26" s="90"/>
      <c r="G26" s="10"/>
      <c r="H26" s="10" t="s">
        <v>25</v>
      </c>
      <c r="I26" s="11">
        <v>1503.25</v>
      </c>
    </row>
    <row r="27" spans="1:9" ht="15" customHeight="1" x14ac:dyDescent="0.25">
      <c r="A27" s="90" t="s">
        <v>26</v>
      </c>
      <c r="B27" s="90"/>
      <c r="C27" s="90"/>
      <c r="D27" s="90"/>
      <c r="E27" s="90"/>
      <c r="F27" s="90"/>
      <c r="G27" s="15"/>
      <c r="H27" s="18" t="s">
        <v>27</v>
      </c>
      <c r="I27" s="19" t="s">
        <v>194</v>
      </c>
    </row>
    <row r="28" spans="1:9" ht="15" customHeight="1" x14ac:dyDescent="0.25">
      <c r="A28" s="90"/>
      <c r="B28" s="90"/>
      <c r="C28" s="90"/>
      <c r="D28" s="90"/>
      <c r="E28" s="90"/>
      <c r="F28" s="90"/>
      <c r="G28" s="15"/>
      <c r="H28" s="20" t="s">
        <v>28</v>
      </c>
      <c r="I28" s="9" t="s">
        <v>194</v>
      </c>
    </row>
    <row r="29" spans="1:9" ht="26.25" customHeight="1" x14ac:dyDescent="0.25">
      <c r="A29" s="90" t="s">
        <v>29</v>
      </c>
      <c r="B29" s="90"/>
      <c r="C29" s="90"/>
      <c r="D29" s="90"/>
      <c r="E29" s="90"/>
      <c r="F29" s="90"/>
      <c r="G29" s="15"/>
      <c r="H29" s="10" t="s">
        <v>27</v>
      </c>
      <c r="I29" s="19" t="s">
        <v>194</v>
      </c>
    </row>
    <row r="30" spans="1:9" ht="35.25" customHeight="1" x14ac:dyDescent="0.25">
      <c r="A30" s="90" t="s">
        <v>30</v>
      </c>
      <c r="B30" s="90"/>
      <c r="C30" s="90"/>
      <c r="D30" s="90"/>
      <c r="E30" s="90"/>
      <c r="F30" s="90"/>
      <c r="G30" s="10"/>
      <c r="H30" s="8" t="s">
        <v>23</v>
      </c>
      <c r="I30" s="9">
        <v>0.2</v>
      </c>
    </row>
    <row r="31" spans="1:9" ht="4.5" customHeight="1" x14ac:dyDescent="0.25"/>
    <row r="32" spans="1:9" ht="17.25" customHeight="1" x14ac:dyDescent="0.25">
      <c r="A32" s="131" t="s">
        <v>31</v>
      </c>
      <c r="B32" s="131"/>
      <c r="C32" s="131"/>
      <c r="D32" s="131"/>
      <c r="E32" s="131"/>
      <c r="F32" s="131"/>
      <c r="G32" s="131"/>
      <c r="H32" s="131"/>
      <c r="I32" s="131"/>
    </row>
    <row r="33" spans="1:10" ht="33.75" customHeight="1" x14ac:dyDescent="0.25">
      <c r="A33" s="21" t="s">
        <v>32</v>
      </c>
      <c r="B33" s="128" t="s">
        <v>33</v>
      </c>
      <c r="C33" s="128"/>
      <c r="D33" s="128"/>
      <c r="E33" s="128"/>
      <c r="F33" s="128"/>
      <c r="G33" s="128"/>
      <c r="H33" s="21" t="s">
        <v>34</v>
      </c>
      <c r="I33" s="21" t="s">
        <v>35</v>
      </c>
    </row>
    <row r="34" spans="1:10" ht="15" customHeight="1" x14ac:dyDescent="0.25">
      <c r="A34" s="16">
        <v>1</v>
      </c>
      <c r="B34" s="129" t="s">
        <v>36</v>
      </c>
      <c r="C34" s="129"/>
      <c r="D34" s="129"/>
      <c r="E34" s="129"/>
      <c r="F34" s="129"/>
      <c r="G34" s="129"/>
      <c r="H34" s="22">
        <f t="shared" ref="H34:H41" si="0">I34/$I$42</f>
        <v>0.83333375329777071</v>
      </c>
      <c r="I34" s="23">
        <f>IF(D6="12x36",I10,I10/H10*I5)</f>
        <v>1503.2545454545455</v>
      </c>
    </row>
    <row r="35" spans="1:10" ht="15" customHeight="1" x14ac:dyDescent="0.25">
      <c r="A35" s="16">
        <f t="shared" ref="A35:A41" si="1">A34+1</f>
        <v>2</v>
      </c>
      <c r="B35" s="129" t="s">
        <v>37</v>
      </c>
      <c r="C35" s="129"/>
      <c r="D35" s="129"/>
      <c r="E35" s="129"/>
      <c r="F35" s="129"/>
      <c r="G35" s="129"/>
      <c r="H35" s="22">
        <f t="shared" si="0"/>
        <v>0</v>
      </c>
      <c r="I35" s="23">
        <f>IF(I9=30%,I34*I9,0)</f>
        <v>0</v>
      </c>
    </row>
    <row r="36" spans="1:10" ht="15" customHeight="1" x14ac:dyDescent="0.25">
      <c r="A36" s="16">
        <f t="shared" si="1"/>
        <v>3</v>
      </c>
      <c r="B36" s="129" t="s">
        <v>38</v>
      </c>
      <c r="C36" s="129"/>
      <c r="D36" s="129"/>
      <c r="E36" s="129"/>
      <c r="F36" s="129"/>
      <c r="G36" s="129"/>
      <c r="H36" s="22">
        <f t="shared" si="0"/>
        <v>0</v>
      </c>
      <c r="I36" s="23">
        <f>IF(I7=10%,I26*I7,0)</f>
        <v>0</v>
      </c>
    </row>
    <row r="37" spans="1:10" ht="15" customHeight="1" x14ac:dyDescent="0.25">
      <c r="A37" s="16">
        <f t="shared" si="1"/>
        <v>4</v>
      </c>
      <c r="B37" s="129" t="s">
        <v>39</v>
      </c>
      <c r="C37" s="129"/>
      <c r="D37" s="129"/>
      <c r="E37" s="129"/>
      <c r="F37" s="129"/>
      <c r="G37" s="129"/>
      <c r="H37" s="22">
        <f t="shared" si="0"/>
        <v>0.16666624670222926</v>
      </c>
      <c r="I37" s="23">
        <f>IF(I7=20%,I26*I7,0)</f>
        <v>300.65000000000003</v>
      </c>
    </row>
    <row r="38" spans="1:10" ht="15" customHeight="1" x14ac:dyDescent="0.25">
      <c r="A38" s="16">
        <f t="shared" si="1"/>
        <v>5</v>
      </c>
      <c r="B38" s="129" t="s">
        <v>40</v>
      </c>
      <c r="C38" s="129"/>
      <c r="D38" s="129"/>
      <c r="E38" s="129"/>
      <c r="F38" s="129"/>
      <c r="G38" s="129"/>
      <c r="H38" s="22">
        <f t="shared" si="0"/>
        <v>0</v>
      </c>
      <c r="I38" s="23">
        <f>IF(I7=40%,I26*I7,0)</f>
        <v>0</v>
      </c>
    </row>
    <row r="39" spans="1:10" ht="15" customHeight="1" x14ac:dyDescent="0.25">
      <c r="A39" s="16">
        <f t="shared" si="1"/>
        <v>6</v>
      </c>
      <c r="B39" s="129" t="s">
        <v>180</v>
      </c>
      <c r="C39" s="129"/>
      <c r="D39" s="129"/>
      <c r="E39" s="129"/>
      <c r="F39" s="129"/>
      <c r="G39" s="129"/>
      <c r="H39" s="22">
        <f t="shared" si="0"/>
        <v>0</v>
      </c>
      <c r="I39" s="23">
        <f>IF(I25="Não aplicável",0,I34*I25)</f>
        <v>0</v>
      </c>
    </row>
    <row r="40" spans="1:10" ht="15" customHeight="1" x14ac:dyDescent="0.25">
      <c r="A40" s="16">
        <f t="shared" si="1"/>
        <v>7</v>
      </c>
      <c r="B40" s="129" t="s">
        <v>41</v>
      </c>
      <c r="C40" s="129"/>
      <c r="D40" s="129"/>
      <c r="E40" s="129"/>
      <c r="F40" s="129"/>
      <c r="G40" s="129"/>
      <c r="H40" s="22">
        <f t="shared" si="0"/>
        <v>0</v>
      </c>
      <c r="I40" s="23">
        <f>IF(I27="Não aplicável",0,(I34+I35+I36+I37+I38+I39+#REF!)/I5*I27*(1+I28))</f>
        <v>0</v>
      </c>
    </row>
    <row r="41" spans="1:10" ht="23.25" customHeight="1" x14ac:dyDescent="0.25">
      <c r="A41" s="16">
        <f t="shared" si="1"/>
        <v>8</v>
      </c>
      <c r="B41" s="129" t="s">
        <v>42</v>
      </c>
      <c r="C41" s="129"/>
      <c r="D41" s="129"/>
      <c r="E41" s="129"/>
      <c r="F41" s="129"/>
      <c r="G41" s="129"/>
      <c r="H41" s="22">
        <f t="shared" si="0"/>
        <v>0</v>
      </c>
      <c r="I41" s="23">
        <f>IF(I27="Não aplicável",0,I27/I13*5*(I10/H10*(1+I28)))</f>
        <v>0</v>
      </c>
    </row>
    <row r="42" spans="1:10" s="27" customFormat="1" ht="15" customHeight="1" x14ac:dyDescent="0.25">
      <c r="A42" s="132" t="s">
        <v>43</v>
      </c>
      <c r="B42" s="132"/>
      <c r="C42" s="132"/>
      <c r="D42" s="132"/>
      <c r="E42" s="132"/>
      <c r="F42" s="132"/>
      <c r="G42" s="132"/>
      <c r="H42" s="24">
        <f>SUM(H34:H41)</f>
        <v>1</v>
      </c>
      <c r="I42" s="25">
        <f>SUM(I34:I41)</f>
        <v>1803.9045454545455</v>
      </c>
      <c r="J42" s="26"/>
    </row>
    <row r="43" spans="1:10" ht="4.5" customHeight="1" x14ac:dyDescent="0.25"/>
    <row r="44" spans="1:10" ht="33.75" customHeight="1" x14ac:dyDescent="0.25">
      <c r="A44" s="21" t="s">
        <v>44</v>
      </c>
      <c r="B44" s="128" t="s">
        <v>45</v>
      </c>
      <c r="C44" s="128"/>
      <c r="D44" s="128"/>
      <c r="E44" s="128"/>
      <c r="F44" s="128"/>
      <c r="G44" s="128"/>
      <c r="H44" s="21" t="s">
        <v>34</v>
      </c>
      <c r="I44" s="21" t="s">
        <v>35</v>
      </c>
    </row>
    <row r="45" spans="1:10" ht="15" customHeight="1" x14ac:dyDescent="0.25">
      <c r="A45" s="16">
        <v>1</v>
      </c>
      <c r="B45" s="129" t="s">
        <v>46</v>
      </c>
      <c r="C45" s="129"/>
      <c r="D45" s="129"/>
      <c r="E45" s="129"/>
      <c r="F45" s="129"/>
      <c r="G45" s="129"/>
      <c r="H45" s="22">
        <v>0.2</v>
      </c>
      <c r="I45" s="23">
        <f t="shared" ref="I45:I52" si="2">$I$42*H45</f>
        <v>360.78090909090912</v>
      </c>
    </row>
    <row r="46" spans="1:10" ht="15" customHeight="1" x14ac:dyDescent="0.25">
      <c r="A46" s="16">
        <v>2</v>
      </c>
      <c r="B46" s="129" t="s">
        <v>47</v>
      </c>
      <c r="C46" s="129"/>
      <c r="D46" s="129"/>
      <c r="E46" s="129"/>
      <c r="F46" s="129"/>
      <c r="G46" s="129"/>
      <c r="H46" s="22">
        <v>1.4999999999999999E-2</v>
      </c>
      <c r="I46" s="23">
        <f t="shared" si="2"/>
        <v>27.058568181818181</v>
      </c>
    </row>
    <row r="47" spans="1:10" ht="15" customHeight="1" x14ac:dyDescent="0.25">
      <c r="A47" s="16">
        <v>3</v>
      </c>
      <c r="B47" s="129" t="s">
        <v>48</v>
      </c>
      <c r="C47" s="129"/>
      <c r="D47" s="129"/>
      <c r="E47" s="129"/>
      <c r="F47" s="129"/>
      <c r="G47" s="129"/>
      <c r="H47" s="22">
        <v>0.01</v>
      </c>
      <c r="I47" s="23">
        <f t="shared" si="2"/>
        <v>18.039045454545455</v>
      </c>
    </row>
    <row r="48" spans="1:10" ht="15" customHeight="1" x14ac:dyDescent="0.25">
      <c r="A48" s="16">
        <v>4</v>
      </c>
      <c r="B48" s="129" t="s">
        <v>49</v>
      </c>
      <c r="C48" s="129"/>
      <c r="D48" s="129"/>
      <c r="E48" s="129"/>
      <c r="F48" s="129"/>
      <c r="G48" s="129"/>
      <c r="H48" s="22">
        <v>2E-3</v>
      </c>
      <c r="I48" s="23">
        <f t="shared" si="2"/>
        <v>3.607809090909091</v>
      </c>
    </row>
    <row r="49" spans="1:10" ht="15" customHeight="1" x14ac:dyDescent="0.25">
      <c r="A49" s="16">
        <v>5</v>
      </c>
      <c r="B49" s="129" t="s">
        <v>50</v>
      </c>
      <c r="C49" s="129"/>
      <c r="D49" s="129"/>
      <c r="E49" s="129"/>
      <c r="F49" s="129"/>
      <c r="G49" s="129"/>
      <c r="H49" s="22">
        <v>2.5000000000000001E-2</v>
      </c>
      <c r="I49" s="23">
        <f t="shared" si="2"/>
        <v>45.09761363636364</v>
      </c>
    </row>
    <row r="50" spans="1:10" ht="15" customHeight="1" x14ac:dyDescent="0.25">
      <c r="A50" s="16">
        <v>6</v>
      </c>
      <c r="B50" s="129" t="s">
        <v>51</v>
      </c>
      <c r="C50" s="129"/>
      <c r="D50" s="129"/>
      <c r="E50" s="129"/>
      <c r="F50" s="129"/>
      <c r="G50" s="129"/>
      <c r="H50" s="22">
        <v>0.08</v>
      </c>
      <c r="I50" s="23">
        <f t="shared" si="2"/>
        <v>144.31236363636364</v>
      </c>
    </row>
    <row r="51" spans="1:10" ht="15" customHeight="1" x14ac:dyDescent="0.25">
      <c r="A51" s="16">
        <v>7</v>
      </c>
      <c r="B51" s="129" t="s">
        <v>52</v>
      </c>
      <c r="C51" s="129"/>
      <c r="D51" s="129"/>
      <c r="E51" s="129"/>
      <c r="F51" s="129"/>
      <c r="G51" s="129"/>
      <c r="H51" s="22">
        <v>0.03</v>
      </c>
      <c r="I51" s="23">
        <f t="shared" si="2"/>
        <v>54.117136363636362</v>
      </c>
    </row>
    <row r="52" spans="1:10" ht="15" customHeight="1" x14ac:dyDescent="0.25">
      <c r="A52" s="16">
        <v>8</v>
      </c>
      <c r="B52" s="129" t="s">
        <v>53</v>
      </c>
      <c r="C52" s="129"/>
      <c r="D52" s="129"/>
      <c r="E52" s="129"/>
      <c r="F52" s="129"/>
      <c r="G52" s="129"/>
      <c r="H52" s="22">
        <v>6.0000000000000001E-3</v>
      </c>
      <c r="I52" s="23">
        <f t="shared" si="2"/>
        <v>10.823427272727274</v>
      </c>
    </row>
    <row r="53" spans="1:10" s="27" customFormat="1" ht="15" customHeight="1" x14ac:dyDescent="0.25">
      <c r="A53" s="132" t="s">
        <v>54</v>
      </c>
      <c r="B53" s="132"/>
      <c r="C53" s="132"/>
      <c r="D53" s="132"/>
      <c r="E53" s="132"/>
      <c r="F53" s="132"/>
      <c r="G53" s="132"/>
      <c r="H53" s="24">
        <f>SUM(H45:H52)</f>
        <v>0.3680000000000001</v>
      </c>
      <c r="I53" s="25">
        <f>SUM(I45:I52)</f>
        <v>663.83687272727275</v>
      </c>
      <c r="J53" s="26"/>
    </row>
    <row r="54" spans="1:10" ht="15" customHeight="1" x14ac:dyDescent="0.25">
      <c r="A54" s="133" t="s">
        <v>55</v>
      </c>
      <c r="B54" s="133"/>
      <c r="C54" s="133"/>
      <c r="D54" s="133"/>
      <c r="E54" s="133"/>
      <c r="F54" s="133"/>
      <c r="G54" s="133"/>
      <c r="H54" s="133"/>
      <c r="I54" s="133"/>
    </row>
    <row r="55" spans="1:10" ht="30.75" customHeight="1" x14ac:dyDescent="0.25">
      <c r="A55" s="134" t="s">
        <v>56</v>
      </c>
      <c r="B55" s="134"/>
      <c r="C55" s="134"/>
      <c r="D55" s="134"/>
      <c r="E55" s="134"/>
      <c r="F55" s="134"/>
      <c r="G55" s="134"/>
      <c r="H55" s="134"/>
      <c r="I55" s="134"/>
    </row>
    <row r="56" spans="1:10" ht="33.75" customHeight="1" x14ac:dyDescent="0.25">
      <c r="A56" s="21" t="s">
        <v>57</v>
      </c>
      <c r="B56" s="128" t="s">
        <v>58</v>
      </c>
      <c r="C56" s="128"/>
      <c r="D56" s="128"/>
      <c r="E56" s="128"/>
      <c r="F56" s="128"/>
      <c r="G56" s="128"/>
      <c r="H56" s="21" t="s">
        <v>34</v>
      </c>
      <c r="I56" s="21" t="s">
        <v>35</v>
      </c>
    </row>
    <row r="57" spans="1:10" ht="15" customHeight="1" x14ac:dyDescent="0.25">
      <c r="A57" s="16">
        <v>1</v>
      </c>
      <c r="B57" s="129" t="s">
        <v>59</v>
      </c>
      <c r="C57" s="129"/>
      <c r="D57" s="129"/>
      <c r="E57" s="129"/>
      <c r="F57" s="129"/>
      <c r="G57" s="129"/>
      <c r="H57" s="22">
        <v>0.119314</v>
      </c>
      <c r="I57" s="23">
        <f t="shared" ref="I57:I64" si="3">$I$42*H57</f>
        <v>215.23106693636365</v>
      </c>
    </row>
    <row r="58" spans="1:10" ht="15" customHeight="1" x14ac:dyDescent="0.25">
      <c r="A58" s="16">
        <v>2</v>
      </c>
      <c r="B58" s="129" t="s">
        <v>60</v>
      </c>
      <c r="C58" s="129"/>
      <c r="D58" s="129"/>
      <c r="E58" s="129"/>
      <c r="F58" s="129"/>
      <c r="G58" s="129"/>
      <c r="H58" s="22">
        <v>2.0479000000000001E-2</v>
      </c>
      <c r="I58" s="23">
        <f t="shared" si="3"/>
        <v>36.942161186363641</v>
      </c>
    </row>
    <row r="59" spans="1:10" ht="15" customHeight="1" x14ac:dyDescent="0.25">
      <c r="A59" s="16">
        <v>3</v>
      </c>
      <c r="B59" s="129" t="s">
        <v>61</v>
      </c>
      <c r="C59" s="129"/>
      <c r="D59" s="129"/>
      <c r="E59" s="129"/>
      <c r="F59" s="129"/>
      <c r="G59" s="129"/>
      <c r="H59" s="22">
        <v>1.2123E-2</v>
      </c>
      <c r="I59" s="23">
        <f t="shared" si="3"/>
        <v>21.868734804545454</v>
      </c>
    </row>
    <row r="60" spans="1:10" ht="15" customHeight="1" x14ac:dyDescent="0.25">
      <c r="A60" s="16">
        <v>4</v>
      </c>
      <c r="B60" s="129" t="s">
        <v>62</v>
      </c>
      <c r="C60" s="129"/>
      <c r="D60" s="129"/>
      <c r="E60" s="129"/>
      <c r="F60" s="129"/>
      <c r="G60" s="129"/>
      <c r="H60" s="22">
        <v>1.1436E-2</v>
      </c>
      <c r="I60" s="23">
        <f t="shared" si="3"/>
        <v>20.629452381818183</v>
      </c>
    </row>
    <row r="61" spans="1:10" ht="15" customHeight="1" x14ac:dyDescent="0.25">
      <c r="A61" s="16">
        <v>5</v>
      </c>
      <c r="B61" s="129" t="s">
        <v>63</v>
      </c>
      <c r="C61" s="129"/>
      <c r="D61" s="129"/>
      <c r="E61" s="129"/>
      <c r="F61" s="129"/>
      <c r="G61" s="129"/>
      <c r="H61" s="22">
        <v>1.74E-4</v>
      </c>
      <c r="I61" s="23">
        <f t="shared" si="3"/>
        <v>0.31387939090909095</v>
      </c>
    </row>
    <row r="62" spans="1:10" ht="15" customHeight="1" x14ac:dyDescent="0.25">
      <c r="A62" s="16">
        <v>6</v>
      </c>
      <c r="B62" s="129" t="s">
        <v>64</v>
      </c>
      <c r="C62" s="129"/>
      <c r="D62" s="129"/>
      <c r="E62" s="129"/>
      <c r="F62" s="129"/>
      <c r="G62" s="129"/>
      <c r="H62" s="22">
        <v>4.4200000000000001E-4</v>
      </c>
      <c r="I62" s="23">
        <f t="shared" si="3"/>
        <v>0.79732580909090911</v>
      </c>
    </row>
    <row r="63" spans="1:10" ht="15" customHeight="1" x14ac:dyDescent="0.25">
      <c r="A63" s="16">
        <v>7</v>
      </c>
      <c r="B63" s="129" t="s">
        <v>65</v>
      </c>
      <c r="C63" s="129"/>
      <c r="D63" s="129"/>
      <c r="E63" s="129"/>
      <c r="F63" s="129"/>
      <c r="G63" s="129"/>
      <c r="H63" s="22">
        <v>1.85E-4</v>
      </c>
      <c r="I63" s="23">
        <f t="shared" si="3"/>
        <v>0.33372234090909092</v>
      </c>
    </row>
    <row r="64" spans="1:10" ht="15" customHeight="1" x14ac:dyDescent="0.25">
      <c r="A64" s="16">
        <v>8</v>
      </c>
      <c r="B64" s="129" t="s">
        <v>66</v>
      </c>
      <c r="C64" s="129"/>
      <c r="D64" s="129"/>
      <c r="E64" s="129"/>
      <c r="F64" s="129"/>
      <c r="G64" s="129"/>
      <c r="H64" s="22">
        <v>9.0789999999999996E-2</v>
      </c>
      <c r="I64" s="23">
        <f t="shared" si="3"/>
        <v>163.77649368181818</v>
      </c>
    </row>
    <row r="65" spans="1:11" s="27" customFormat="1" ht="15" customHeight="1" x14ac:dyDescent="0.25">
      <c r="A65" s="132" t="s">
        <v>67</v>
      </c>
      <c r="B65" s="132"/>
      <c r="C65" s="132"/>
      <c r="D65" s="132"/>
      <c r="E65" s="132"/>
      <c r="F65" s="132"/>
      <c r="G65" s="132"/>
      <c r="H65" s="24">
        <f>SUM(H57:H64)</f>
        <v>0.25494299999999998</v>
      </c>
      <c r="I65" s="25">
        <f>SUM(I57:I64)</f>
        <v>459.8928365318182</v>
      </c>
      <c r="J65" s="26"/>
    </row>
    <row r="66" spans="1:11" ht="11.25" customHeight="1" x14ac:dyDescent="0.25">
      <c r="A66" s="28" t="s">
        <v>68</v>
      </c>
      <c r="B66" s="135" t="s">
        <v>69</v>
      </c>
      <c r="C66" s="135"/>
      <c r="D66" s="135"/>
      <c r="E66" s="135"/>
      <c r="F66" s="135"/>
      <c r="G66" s="135"/>
      <c r="H66" s="135"/>
      <c r="I66" s="135"/>
    </row>
    <row r="67" spans="1:11" ht="15" customHeight="1" x14ac:dyDescent="0.25">
      <c r="A67" s="28" t="s">
        <v>70</v>
      </c>
      <c r="B67" s="136" t="s">
        <v>71</v>
      </c>
      <c r="C67" s="136"/>
      <c r="D67" s="136"/>
      <c r="E67" s="136"/>
      <c r="F67" s="136"/>
      <c r="G67" s="136"/>
      <c r="H67" s="136"/>
      <c r="I67" s="136"/>
    </row>
    <row r="68" spans="1:11" ht="33.75" customHeight="1" x14ac:dyDescent="0.25">
      <c r="A68" s="21" t="s">
        <v>72</v>
      </c>
      <c r="B68" s="128" t="s">
        <v>73</v>
      </c>
      <c r="C68" s="128"/>
      <c r="D68" s="128"/>
      <c r="E68" s="128"/>
      <c r="F68" s="128"/>
      <c r="G68" s="128"/>
      <c r="H68" s="21" t="s">
        <v>34</v>
      </c>
      <c r="I68" s="21" t="s">
        <v>35</v>
      </c>
    </row>
    <row r="69" spans="1:11" ht="15" customHeight="1" x14ac:dyDescent="0.25">
      <c r="A69" s="16">
        <v>1</v>
      </c>
      <c r="B69" s="129" t="s">
        <v>74</v>
      </c>
      <c r="C69" s="129"/>
      <c r="D69" s="129"/>
      <c r="E69" s="129"/>
      <c r="F69" s="129"/>
      <c r="G69" s="129"/>
      <c r="H69" s="22">
        <v>2.3626999999999999E-2</v>
      </c>
      <c r="I69" s="23">
        <f>$I$42*H69</f>
        <v>42.620852695454545</v>
      </c>
    </row>
    <row r="70" spans="1:11" ht="15" customHeight="1" x14ac:dyDescent="0.25">
      <c r="A70" s="16">
        <v>2</v>
      </c>
      <c r="B70" s="129" t="s">
        <v>75</v>
      </c>
      <c r="C70" s="129"/>
      <c r="D70" s="129"/>
      <c r="E70" s="129"/>
      <c r="F70" s="129"/>
      <c r="G70" s="129"/>
      <c r="H70" s="22">
        <v>1.717E-3</v>
      </c>
      <c r="I70" s="23">
        <f>$I$42*H70</f>
        <v>3.0973041045454548</v>
      </c>
    </row>
    <row r="71" spans="1:11" ht="15" customHeight="1" x14ac:dyDescent="0.25">
      <c r="A71" s="16">
        <v>3</v>
      </c>
      <c r="B71" s="129" t="s">
        <v>76</v>
      </c>
      <c r="C71" s="129"/>
      <c r="D71" s="129"/>
      <c r="E71" s="129"/>
      <c r="F71" s="129"/>
      <c r="G71" s="129"/>
      <c r="H71" s="22">
        <v>9.4509999999999993E-3</v>
      </c>
      <c r="I71" s="23">
        <f>$I$42*H71</f>
        <v>17.048701859090908</v>
      </c>
    </row>
    <row r="72" spans="1:11" s="27" customFormat="1" ht="15" customHeight="1" x14ac:dyDescent="0.25">
      <c r="A72" s="132" t="s">
        <v>77</v>
      </c>
      <c r="B72" s="132"/>
      <c r="C72" s="132"/>
      <c r="D72" s="132"/>
      <c r="E72" s="132"/>
      <c r="F72" s="132"/>
      <c r="G72" s="132"/>
      <c r="H72" s="24">
        <f>SUM(H69:H71)</f>
        <v>3.4795E-2</v>
      </c>
      <c r="I72" s="25">
        <f>SUM(I69:I71)</f>
        <v>62.766858659090914</v>
      </c>
      <c r="J72" s="26"/>
    </row>
    <row r="73" spans="1:11" ht="4.5" customHeight="1" x14ac:dyDescent="0.25"/>
    <row r="74" spans="1:11" ht="33.75" customHeight="1" x14ac:dyDescent="0.25">
      <c r="A74" s="21" t="s">
        <v>78</v>
      </c>
      <c r="B74" s="128" t="s">
        <v>79</v>
      </c>
      <c r="C74" s="128"/>
      <c r="D74" s="128"/>
      <c r="E74" s="128"/>
      <c r="F74" s="128"/>
      <c r="G74" s="128"/>
      <c r="H74" s="21" t="s">
        <v>34</v>
      </c>
      <c r="I74" s="21" t="s">
        <v>35</v>
      </c>
    </row>
    <row r="75" spans="1:11" ht="15" customHeight="1" x14ac:dyDescent="0.25">
      <c r="A75" s="16">
        <v>1</v>
      </c>
      <c r="B75" s="129" t="s">
        <v>80</v>
      </c>
      <c r="C75" s="129"/>
      <c r="D75" s="129"/>
      <c r="E75" s="129"/>
      <c r="F75" s="129"/>
      <c r="G75" s="129"/>
      <c r="H75" s="22">
        <f>(H53*H65)</f>
        <v>9.3819024000000015E-2</v>
      </c>
      <c r="I75" s="23">
        <f>$I$42*H75</f>
        <v>169.24056384370914</v>
      </c>
    </row>
    <row r="76" spans="1:11" s="27" customFormat="1" ht="15" customHeight="1" x14ac:dyDescent="0.25">
      <c r="A76" s="132" t="s">
        <v>81</v>
      </c>
      <c r="B76" s="132"/>
      <c r="C76" s="132"/>
      <c r="D76" s="132"/>
      <c r="E76" s="132"/>
      <c r="F76" s="132"/>
      <c r="G76" s="132"/>
      <c r="H76" s="24">
        <f>SUM(H75:H75)</f>
        <v>9.3819024000000015E-2</v>
      </c>
      <c r="I76" s="25">
        <f>I75</f>
        <v>169.24056384370914</v>
      </c>
      <c r="J76" s="26"/>
      <c r="K76" s="29"/>
    </row>
    <row r="77" spans="1:11" ht="4.5" customHeight="1" x14ac:dyDescent="0.25">
      <c r="J77" s="30"/>
    </row>
    <row r="78" spans="1:11" s="27" customFormat="1" ht="12" customHeight="1" x14ac:dyDescent="0.25">
      <c r="A78" s="138" t="s">
        <v>82</v>
      </c>
      <c r="B78" s="138"/>
      <c r="C78" s="138"/>
      <c r="D78" s="138"/>
      <c r="E78" s="138"/>
      <c r="F78" s="138"/>
      <c r="G78" s="138"/>
      <c r="H78" s="31">
        <f>H53+H65+H72+H76</f>
        <v>0.75155702400000002</v>
      </c>
      <c r="I78" s="32">
        <f>I53+I65+I72+I76</f>
        <v>1355.7371317618911</v>
      </c>
      <c r="J78" s="26"/>
    </row>
    <row r="79" spans="1:11" ht="4.5" customHeight="1" x14ac:dyDescent="0.25"/>
    <row r="80" spans="1:11" ht="33.75" customHeight="1" x14ac:dyDescent="0.25">
      <c r="A80" s="21" t="s">
        <v>83</v>
      </c>
      <c r="B80" s="128" t="s">
        <v>84</v>
      </c>
      <c r="C80" s="128"/>
      <c r="D80" s="128"/>
      <c r="E80" s="128"/>
      <c r="F80" s="128"/>
      <c r="G80" s="128"/>
      <c r="H80" s="21" t="s">
        <v>34</v>
      </c>
      <c r="I80" s="21" t="s">
        <v>35</v>
      </c>
    </row>
    <row r="81" spans="1:10" ht="15" customHeight="1" x14ac:dyDescent="0.25">
      <c r="A81" s="16">
        <v>1</v>
      </c>
      <c r="B81" s="129" t="s">
        <v>19</v>
      </c>
      <c r="C81" s="129"/>
      <c r="D81" s="129"/>
      <c r="E81" s="129"/>
      <c r="F81" s="129"/>
      <c r="G81" s="129"/>
      <c r="H81" s="22">
        <f t="shared" ref="H81:H86" si="4">I81/$I$42</f>
        <v>0.25111328708684949</v>
      </c>
      <c r="I81" s="23">
        <f>I99</f>
        <v>452.98439999999999</v>
      </c>
    </row>
    <row r="82" spans="1:10" ht="15" customHeight="1" x14ac:dyDescent="0.25">
      <c r="A82" s="16">
        <f>A81+1</f>
        <v>2</v>
      </c>
      <c r="B82" s="129" t="s">
        <v>20</v>
      </c>
      <c r="C82" s="129"/>
      <c r="D82" s="129"/>
      <c r="E82" s="129"/>
      <c r="F82" s="129"/>
      <c r="G82" s="129"/>
      <c r="H82" s="22">
        <f t="shared" si="4"/>
        <v>0</v>
      </c>
      <c r="I82" s="23">
        <f>I95</f>
        <v>0</v>
      </c>
    </row>
    <row r="83" spans="1:10" ht="15" customHeight="1" x14ac:dyDescent="0.25">
      <c r="A83" s="16">
        <f t="shared" ref="A83:A86" si="5">A82+1</f>
        <v>3</v>
      </c>
      <c r="B83" s="139" t="s">
        <v>182</v>
      </c>
      <c r="C83" s="140"/>
      <c r="D83" s="140"/>
      <c r="E83" s="140"/>
      <c r="F83" s="140"/>
      <c r="G83" s="141"/>
      <c r="H83" s="22">
        <f t="shared" si="4"/>
        <v>0</v>
      </c>
      <c r="I83" s="23">
        <v>0</v>
      </c>
    </row>
    <row r="84" spans="1:10" ht="15" customHeight="1" x14ac:dyDescent="0.25">
      <c r="A84" s="16">
        <f t="shared" si="5"/>
        <v>4</v>
      </c>
      <c r="B84" s="129" t="s">
        <v>85</v>
      </c>
      <c r="C84" s="129"/>
      <c r="D84" s="129"/>
      <c r="E84" s="129"/>
      <c r="F84" s="129"/>
      <c r="G84" s="129"/>
      <c r="H84" s="22">
        <f t="shared" si="4"/>
        <v>7.1957647426415944E-2</v>
      </c>
      <c r="I84" s="23">
        <f>I91</f>
        <v>129.80472727272729</v>
      </c>
    </row>
    <row r="85" spans="1:10" ht="15" customHeight="1" x14ac:dyDescent="0.25">
      <c r="A85" s="16">
        <f t="shared" si="5"/>
        <v>5</v>
      </c>
      <c r="B85" s="129" t="s">
        <v>86</v>
      </c>
      <c r="C85" s="129"/>
      <c r="D85" s="129"/>
      <c r="E85" s="129"/>
      <c r="F85" s="129"/>
      <c r="G85" s="129"/>
      <c r="H85" s="22">
        <f t="shared" si="4"/>
        <v>0</v>
      </c>
      <c r="I85" s="23">
        <f>IF(I29="Não aplicável",0,((I10/H10)*1.5*I29))</f>
        <v>0</v>
      </c>
    </row>
    <row r="86" spans="1:10" ht="15" customHeight="1" x14ac:dyDescent="0.25">
      <c r="A86" s="16">
        <f t="shared" si="5"/>
        <v>6</v>
      </c>
      <c r="B86" s="129" t="s">
        <v>87</v>
      </c>
      <c r="C86" s="129"/>
      <c r="D86" s="129"/>
      <c r="E86" s="129"/>
      <c r="F86" s="129"/>
      <c r="G86" s="129"/>
      <c r="H86" s="22">
        <f t="shared" si="4"/>
        <v>1.335990868293273E-2</v>
      </c>
      <c r="I86" s="23">
        <f>IF(I21="Não aplicável",0,I21)</f>
        <v>24.1</v>
      </c>
    </row>
    <row r="87" spans="1:10" ht="15" customHeight="1" x14ac:dyDescent="0.25">
      <c r="A87" s="132" t="s">
        <v>88</v>
      </c>
      <c r="B87" s="132"/>
      <c r="C87" s="132"/>
      <c r="D87" s="132"/>
      <c r="E87" s="132"/>
      <c r="F87" s="132"/>
      <c r="G87" s="132"/>
      <c r="H87" s="24">
        <f>SUM(H81:H86)</f>
        <v>0.33643084319619815</v>
      </c>
      <c r="I87" s="25">
        <f>SUM(I81:I86)</f>
        <v>606.88912727272725</v>
      </c>
      <c r="J87" s="33"/>
    </row>
    <row r="88" spans="1:10" ht="18" customHeight="1" x14ac:dyDescent="0.25">
      <c r="A88" s="28" t="s">
        <v>89</v>
      </c>
      <c r="B88" s="133" t="s">
        <v>90</v>
      </c>
      <c r="C88" s="133"/>
      <c r="D88" s="133"/>
      <c r="E88" s="133"/>
      <c r="F88" s="133"/>
      <c r="G88" s="133"/>
      <c r="H88" s="34"/>
      <c r="I88" s="35"/>
    </row>
    <row r="89" spans="1:10" ht="15" customHeight="1" x14ac:dyDescent="0.25">
      <c r="A89" s="137" t="s">
        <v>91</v>
      </c>
      <c r="B89" s="137"/>
      <c r="C89" s="137"/>
      <c r="D89" s="137"/>
      <c r="E89" s="137"/>
      <c r="F89" s="137"/>
      <c r="G89" s="137"/>
      <c r="H89" s="137"/>
      <c r="I89" s="137"/>
    </row>
    <row r="90" spans="1:10" ht="24" customHeight="1" x14ac:dyDescent="0.25">
      <c r="A90" s="90" t="s">
        <v>92</v>
      </c>
      <c r="B90" s="90"/>
      <c r="C90" s="16" t="s">
        <v>93</v>
      </c>
      <c r="D90" s="16" t="s">
        <v>94</v>
      </c>
      <c r="E90" s="16" t="s">
        <v>95</v>
      </c>
      <c r="F90" s="16" t="s">
        <v>96</v>
      </c>
      <c r="G90" s="16" t="s">
        <v>97</v>
      </c>
      <c r="H90" s="22" t="s">
        <v>98</v>
      </c>
      <c r="I90" s="23" t="s">
        <v>99</v>
      </c>
    </row>
    <row r="91" spans="1:10" ht="15" customHeight="1" x14ac:dyDescent="0.25">
      <c r="A91" s="144">
        <f>I12</f>
        <v>5</v>
      </c>
      <c r="B91" s="144"/>
      <c r="C91" s="16">
        <f>I13</f>
        <v>22</v>
      </c>
      <c r="D91" s="16">
        <v>2</v>
      </c>
      <c r="E91" s="36">
        <f>A91*C91*D91</f>
        <v>220</v>
      </c>
      <c r="F91" s="36">
        <f>I34</f>
        <v>1503.2545454545455</v>
      </c>
      <c r="G91" s="37">
        <f>I14</f>
        <v>0.06</v>
      </c>
      <c r="H91" s="36">
        <f>F91*G91</f>
        <v>90.195272727272723</v>
      </c>
      <c r="I91" s="23">
        <f>IF((E91-H91)&gt;0,E91-H91,0)</f>
        <v>129.80472727272729</v>
      </c>
    </row>
    <row r="92" spans="1:10" ht="3.75" customHeight="1" x14ac:dyDescent="0.25">
      <c r="A92" s="38"/>
      <c r="E92" s="33"/>
      <c r="F92" s="33"/>
      <c r="G92" s="39"/>
      <c r="H92" s="33"/>
      <c r="I92" s="40"/>
    </row>
    <row r="93" spans="1:10" ht="15" customHeight="1" x14ac:dyDescent="0.25">
      <c r="A93" s="137" t="s">
        <v>100</v>
      </c>
      <c r="B93" s="137"/>
      <c r="C93" s="137"/>
      <c r="D93" s="137"/>
      <c r="E93" s="137"/>
      <c r="F93" s="137"/>
      <c r="G93" s="137"/>
      <c r="H93" s="137"/>
      <c r="I93" s="137"/>
    </row>
    <row r="94" spans="1:10" ht="23.25" customHeight="1" x14ac:dyDescent="0.25">
      <c r="A94" s="90" t="s">
        <v>92</v>
      </c>
      <c r="B94" s="90"/>
      <c r="C94" s="16" t="s">
        <v>101</v>
      </c>
      <c r="D94" s="16" t="s">
        <v>94</v>
      </c>
      <c r="E94" s="16" t="s">
        <v>95</v>
      </c>
      <c r="F94" s="16" t="s">
        <v>96</v>
      </c>
      <c r="G94" s="16" t="s">
        <v>97</v>
      </c>
      <c r="H94" s="22" t="s">
        <v>98</v>
      </c>
      <c r="I94" s="23" t="s">
        <v>99</v>
      </c>
    </row>
    <row r="95" spans="1:10" ht="15" customHeight="1" x14ac:dyDescent="0.25">
      <c r="A95" s="142">
        <f>I18</f>
        <v>0</v>
      </c>
      <c r="B95" s="142"/>
      <c r="C95" s="41">
        <f>I19</f>
        <v>0</v>
      </c>
      <c r="D95" s="16">
        <v>1</v>
      </c>
      <c r="E95" s="36">
        <f>A95*C95*D95</f>
        <v>0</v>
      </c>
      <c r="F95" s="36">
        <f>E95</f>
        <v>0</v>
      </c>
      <c r="G95" s="42">
        <f>I20</f>
        <v>0</v>
      </c>
      <c r="H95" s="36">
        <f>F95*G95</f>
        <v>0</v>
      </c>
      <c r="I95" s="23">
        <f>E95-H95</f>
        <v>0</v>
      </c>
    </row>
    <row r="96" spans="1:10" ht="4.5" customHeight="1" x14ac:dyDescent="0.25">
      <c r="A96" s="43"/>
      <c r="B96" s="43"/>
      <c r="C96" s="43"/>
      <c r="D96" s="43"/>
      <c r="E96" s="26"/>
      <c r="F96" s="26"/>
      <c r="G96" s="44"/>
      <c r="H96" s="26"/>
      <c r="I96" s="45"/>
    </row>
    <row r="97" spans="1:12" ht="15" customHeight="1" x14ac:dyDescent="0.25">
      <c r="A97" s="145" t="s">
        <v>181</v>
      </c>
      <c r="B97" s="146"/>
      <c r="C97" s="146"/>
      <c r="D97" s="146"/>
      <c r="E97" s="146"/>
      <c r="F97" s="147" t="str">
        <f>A15</f>
        <v xml:space="preserve">Auxílio Alimentação </v>
      </c>
      <c r="G97" s="147"/>
      <c r="H97" s="147"/>
      <c r="I97" s="148"/>
    </row>
    <row r="98" spans="1:12" ht="23.25" customHeight="1" x14ac:dyDescent="0.25">
      <c r="A98" s="130" t="s">
        <v>92</v>
      </c>
      <c r="B98" s="130"/>
      <c r="C98" s="85" t="s">
        <v>101</v>
      </c>
      <c r="D98" s="85" t="s">
        <v>94</v>
      </c>
      <c r="E98" s="85" t="s">
        <v>95</v>
      </c>
      <c r="F98" s="85" t="s">
        <v>96</v>
      </c>
      <c r="G98" s="85" t="s">
        <v>97</v>
      </c>
      <c r="H98" s="82" t="str">
        <f>H90</f>
        <v>Valor desconto</v>
      </c>
      <c r="I98" s="83" t="s">
        <v>99</v>
      </c>
    </row>
    <row r="99" spans="1:12" ht="15" customHeight="1" x14ac:dyDescent="0.25">
      <c r="A99" s="142">
        <f>I15</f>
        <v>25.42</v>
      </c>
      <c r="B99" s="142"/>
      <c r="C99" s="41">
        <f>I16</f>
        <v>22</v>
      </c>
      <c r="D99" s="16">
        <v>1</v>
      </c>
      <c r="E99" s="36">
        <f>A99*C99*D99</f>
        <v>559.24</v>
      </c>
      <c r="F99" s="36">
        <f>E99</f>
        <v>559.24</v>
      </c>
      <c r="G99" s="42">
        <f>I17</f>
        <v>0.19</v>
      </c>
      <c r="H99" s="36">
        <f>F99*G99</f>
        <v>106.2556</v>
      </c>
      <c r="I99" s="23">
        <f>E99-H99</f>
        <v>452.98439999999999</v>
      </c>
    </row>
    <row r="100" spans="1:12" ht="4.5" customHeight="1" x14ac:dyDescent="0.25"/>
    <row r="101" spans="1:12" ht="12" customHeight="1" x14ac:dyDescent="0.25">
      <c r="A101" s="143" t="s">
        <v>102</v>
      </c>
      <c r="B101" s="143"/>
      <c r="C101" s="143"/>
      <c r="D101" s="143"/>
      <c r="E101" s="143"/>
      <c r="F101" s="143"/>
      <c r="G101" s="143"/>
      <c r="H101" s="46">
        <f>H42+H78+H87</f>
        <v>2.087987867196198</v>
      </c>
      <c r="I101" s="47">
        <f>I42+I78+I87</f>
        <v>3766.530804489164</v>
      </c>
      <c r="J101" s="33"/>
      <c r="L101" s="33"/>
    </row>
    <row r="102" spans="1:12" s="52" customFormat="1" ht="4.5" customHeight="1" x14ac:dyDescent="0.25">
      <c r="A102" s="48"/>
      <c r="B102" s="48"/>
      <c r="C102" s="48"/>
      <c r="D102" s="48"/>
      <c r="E102" s="48"/>
      <c r="F102" s="48"/>
      <c r="G102" s="48"/>
      <c r="H102" s="49"/>
      <c r="I102" s="50"/>
      <c r="J102" s="51"/>
      <c r="L102" s="51"/>
    </row>
    <row r="103" spans="1:12" ht="11.25" customHeight="1" x14ac:dyDescent="0.25">
      <c r="A103" s="131" t="s">
        <v>103</v>
      </c>
      <c r="B103" s="131"/>
      <c r="C103" s="131"/>
      <c r="D103" s="131"/>
      <c r="E103" s="131"/>
      <c r="F103" s="131"/>
      <c r="G103" s="131"/>
      <c r="H103" s="131"/>
      <c r="I103" s="131"/>
    </row>
    <row r="104" spans="1:12" ht="33.75" customHeight="1" x14ac:dyDescent="0.25">
      <c r="A104" s="21" t="s">
        <v>32</v>
      </c>
      <c r="B104" s="128" t="s">
        <v>104</v>
      </c>
      <c r="C104" s="128"/>
      <c r="D104" s="128"/>
      <c r="E104" s="128"/>
      <c r="F104" s="128"/>
      <c r="G104" s="128"/>
      <c r="H104" s="21" t="s">
        <v>34</v>
      </c>
      <c r="I104" s="21" t="s">
        <v>35</v>
      </c>
    </row>
    <row r="105" spans="1:12" ht="15" customHeight="1" x14ac:dyDescent="0.25">
      <c r="A105" s="16">
        <v>1</v>
      </c>
      <c r="B105" s="129" t="s">
        <v>105</v>
      </c>
      <c r="C105" s="129"/>
      <c r="D105" s="129"/>
      <c r="E105" s="129"/>
      <c r="F105" s="129"/>
      <c r="G105" s="129"/>
      <c r="H105" s="22">
        <f t="shared" ref="H105:H110" si="6">I105/$I$116</f>
        <v>0</v>
      </c>
      <c r="I105" s="23">
        <v>0</v>
      </c>
    </row>
    <row r="106" spans="1:12" ht="15" customHeight="1" x14ac:dyDescent="0.25">
      <c r="A106" s="16">
        <v>2</v>
      </c>
      <c r="B106" s="89" t="s">
        <v>106</v>
      </c>
      <c r="C106" s="89"/>
      <c r="D106" s="89"/>
      <c r="E106" s="89"/>
      <c r="F106" s="89"/>
      <c r="G106" s="89"/>
      <c r="H106" s="22">
        <f t="shared" si="6"/>
        <v>0</v>
      </c>
      <c r="I106" s="23">
        <f>IF(F114=10%,G114,0)</f>
        <v>0</v>
      </c>
    </row>
    <row r="107" spans="1:12" ht="15" customHeight="1" x14ac:dyDescent="0.25">
      <c r="A107" s="16">
        <v>3</v>
      </c>
      <c r="B107" s="129" t="s">
        <v>107</v>
      </c>
      <c r="C107" s="129"/>
      <c r="D107" s="129"/>
      <c r="E107" s="129"/>
      <c r="F107" s="129"/>
      <c r="G107" s="129"/>
      <c r="H107" s="22">
        <f t="shared" si="6"/>
        <v>0</v>
      </c>
      <c r="I107" s="23">
        <v>0</v>
      </c>
    </row>
    <row r="108" spans="1:12" ht="15" customHeight="1" x14ac:dyDescent="0.25">
      <c r="A108" s="16">
        <v>4</v>
      </c>
      <c r="B108" s="89" t="s">
        <v>108</v>
      </c>
      <c r="C108" s="89"/>
      <c r="D108" s="89"/>
      <c r="E108" s="89"/>
      <c r="F108" s="89"/>
      <c r="G108" s="89"/>
      <c r="H108" s="22">
        <f t="shared" si="6"/>
        <v>0</v>
      </c>
      <c r="I108" s="23">
        <v>0</v>
      </c>
    </row>
    <row r="109" spans="1:12" ht="15" customHeight="1" x14ac:dyDescent="0.25">
      <c r="A109" s="16">
        <v>5</v>
      </c>
      <c r="B109" s="129" t="s">
        <v>109</v>
      </c>
      <c r="C109" s="129"/>
      <c r="D109" s="129"/>
      <c r="E109" s="129"/>
      <c r="F109" s="129"/>
      <c r="G109" s="129"/>
      <c r="H109" s="22">
        <f t="shared" si="6"/>
        <v>0</v>
      </c>
      <c r="I109" s="23">
        <v>0</v>
      </c>
    </row>
    <row r="110" spans="1:12" ht="15" customHeight="1" x14ac:dyDescent="0.25">
      <c r="A110" s="16">
        <v>6</v>
      </c>
      <c r="B110" s="129" t="s">
        <v>110</v>
      </c>
      <c r="C110" s="129"/>
      <c r="D110" s="129"/>
      <c r="E110" s="129"/>
      <c r="F110" s="129"/>
      <c r="G110" s="129"/>
      <c r="H110" s="22">
        <f t="shared" si="6"/>
        <v>0</v>
      </c>
      <c r="I110" s="23">
        <v>0</v>
      </c>
    </row>
    <row r="111" spans="1:12" ht="15" customHeight="1" x14ac:dyDescent="0.25">
      <c r="A111" s="132" t="s">
        <v>111</v>
      </c>
      <c r="B111" s="132"/>
      <c r="C111" s="132"/>
      <c r="D111" s="132"/>
      <c r="E111" s="132"/>
      <c r="F111" s="132"/>
      <c r="G111" s="132"/>
      <c r="H111" s="24">
        <f>H105+H106+H107+H108+H109+H110</f>
        <v>0</v>
      </c>
      <c r="I111" s="53">
        <f>SUM(I105:I110)</f>
        <v>0</v>
      </c>
      <c r="J111" s="33"/>
    </row>
    <row r="112" spans="1:12" ht="30" customHeight="1" x14ac:dyDescent="0.25">
      <c r="B112" s="135" t="s">
        <v>112</v>
      </c>
      <c r="C112" s="135"/>
      <c r="D112" s="135"/>
      <c r="E112" s="135"/>
      <c r="F112" s="135"/>
      <c r="G112" s="135"/>
      <c r="H112" s="135"/>
      <c r="I112" s="135"/>
    </row>
    <row r="113" spans="1:12" ht="5.25" customHeight="1" x14ac:dyDescent="0.25"/>
    <row r="114" spans="1:12" ht="48.75" customHeight="1" x14ac:dyDescent="0.25">
      <c r="A114" s="149" t="s">
        <v>113</v>
      </c>
      <c r="B114" s="149"/>
      <c r="C114" s="149"/>
      <c r="D114" s="149"/>
      <c r="E114" s="149"/>
      <c r="F114" s="54">
        <f>I30</f>
        <v>0.2</v>
      </c>
      <c r="G114" s="55">
        <f>I116*F114</f>
        <v>727.34521544328743</v>
      </c>
      <c r="H114" s="56" t="s">
        <v>114</v>
      </c>
      <c r="I114" s="57">
        <f>I84</f>
        <v>129.80472727272729</v>
      </c>
    </row>
    <row r="115" spans="1:12" s="60" customFormat="1" ht="16.5" customHeight="1" x14ac:dyDescent="0.25">
      <c r="A115" s="150" t="s">
        <v>115</v>
      </c>
      <c r="B115" s="150"/>
      <c r="C115" s="56" t="s">
        <v>116</v>
      </c>
      <c r="D115" s="56" t="s">
        <v>117</v>
      </c>
      <c r="E115" s="56" t="s">
        <v>118</v>
      </c>
      <c r="F115" s="56" t="s">
        <v>119</v>
      </c>
      <c r="G115" s="56" t="s">
        <v>120</v>
      </c>
      <c r="H115" s="56" t="s">
        <v>121</v>
      </c>
      <c r="I115" s="58" t="s">
        <v>122</v>
      </c>
      <c r="J115" s="59"/>
    </row>
    <row r="116" spans="1:12" ht="16.5" customHeight="1" x14ac:dyDescent="0.25">
      <c r="A116" s="151">
        <f>I42</f>
        <v>1803.9045454545455</v>
      </c>
      <c r="B116" s="151"/>
      <c r="C116" s="61">
        <f>I53</f>
        <v>663.83687272727275</v>
      </c>
      <c r="D116" s="61">
        <f>I65</f>
        <v>459.8928365318182</v>
      </c>
      <c r="E116" s="61">
        <f>I72</f>
        <v>62.766858659090914</v>
      </c>
      <c r="F116" s="61">
        <f>I76</f>
        <v>169.24056384370914</v>
      </c>
      <c r="G116" s="61">
        <f>I87</f>
        <v>606.88912727272725</v>
      </c>
      <c r="H116" s="61">
        <f>A116+C116+D116+E116+F116+G116</f>
        <v>3766.530804489164</v>
      </c>
      <c r="I116" s="61">
        <f>H116-I114</f>
        <v>3636.7260772164368</v>
      </c>
      <c r="J116" s="33"/>
    </row>
    <row r="117" spans="1:12" ht="4.5" customHeight="1" x14ac:dyDescent="0.25">
      <c r="A117" s="28"/>
      <c r="B117" s="152"/>
      <c r="C117" s="152"/>
      <c r="D117" s="152"/>
      <c r="E117" s="152"/>
      <c r="F117" s="152"/>
      <c r="G117" s="152"/>
      <c r="H117" s="152"/>
      <c r="I117" s="152"/>
    </row>
    <row r="118" spans="1:12" ht="33.75" customHeight="1" x14ac:dyDescent="0.25">
      <c r="A118" s="21" t="s">
        <v>44</v>
      </c>
      <c r="B118" s="128" t="s">
        <v>123</v>
      </c>
      <c r="C118" s="128"/>
      <c r="D118" s="128"/>
      <c r="E118" s="128"/>
      <c r="F118" s="128"/>
      <c r="G118" s="128"/>
      <c r="H118" s="21" t="s">
        <v>34</v>
      </c>
      <c r="I118" s="21" t="s">
        <v>35</v>
      </c>
    </row>
    <row r="119" spans="1:12" ht="15" customHeight="1" x14ac:dyDescent="0.25">
      <c r="A119" s="16">
        <v>1</v>
      </c>
      <c r="B119" s="129" t="s">
        <v>124</v>
      </c>
      <c r="C119" s="129"/>
      <c r="D119" s="129"/>
      <c r="E119" s="129"/>
      <c r="F119" s="129"/>
      <c r="G119" s="129"/>
      <c r="H119" s="22">
        <f>I119/$I$129</f>
        <v>0</v>
      </c>
      <c r="I119" s="23">
        <v>0</v>
      </c>
    </row>
    <row r="120" spans="1:12" ht="15" customHeight="1" x14ac:dyDescent="0.25">
      <c r="A120" s="16">
        <v>2</v>
      </c>
      <c r="B120" s="129" t="s">
        <v>125</v>
      </c>
      <c r="C120" s="129"/>
      <c r="D120" s="129"/>
      <c r="E120" s="129"/>
      <c r="F120" s="129"/>
      <c r="G120" s="129"/>
      <c r="H120" s="22">
        <f>I120/$I$129</f>
        <v>0</v>
      </c>
      <c r="I120" s="23">
        <v>0</v>
      </c>
    </row>
    <row r="121" spans="1:12" ht="35.450000000000003" customHeight="1" x14ac:dyDescent="0.25">
      <c r="A121" s="132" t="s">
        <v>184</v>
      </c>
      <c r="B121" s="132"/>
      <c r="C121" s="132"/>
      <c r="D121" s="132"/>
      <c r="E121" s="132"/>
      <c r="F121" s="132"/>
      <c r="G121" s="132"/>
      <c r="H121" s="24">
        <f>H119+H120</f>
        <v>0</v>
      </c>
      <c r="I121" s="25">
        <f>SUM(I119:I120)</f>
        <v>0</v>
      </c>
    </row>
    <row r="122" spans="1:12" ht="4.5" customHeight="1" x14ac:dyDescent="0.25"/>
    <row r="123" spans="1:12" ht="33.75" customHeight="1" x14ac:dyDescent="0.25">
      <c r="A123" s="21" t="s">
        <v>57</v>
      </c>
      <c r="B123" s="128" t="s">
        <v>126</v>
      </c>
      <c r="C123" s="128"/>
      <c r="D123" s="128"/>
      <c r="E123" s="128"/>
      <c r="F123" s="128"/>
      <c r="G123" s="128"/>
      <c r="H123" s="21" t="s">
        <v>34</v>
      </c>
      <c r="I123" s="21" t="s">
        <v>35</v>
      </c>
    </row>
    <row r="124" spans="1:12" ht="15" customHeight="1" x14ac:dyDescent="0.25">
      <c r="A124" s="16">
        <v>1</v>
      </c>
      <c r="B124" s="129" t="s">
        <v>126</v>
      </c>
      <c r="C124" s="129"/>
      <c r="D124" s="129"/>
      <c r="E124" s="129"/>
      <c r="F124" s="129"/>
      <c r="G124" s="129"/>
      <c r="H124" s="22">
        <f>I124/I129</f>
        <v>0</v>
      </c>
      <c r="I124" s="23">
        <v>0</v>
      </c>
    </row>
    <row r="125" spans="1:12" ht="36.6" customHeight="1" x14ac:dyDescent="0.25">
      <c r="A125" s="132" t="s">
        <v>183</v>
      </c>
      <c r="B125" s="132"/>
      <c r="C125" s="132"/>
      <c r="D125" s="132"/>
      <c r="E125" s="132"/>
      <c r="F125" s="132"/>
      <c r="G125" s="132"/>
      <c r="H125" s="24">
        <f>H124</f>
        <v>0</v>
      </c>
      <c r="I125" s="25">
        <f>I124</f>
        <v>0</v>
      </c>
      <c r="J125" s="33"/>
      <c r="K125" s="33"/>
      <c r="L125" s="2"/>
    </row>
    <row r="126" spans="1:12" ht="4.5" customHeight="1" x14ac:dyDescent="0.25">
      <c r="A126" s="27"/>
      <c r="B126" s="27"/>
      <c r="C126" s="27"/>
      <c r="D126" s="27"/>
      <c r="E126" s="27"/>
      <c r="F126" s="27"/>
      <c r="G126" s="27"/>
      <c r="H126" s="34"/>
      <c r="I126" s="35"/>
    </row>
    <row r="127" spans="1:12" ht="39" customHeight="1" x14ac:dyDescent="0.25">
      <c r="A127" s="153" t="s">
        <v>127</v>
      </c>
      <c r="B127" s="153"/>
      <c r="C127" s="153"/>
      <c r="D127" s="153"/>
      <c r="E127" s="153"/>
      <c r="F127" s="54">
        <v>0.18</v>
      </c>
      <c r="G127" s="55">
        <f>I129*F127</f>
        <v>654.61069389895863</v>
      </c>
      <c r="H127" s="56" t="s">
        <v>114</v>
      </c>
      <c r="I127" s="57">
        <f>I84</f>
        <v>129.80472727272729</v>
      </c>
      <c r="L127" s="2"/>
    </row>
    <row r="128" spans="1:12" s="60" customFormat="1" ht="16.5" customHeight="1" x14ac:dyDescent="0.25">
      <c r="A128" s="150" t="s">
        <v>115</v>
      </c>
      <c r="B128" s="150"/>
      <c r="C128" s="56" t="s">
        <v>116</v>
      </c>
      <c r="D128" s="56" t="s">
        <v>117</v>
      </c>
      <c r="E128" s="56" t="s">
        <v>118</v>
      </c>
      <c r="F128" s="56" t="s">
        <v>119</v>
      </c>
      <c r="G128" s="56" t="s">
        <v>120</v>
      </c>
      <c r="H128" s="56" t="s">
        <v>121</v>
      </c>
      <c r="I128" s="58" t="s">
        <v>122</v>
      </c>
      <c r="J128" s="59"/>
      <c r="L128" s="59"/>
    </row>
    <row r="129" spans="1:12" ht="16.5" customHeight="1" x14ac:dyDescent="0.25">
      <c r="A129" s="151">
        <f>I42</f>
        <v>1803.9045454545455</v>
      </c>
      <c r="B129" s="151"/>
      <c r="C129" s="61">
        <f>I53</f>
        <v>663.83687272727275</v>
      </c>
      <c r="D129" s="61">
        <f>I65</f>
        <v>459.8928365318182</v>
      </c>
      <c r="E129" s="61">
        <f>I72</f>
        <v>62.766858659090914</v>
      </c>
      <c r="F129" s="61">
        <f>I76</f>
        <v>169.24056384370914</v>
      </c>
      <c r="G129" s="61">
        <f>I87</f>
        <v>606.88912727272725</v>
      </c>
      <c r="H129" s="61">
        <f>A129+C129+D129+E129+F129+G129</f>
        <v>3766.530804489164</v>
      </c>
      <c r="I129" s="61">
        <f>H129-I127</f>
        <v>3636.7260772164368</v>
      </c>
      <c r="J129" s="33"/>
      <c r="L129" s="2"/>
    </row>
    <row r="130" spans="1:12" ht="4.5" customHeight="1" x14ac:dyDescent="0.25"/>
    <row r="131" spans="1:12" ht="12" customHeight="1" x14ac:dyDescent="0.25">
      <c r="A131" s="143" t="s">
        <v>128</v>
      </c>
      <c r="B131" s="143"/>
      <c r="C131" s="143"/>
      <c r="D131" s="143"/>
      <c r="E131" s="143"/>
      <c r="F131" s="143"/>
      <c r="G131" s="143"/>
      <c r="H131" s="46">
        <f>H111+H121+H125</f>
        <v>0</v>
      </c>
      <c r="I131" s="47">
        <f>I111+I121+I125</f>
        <v>0</v>
      </c>
    </row>
    <row r="132" spans="1:12" ht="4.5" customHeight="1" x14ac:dyDescent="0.25"/>
    <row r="133" spans="1:12" ht="11.25" customHeight="1" x14ac:dyDescent="0.25">
      <c r="A133" s="131" t="s">
        <v>129</v>
      </c>
      <c r="B133" s="131"/>
      <c r="C133" s="131"/>
      <c r="D133" s="131"/>
      <c r="E133" s="131"/>
      <c r="F133" s="131"/>
      <c r="G133" s="131"/>
      <c r="H133" s="131"/>
      <c r="I133" s="131"/>
    </row>
    <row r="134" spans="1:12" ht="33.75" customHeight="1" x14ac:dyDescent="0.25">
      <c r="A134" s="21" t="s">
        <v>32</v>
      </c>
      <c r="B134" s="128" t="s">
        <v>130</v>
      </c>
      <c r="C134" s="128"/>
      <c r="D134" s="128"/>
      <c r="E134" s="128"/>
      <c r="F134" s="128"/>
      <c r="G134" s="128"/>
      <c r="H134" s="21" t="s">
        <v>34</v>
      </c>
      <c r="I134" s="21" t="s">
        <v>35</v>
      </c>
    </row>
    <row r="135" spans="1:12" ht="15" customHeight="1" x14ac:dyDescent="0.25">
      <c r="A135" s="16">
        <v>1</v>
      </c>
      <c r="B135" s="129" t="s">
        <v>131</v>
      </c>
      <c r="C135" s="129"/>
      <c r="D135" s="129"/>
      <c r="E135" s="129"/>
      <c r="F135" s="129"/>
      <c r="G135" s="129"/>
      <c r="H135" s="22">
        <f>I135/$I$101</f>
        <v>1.9241982507288632E-2</v>
      </c>
      <c r="I135" s="23">
        <f>($D$145/$E$146)*G145</f>
        <v>72.475519853144277</v>
      </c>
    </row>
    <row r="136" spans="1:12" ht="15" customHeight="1" x14ac:dyDescent="0.25">
      <c r="A136" s="16">
        <v>2</v>
      </c>
      <c r="B136" s="129" t="s">
        <v>132</v>
      </c>
      <c r="C136" s="129"/>
      <c r="D136" s="129"/>
      <c r="E136" s="129"/>
      <c r="F136" s="129"/>
      <c r="G136" s="129"/>
      <c r="H136" s="22">
        <f>I136/$I$101</f>
        <v>8.8629737609329448E-2</v>
      </c>
      <c r="I136" s="23">
        <f>($D$145/$E$146)*G146</f>
        <v>333.82663689933116</v>
      </c>
    </row>
    <row r="137" spans="1:12" ht="15" customHeight="1" x14ac:dyDescent="0.25">
      <c r="A137" s="16">
        <v>3</v>
      </c>
      <c r="B137" s="129" t="s">
        <v>12</v>
      </c>
      <c r="C137" s="129"/>
      <c r="D137" s="129"/>
      <c r="E137" s="129"/>
      <c r="F137" s="129"/>
      <c r="G137" s="129"/>
      <c r="H137" s="22">
        <f>I137/$I$101</f>
        <v>5.8309037900874647E-2</v>
      </c>
      <c r="I137" s="23">
        <f>($D$145/$E$146)*G147</f>
        <v>219.62278743377053</v>
      </c>
    </row>
    <row r="138" spans="1:12" ht="15" customHeight="1" x14ac:dyDescent="0.25">
      <c r="A138" s="16">
        <v>4</v>
      </c>
      <c r="B138" s="129" t="s">
        <v>133</v>
      </c>
      <c r="C138" s="129"/>
      <c r="D138" s="129"/>
      <c r="E138" s="129"/>
      <c r="F138" s="129"/>
      <c r="G138" s="129"/>
      <c r="H138" s="22">
        <f>I138/$I$101</f>
        <v>0</v>
      </c>
      <c r="I138" s="23">
        <f>($D$145/$E$146)*G148</f>
        <v>0</v>
      </c>
    </row>
    <row r="139" spans="1:12" ht="15" customHeight="1" x14ac:dyDescent="0.25">
      <c r="A139" s="16">
        <v>5</v>
      </c>
      <c r="B139" s="129" t="s">
        <v>134</v>
      </c>
      <c r="C139" s="129"/>
      <c r="D139" s="129"/>
      <c r="E139" s="129"/>
      <c r="F139" s="129"/>
      <c r="G139" s="129"/>
      <c r="H139" s="22">
        <f>I139/$I$101</f>
        <v>0</v>
      </c>
      <c r="I139" s="23">
        <f>($D$145/$E$146)*G149</f>
        <v>0</v>
      </c>
    </row>
    <row r="140" spans="1:12" ht="15" customHeight="1" x14ac:dyDescent="0.25">
      <c r="A140" s="132" t="s">
        <v>135</v>
      </c>
      <c r="B140" s="132"/>
      <c r="C140" s="132"/>
      <c r="D140" s="132"/>
      <c r="E140" s="132"/>
      <c r="F140" s="132"/>
      <c r="G140" s="132"/>
      <c r="H140" s="24">
        <f>H135+H136+H137+H138+H139</f>
        <v>0.16618075801749271</v>
      </c>
      <c r="I140" s="25">
        <f>SUM(I135:I139)</f>
        <v>625.92494418624597</v>
      </c>
    </row>
    <row r="141" spans="1:12" ht="11.25" customHeight="1" x14ac:dyDescent="0.25">
      <c r="A141" s="28" t="s">
        <v>136</v>
      </c>
      <c r="B141" s="135" t="s">
        <v>137</v>
      </c>
      <c r="C141" s="135"/>
      <c r="D141" s="135"/>
      <c r="E141" s="135"/>
      <c r="F141" s="135"/>
      <c r="G141" s="135"/>
      <c r="H141" s="135"/>
      <c r="I141" s="135"/>
    </row>
    <row r="142" spans="1:12" ht="18.75" customHeight="1" x14ac:dyDescent="0.25">
      <c r="A142" s="28" t="s">
        <v>138</v>
      </c>
      <c r="B142" s="154" t="s">
        <v>139</v>
      </c>
      <c r="C142" s="154"/>
      <c r="D142" s="154"/>
      <c r="E142" s="154"/>
      <c r="F142" s="154"/>
      <c r="G142" s="154"/>
      <c r="H142" s="154"/>
      <c r="I142" s="154"/>
    </row>
    <row r="143" spans="1:12" ht="13.5" customHeight="1" x14ac:dyDescent="0.25">
      <c r="A143" s="137" t="s">
        <v>140</v>
      </c>
      <c r="B143" s="137"/>
      <c r="C143" s="137"/>
      <c r="D143" s="137"/>
      <c r="E143" s="137"/>
      <c r="F143" s="137"/>
      <c r="G143" s="137"/>
      <c r="H143" s="137"/>
      <c r="I143" s="137"/>
    </row>
    <row r="144" spans="1:12" ht="13.5" customHeight="1" x14ac:dyDescent="0.25">
      <c r="A144" s="90" t="s">
        <v>141</v>
      </c>
      <c r="B144" s="90"/>
      <c r="C144" s="16" t="s">
        <v>142</v>
      </c>
      <c r="D144" s="101" t="s">
        <v>143</v>
      </c>
      <c r="E144" s="101"/>
      <c r="F144" s="16" t="s">
        <v>144</v>
      </c>
      <c r="G144" s="62" t="s">
        <v>145</v>
      </c>
      <c r="H144" s="90" t="s">
        <v>146</v>
      </c>
      <c r="I144" s="90"/>
    </row>
    <row r="145" spans="1:10" ht="13.5" customHeight="1" x14ac:dyDescent="0.25">
      <c r="A145" s="159">
        <f>I101</f>
        <v>3766.530804489164</v>
      </c>
      <c r="B145" s="159"/>
      <c r="C145" s="23">
        <f>I131</f>
        <v>0</v>
      </c>
      <c r="D145" s="160">
        <f>A145+C145</f>
        <v>3766.530804489164</v>
      </c>
      <c r="E145" s="160"/>
      <c r="F145" s="16" t="str">
        <f>B135</f>
        <v>PIS</v>
      </c>
      <c r="G145" s="63">
        <v>1.6500000000000001E-2</v>
      </c>
      <c r="H145" s="156">
        <v>6.4999999999999997E-3</v>
      </c>
      <c r="I145" s="156"/>
      <c r="J145" s="33"/>
    </row>
    <row r="146" spans="1:10" ht="13.5" customHeight="1" x14ac:dyDescent="0.25">
      <c r="A146" s="161" t="s">
        <v>147</v>
      </c>
      <c r="B146" s="161"/>
      <c r="C146" s="62">
        <v>1</v>
      </c>
      <c r="D146" s="64">
        <f>G150/1</f>
        <v>0.14250000000000002</v>
      </c>
      <c r="E146" s="65">
        <f>C146-D146</f>
        <v>0.85749999999999993</v>
      </c>
      <c r="F146" s="16" t="str">
        <f>B136</f>
        <v>COFINS</v>
      </c>
      <c r="G146" s="63">
        <v>7.5999999999999998E-2</v>
      </c>
      <c r="H146" s="156">
        <v>0.03</v>
      </c>
      <c r="I146" s="156"/>
    </row>
    <row r="147" spans="1:10" ht="13.5" customHeight="1" x14ac:dyDescent="0.25">
      <c r="A147" s="162" t="s">
        <v>148</v>
      </c>
      <c r="B147" s="162"/>
      <c r="C147" s="16">
        <v>1</v>
      </c>
      <c r="D147" s="66">
        <f>H150</f>
        <v>8.6499999999999994E-2</v>
      </c>
      <c r="E147" s="67">
        <f>C147-D147</f>
        <v>0.91349999999999998</v>
      </c>
      <c r="F147" s="16" t="str">
        <f>B137</f>
        <v>ISS</v>
      </c>
      <c r="G147" s="63">
        <f>I11</f>
        <v>0.05</v>
      </c>
      <c r="H147" s="156">
        <f>I11</f>
        <v>0.05</v>
      </c>
      <c r="I147" s="156"/>
    </row>
    <row r="148" spans="1:10" ht="13.5" customHeight="1" x14ac:dyDescent="0.25">
      <c r="A148" s="155" t="s">
        <v>149</v>
      </c>
      <c r="B148" s="155"/>
      <c r="C148" s="16">
        <v>1</v>
      </c>
      <c r="D148" s="68">
        <v>0.09</v>
      </c>
      <c r="E148" s="69">
        <f>C148-D148</f>
        <v>0.91</v>
      </c>
      <c r="F148" s="16" t="s">
        <v>150</v>
      </c>
      <c r="G148" s="63">
        <v>0</v>
      </c>
      <c r="H148" s="156">
        <v>0</v>
      </c>
      <c r="I148" s="156"/>
    </row>
    <row r="149" spans="1:10" ht="13.5" customHeight="1" x14ac:dyDescent="0.25">
      <c r="A149" s="157" t="s">
        <v>151</v>
      </c>
      <c r="B149" s="157" t="s">
        <v>152</v>
      </c>
      <c r="C149" s="157"/>
      <c r="D149" s="157"/>
      <c r="E149" s="157"/>
      <c r="F149" s="12" t="s">
        <v>153</v>
      </c>
      <c r="G149" s="63">
        <v>0</v>
      </c>
      <c r="H149" s="156">
        <v>0</v>
      </c>
      <c r="I149" s="156"/>
    </row>
    <row r="150" spans="1:10" ht="18" customHeight="1" x14ac:dyDescent="0.25">
      <c r="A150" s="157"/>
      <c r="B150" s="157"/>
      <c r="C150" s="157"/>
      <c r="D150" s="157"/>
      <c r="E150" s="157"/>
      <c r="F150" s="3" t="s">
        <v>154</v>
      </c>
      <c r="G150" s="70">
        <f>SUM(G145:G149)</f>
        <v>0.14250000000000002</v>
      </c>
      <c r="H150" s="158">
        <f>SUM(H145:I149)</f>
        <v>8.6499999999999994E-2</v>
      </c>
      <c r="I150" s="158"/>
    </row>
    <row r="151" spans="1:10" ht="18" customHeight="1" x14ac:dyDescent="0.25">
      <c r="A151" s="28" t="s">
        <v>155</v>
      </c>
      <c r="B151" s="154" t="s">
        <v>156</v>
      </c>
      <c r="C151" s="154"/>
      <c r="D151" s="154"/>
      <c r="E151" s="154"/>
      <c r="F151" s="154"/>
      <c r="G151" s="154"/>
      <c r="H151" s="154"/>
      <c r="I151" s="154"/>
    </row>
    <row r="152" spans="1:10" ht="4.5" customHeight="1" x14ac:dyDescent="0.25">
      <c r="A152" s="71"/>
      <c r="B152" s="163"/>
      <c r="C152" s="163"/>
      <c r="D152" s="163"/>
      <c r="E152" s="163"/>
      <c r="F152" s="163"/>
      <c r="G152" s="163"/>
      <c r="H152" s="163"/>
      <c r="I152" s="163"/>
    </row>
    <row r="153" spans="1:10" ht="12" customHeight="1" x14ac:dyDescent="0.25">
      <c r="A153" s="143" t="s">
        <v>157</v>
      </c>
      <c r="B153" s="143"/>
      <c r="C153" s="143"/>
      <c r="D153" s="143"/>
      <c r="E153" s="143"/>
      <c r="F153" s="143"/>
      <c r="G153" s="143"/>
      <c r="H153" s="46">
        <f>H140</f>
        <v>0.16618075801749271</v>
      </c>
      <c r="I153" s="47">
        <f>I140</f>
        <v>625.92494418624597</v>
      </c>
    </row>
    <row r="154" spans="1:10" ht="4.5" customHeight="1" x14ac:dyDescent="0.25"/>
    <row r="155" spans="1:10" ht="11.25" customHeight="1" x14ac:dyDescent="0.25">
      <c r="A155" s="164" t="s">
        <v>158</v>
      </c>
      <c r="B155" s="164"/>
      <c r="C155" s="164"/>
      <c r="D155" s="164"/>
      <c r="E155" s="164"/>
      <c r="F155" s="164"/>
      <c r="G155" s="164"/>
      <c r="H155" s="164"/>
      <c r="I155" s="164"/>
    </row>
    <row r="156" spans="1:10" ht="11.25" customHeight="1" x14ac:dyDescent="0.25">
      <c r="A156" s="131" t="s">
        <v>31</v>
      </c>
      <c r="B156" s="131"/>
      <c r="C156" s="131"/>
      <c r="D156" s="131"/>
      <c r="E156" s="131"/>
      <c r="F156" s="131"/>
      <c r="G156" s="131"/>
      <c r="H156" s="131"/>
      <c r="I156" s="131"/>
    </row>
    <row r="157" spans="1:10" ht="15" customHeight="1" x14ac:dyDescent="0.25">
      <c r="A157" s="16">
        <v>1</v>
      </c>
      <c r="B157" s="129" t="s">
        <v>159</v>
      </c>
      <c r="C157" s="129"/>
      <c r="D157" s="129"/>
      <c r="E157" s="129"/>
      <c r="F157" s="129"/>
      <c r="G157" s="129"/>
      <c r="H157" s="22">
        <f>I157/$G$174</f>
        <v>0.41068246299317446</v>
      </c>
      <c r="I157" s="72">
        <f>I42</f>
        <v>1803.9045454545455</v>
      </c>
    </row>
    <row r="158" spans="1:10" ht="15" customHeight="1" x14ac:dyDescent="0.25">
      <c r="A158" s="16">
        <v>2</v>
      </c>
      <c r="B158" s="129" t="s">
        <v>160</v>
      </c>
      <c r="C158" s="129"/>
      <c r="D158" s="129"/>
      <c r="E158" s="129"/>
      <c r="F158" s="129"/>
      <c r="G158" s="129"/>
      <c r="H158" s="22">
        <f>I158/$G$174</f>
        <v>0.30865128969614036</v>
      </c>
      <c r="I158" s="72">
        <f>I53+I65+I72+I76</f>
        <v>1355.7371317618911</v>
      </c>
    </row>
    <row r="159" spans="1:10" ht="15" customHeight="1" x14ac:dyDescent="0.25">
      <c r="A159" s="16">
        <v>3</v>
      </c>
      <c r="B159" s="129" t="s">
        <v>161</v>
      </c>
      <c r="C159" s="129"/>
      <c r="D159" s="129"/>
      <c r="E159" s="129"/>
      <c r="F159" s="129"/>
      <c r="G159" s="129"/>
      <c r="H159" s="22">
        <f>I159/$G$174</f>
        <v>0.13816624731068511</v>
      </c>
      <c r="I159" s="72">
        <f>I87</f>
        <v>606.88912727272725</v>
      </c>
    </row>
    <row r="160" spans="1:10" s="27" customFormat="1" ht="15" customHeight="1" x14ac:dyDescent="0.25">
      <c r="A160" s="143" t="s">
        <v>162</v>
      </c>
      <c r="B160" s="143"/>
      <c r="C160" s="143"/>
      <c r="D160" s="143"/>
      <c r="E160" s="143"/>
      <c r="F160" s="143"/>
      <c r="G160" s="143"/>
      <c r="H160" s="46">
        <f>H157+H158+H159</f>
        <v>0.85749999999999993</v>
      </c>
      <c r="I160" s="47">
        <f>SUM(I157:I159)</f>
        <v>3766.530804489164</v>
      </c>
      <c r="J160" s="34"/>
    </row>
    <row r="161" spans="1:11" ht="4.5" customHeight="1" x14ac:dyDescent="0.25"/>
    <row r="162" spans="1:11" ht="11.25" customHeight="1" x14ac:dyDescent="0.25">
      <c r="A162" s="131" t="s">
        <v>103</v>
      </c>
      <c r="B162" s="131"/>
      <c r="C162" s="131"/>
      <c r="D162" s="131"/>
      <c r="E162" s="131"/>
      <c r="F162" s="131"/>
      <c r="G162" s="131"/>
      <c r="H162" s="131"/>
      <c r="I162" s="131"/>
    </row>
    <row r="163" spans="1:11" ht="15" customHeight="1" x14ac:dyDescent="0.25">
      <c r="A163" s="16">
        <v>1</v>
      </c>
      <c r="B163" s="129" t="s">
        <v>163</v>
      </c>
      <c r="C163" s="129"/>
      <c r="D163" s="129"/>
      <c r="E163" s="129"/>
      <c r="F163" s="129"/>
      <c r="G163" s="129"/>
      <c r="H163" s="22">
        <f>I163/$G$174</f>
        <v>0</v>
      </c>
      <c r="I163" s="23">
        <f>I111</f>
        <v>0</v>
      </c>
    </row>
    <row r="164" spans="1:11" ht="15" customHeight="1" x14ac:dyDescent="0.25">
      <c r="A164" s="16">
        <v>2</v>
      </c>
      <c r="B164" s="129" t="s">
        <v>164</v>
      </c>
      <c r="C164" s="129"/>
      <c r="D164" s="129"/>
      <c r="E164" s="129"/>
      <c r="F164" s="129"/>
      <c r="G164" s="129"/>
      <c r="H164" s="22">
        <f>I164/$G$174</f>
        <v>0</v>
      </c>
      <c r="I164" s="23">
        <f>I121</f>
        <v>0</v>
      </c>
    </row>
    <row r="165" spans="1:11" ht="15" customHeight="1" x14ac:dyDescent="0.25">
      <c r="A165" s="16">
        <v>3</v>
      </c>
      <c r="B165" s="129" t="s">
        <v>165</v>
      </c>
      <c r="C165" s="129"/>
      <c r="D165" s="129"/>
      <c r="E165" s="129"/>
      <c r="F165" s="129"/>
      <c r="G165" s="129"/>
      <c r="H165" s="22">
        <f>I165/$G$174</f>
        <v>0</v>
      </c>
      <c r="I165" s="23">
        <f>I125</f>
        <v>0</v>
      </c>
    </row>
    <row r="166" spans="1:11" ht="15" customHeight="1" x14ac:dyDescent="0.25">
      <c r="A166" s="143" t="s">
        <v>166</v>
      </c>
      <c r="B166" s="143"/>
      <c r="C166" s="143"/>
      <c r="D166" s="143"/>
      <c r="E166" s="143"/>
      <c r="F166" s="143"/>
      <c r="G166" s="143"/>
      <c r="H166" s="46">
        <f>H163+H164+H165</f>
        <v>0</v>
      </c>
      <c r="I166" s="47">
        <f>I163+I164+I165</f>
        <v>0</v>
      </c>
    </row>
    <row r="167" spans="1:11" ht="4.5" customHeight="1" x14ac:dyDescent="0.25"/>
    <row r="168" spans="1:11" ht="11.25" customHeight="1" x14ac:dyDescent="0.25">
      <c r="A168" s="131" t="s">
        <v>129</v>
      </c>
      <c r="B168" s="131"/>
      <c r="C168" s="131"/>
      <c r="D168" s="131"/>
      <c r="E168" s="131"/>
      <c r="F168" s="131"/>
      <c r="G168" s="131"/>
      <c r="H168" s="131"/>
      <c r="I168" s="131"/>
    </row>
    <row r="169" spans="1:11" ht="15" customHeight="1" x14ac:dyDescent="0.25">
      <c r="A169" s="16">
        <v>1</v>
      </c>
      <c r="B169" s="129" t="s">
        <v>167</v>
      </c>
      <c r="C169" s="129"/>
      <c r="D169" s="129"/>
      <c r="E169" s="129"/>
      <c r="F169" s="129"/>
      <c r="G169" s="129"/>
      <c r="H169" s="22">
        <f>I169/$G$174</f>
        <v>0.14250000000000002</v>
      </c>
      <c r="I169" s="23">
        <f>I140</f>
        <v>625.92494418624597</v>
      </c>
    </row>
    <row r="170" spans="1:11" ht="15" customHeight="1" x14ac:dyDescent="0.25">
      <c r="A170" s="143" t="s">
        <v>168</v>
      </c>
      <c r="B170" s="143"/>
      <c r="C170" s="143"/>
      <c r="D170" s="143"/>
      <c r="E170" s="143"/>
      <c r="F170" s="143"/>
      <c r="G170" s="143"/>
      <c r="H170" s="46">
        <f>H169</f>
        <v>0.14250000000000002</v>
      </c>
      <c r="I170" s="47">
        <f>I140</f>
        <v>625.92494418624597</v>
      </c>
      <c r="K170" s="40"/>
    </row>
    <row r="171" spans="1:11" ht="4.5" customHeight="1" x14ac:dyDescent="0.25"/>
    <row r="172" spans="1:11" ht="11.25" customHeight="1" x14ac:dyDescent="0.25">
      <c r="A172" s="168" t="s">
        <v>158</v>
      </c>
      <c r="B172" s="168"/>
      <c r="C172" s="168"/>
      <c r="D172" s="168"/>
      <c r="E172" s="168"/>
      <c r="F172" s="168"/>
      <c r="G172" s="168"/>
      <c r="H172" s="168"/>
      <c r="I172" s="168"/>
    </row>
    <row r="173" spans="1:11" ht="45" customHeight="1" x14ac:dyDescent="0.25">
      <c r="A173" s="165" t="s">
        <v>169</v>
      </c>
      <c r="B173" s="165"/>
      <c r="C173" s="165"/>
      <c r="D173" s="165"/>
      <c r="E173" s="165"/>
      <c r="F173" s="165"/>
      <c r="G173" s="73" t="s">
        <v>170</v>
      </c>
      <c r="H173" s="73" t="s">
        <v>171</v>
      </c>
      <c r="I173" s="73" t="s">
        <v>172</v>
      </c>
    </row>
    <row r="174" spans="1:11" ht="11.25" customHeight="1" x14ac:dyDescent="0.25">
      <c r="A174" s="166" t="str">
        <f>D5</f>
        <v>Copeiro</v>
      </c>
      <c r="B174" s="166"/>
      <c r="C174" s="166"/>
      <c r="D174" s="166"/>
      <c r="E174" s="166"/>
      <c r="F174" s="166"/>
      <c r="G174" s="74">
        <f>I160+I166+I170</f>
        <v>4392.4557486754102</v>
      </c>
      <c r="H174" s="73">
        <f>IF(D6="12x36",2,1)</f>
        <v>1</v>
      </c>
      <c r="I174" s="74">
        <f>G174*H174</f>
        <v>4392.4557486754102</v>
      </c>
    </row>
    <row r="175" spans="1:11" x14ac:dyDescent="0.25">
      <c r="A175" s="166"/>
      <c r="B175" s="166"/>
      <c r="C175" s="166"/>
      <c r="D175" s="166"/>
      <c r="E175" s="166"/>
      <c r="F175" s="166"/>
      <c r="G175" s="73"/>
      <c r="H175" s="73"/>
      <c r="I175" s="74"/>
    </row>
    <row r="176" spans="1:11" s="27" customFormat="1" ht="12" customHeight="1" x14ac:dyDescent="0.25">
      <c r="A176" s="167" t="s">
        <v>173</v>
      </c>
      <c r="B176" s="167"/>
      <c r="C176" s="167"/>
      <c r="D176" s="167"/>
      <c r="E176" s="167"/>
      <c r="F176" s="167"/>
      <c r="G176" s="167"/>
      <c r="H176" s="167"/>
      <c r="I176" s="75">
        <f>I174</f>
        <v>4392.4557486754102</v>
      </c>
      <c r="J176" s="34"/>
    </row>
  </sheetData>
  <mergeCells count="178">
    <mergeCell ref="A173:F173"/>
    <mergeCell ref="A174:F174"/>
    <mergeCell ref="A175:F175"/>
    <mergeCell ref="A176:H176"/>
    <mergeCell ref="B165:G165"/>
    <mergeCell ref="A166:G166"/>
    <mergeCell ref="A168:I168"/>
    <mergeCell ref="B169:G169"/>
    <mergeCell ref="A170:G170"/>
    <mergeCell ref="A172:I172"/>
    <mergeCell ref="B158:G158"/>
    <mergeCell ref="B159:G159"/>
    <mergeCell ref="A160:G160"/>
    <mergeCell ref="A162:I162"/>
    <mergeCell ref="B163:G163"/>
    <mergeCell ref="B164:G164"/>
    <mergeCell ref="B151:I151"/>
    <mergeCell ref="B152:I152"/>
    <mergeCell ref="A153:G153"/>
    <mergeCell ref="A155:I155"/>
    <mergeCell ref="A156:I156"/>
    <mergeCell ref="B157:G157"/>
    <mergeCell ref="A148:B148"/>
    <mergeCell ref="H148:I148"/>
    <mergeCell ref="A149:A150"/>
    <mergeCell ref="B149:E150"/>
    <mergeCell ref="H149:I149"/>
    <mergeCell ref="H150:I150"/>
    <mergeCell ref="A145:B145"/>
    <mergeCell ref="D145:E145"/>
    <mergeCell ref="H145:I145"/>
    <mergeCell ref="A146:B146"/>
    <mergeCell ref="H146:I146"/>
    <mergeCell ref="A147:B147"/>
    <mergeCell ref="H147:I147"/>
    <mergeCell ref="B141:I141"/>
    <mergeCell ref="B142:I142"/>
    <mergeCell ref="A143:I143"/>
    <mergeCell ref="A144:B144"/>
    <mergeCell ref="D144:E144"/>
    <mergeCell ref="H144:I144"/>
    <mergeCell ref="B135:G135"/>
    <mergeCell ref="B136:G136"/>
    <mergeCell ref="B137:G137"/>
    <mergeCell ref="B138:G138"/>
    <mergeCell ref="B139:G139"/>
    <mergeCell ref="A140:G140"/>
    <mergeCell ref="A127:E127"/>
    <mergeCell ref="A128:B128"/>
    <mergeCell ref="A129:B129"/>
    <mergeCell ref="A131:G131"/>
    <mergeCell ref="A133:I133"/>
    <mergeCell ref="B134:G134"/>
    <mergeCell ref="B119:G119"/>
    <mergeCell ref="B120:G120"/>
    <mergeCell ref="A121:G121"/>
    <mergeCell ref="B123:G123"/>
    <mergeCell ref="B124:G124"/>
    <mergeCell ref="A125:G125"/>
    <mergeCell ref="B112:I112"/>
    <mergeCell ref="A114:E114"/>
    <mergeCell ref="A115:B115"/>
    <mergeCell ref="A116:B116"/>
    <mergeCell ref="B117:I117"/>
    <mergeCell ref="B118:G118"/>
    <mergeCell ref="B106:G106"/>
    <mergeCell ref="B107:G107"/>
    <mergeCell ref="B108:G108"/>
    <mergeCell ref="B109:G109"/>
    <mergeCell ref="B110:G110"/>
    <mergeCell ref="A111:G111"/>
    <mergeCell ref="A98:B98"/>
    <mergeCell ref="A99:B99"/>
    <mergeCell ref="A101:G101"/>
    <mergeCell ref="A103:I103"/>
    <mergeCell ref="B104:G104"/>
    <mergeCell ref="B105:G105"/>
    <mergeCell ref="A91:B91"/>
    <mergeCell ref="A93:I93"/>
    <mergeCell ref="A94:B94"/>
    <mergeCell ref="A95:B95"/>
    <mergeCell ref="A97:E97"/>
    <mergeCell ref="F97:I97"/>
    <mergeCell ref="B85:G85"/>
    <mergeCell ref="B86:G86"/>
    <mergeCell ref="A87:G87"/>
    <mergeCell ref="B88:G88"/>
    <mergeCell ref="A89:I89"/>
    <mergeCell ref="A90:B90"/>
    <mergeCell ref="A78:G78"/>
    <mergeCell ref="B80:G80"/>
    <mergeCell ref="B81:G81"/>
    <mergeCell ref="B82:G82"/>
    <mergeCell ref="B83:G83"/>
    <mergeCell ref="B84:G84"/>
    <mergeCell ref="B70:G70"/>
    <mergeCell ref="B71:G71"/>
    <mergeCell ref="A72:G72"/>
    <mergeCell ref="B74:G74"/>
    <mergeCell ref="B75:G75"/>
    <mergeCell ref="A76:G76"/>
    <mergeCell ref="B64:G64"/>
    <mergeCell ref="A65:G65"/>
    <mergeCell ref="B66:I66"/>
    <mergeCell ref="B67:I67"/>
    <mergeCell ref="B68:G68"/>
    <mergeCell ref="B69:G69"/>
    <mergeCell ref="B58:G58"/>
    <mergeCell ref="B59:G59"/>
    <mergeCell ref="B60:G60"/>
    <mergeCell ref="B61:G61"/>
    <mergeCell ref="B62:G62"/>
    <mergeCell ref="B63:G63"/>
    <mergeCell ref="B52:G52"/>
    <mergeCell ref="A53:G53"/>
    <mergeCell ref="A54:I54"/>
    <mergeCell ref="A55:I55"/>
    <mergeCell ref="B56:G56"/>
    <mergeCell ref="B57:G57"/>
    <mergeCell ref="B46:G46"/>
    <mergeCell ref="B47:G47"/>
    <mergeCell ref="B48:G48"/>
    <mergeCell ref="B49:G49"/>
    <mergeCell ref="B50:G50"/>
    <mergeCell ref="B51:G51"/>
    <mergeCell ref="B39:G39"/>
    <mergeCell ref="B40:G40"/>
    <mergeCell ref="B41:G41"/>
    <mergeCell ref="A42:G42"/>
    <mergeCell ref="B44:G44"/>
    <mergeCell ref="B45:G45"/>
    <mergeCell ref="B33:G33"/>
    <mergeCell ref="B34:G34"/>
    <mergeCell ref="B35:G35"/>
    <mergeCell ref="B36:G36"/>
    <mergeCell ref="B37:G37"/>
    <mergeCell ref="B38:G38"/>
    <mergeCell ref="A25:F25"/>
    <mergeCell ref="A26:F26"/>
    <mergeCell ref="A27:F28"/>
    <mergeCell ref="A29:F29"/>
    <mergeCell ref="A30:F30"/>
    <mergeCell ref="A32:I32"/>
    <mergeCell ref="H21:H24"/>
    <mergeCell ref="I21:I24"/>
    <mergeCell ref="A22:F22"/>
    <mergeCell ref="A23:F23"/>
    <mergeCell ref="A24:F24"/>
    <mergeCell ref="A15:F17"/>
    <mergeCell ref="G15:G17"/>
    <mergeCell ref="A18:F20"/>
    <mergeCell ref="G18:G20"/>
    <mergeCell ref="A21:F21"/>
    <mergeCell ref="G21:G24"/>
    <mergeCell ref="A9:C9"/>
    <mergeCell ref="D9:F9"/>
    <mergeCell ref="G9:H9"/>
    <mergeCell ref="A10:F10"/>
    <mergeCell ref="A11:F11"/>
    <mergeCell ref="A12:F14"/>
    <mergeCell ref="G12:G14"/>
    <mergeCell ref="D6:F6"/>
    <mergeCell ref="A7:C7"/>
    <mergeCell ref="D7:F7"/>
    <mergeCell ref="G7:H8"/>
    <mergeCell ref="I7:I8"/>
    <mergeCell ref="A8:C8"/>
    <mergeCell ref="D8:F8"/>
    <mergeCell ref="A1:I1"/>
    <mergeCell ref="A2:B2"/>
    <mergeCell ref="C2:D2"/>
    <mergeCell ref="E2:I2"/>
    <mergeCell ref="A3:B3"/>
    <mergeCell ref="A5:C5"/>
    <mergeCell ref="D5:F5"/>
    <mergeCell ref="G5:H6"/>
    <mergeCell ref="I5:I6"/>
    <mergeCell ref="A6:C6"/>
  </mergeCells>
  <printOptions horizontalCentered="1"/>
  <pageMargins left="1.2958333333333301" right="0.51180555555555596" top="1.3472222222222201" bottom="0.78749999999999998" header="0.511811023622047" footer="0.511811023622047"/>
  <pageSetup paperSize="9" scale="73" orientation="portrait" horizontalDpi="300" verticalDpi="300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I124"/>
  <sheetViews>
    <sheetView view="pageBreakPreview" zoomScaleNormal="100" workbookViewId="0">
      <selection activeCell="I125" sqref="I125"/>
    </sheetView>
  </sheetViews>
  <sheetFormatPr defaultColWidth="8.42578125" defaultRowHeight="15" x14ac:dyDescent="0.25"/>
  <cols>
    <col min="1" max="1" width="29" style="76" customWidth="1"/>
    <col min="2" max="2" width="24.42578125" style="76" customWidth="1"/>
    <col min="3" max="3" width="13.42578125" style="76" customWidth="1"/>
    <col min="4" max="4" width="17.42578125" style="76" customWidth="1"/>
    <col min="5" max="5" width="7.140625" style="76" customWidth="1"/>
    <col min="6" max="6" width="12.5703125" style="76" customWidth="1"/>
    <col min="7" max="7" width="14" style="76" customWidth="1"/>
    <col min="8" max="16384" width="8.42578125" style="76"/>
  </cols>
  <sheetData>
    <row r="1" spans="1:7" ht="29.25" customHeight="1" x14ac:dyDescent="0.25">
      <c r="A1" s="86" t="s">
        <v>174</v>
      </c>
      <c r="B1" s="86" t="s">
        <v>175</v>
      </c>
      <c r="C1" s="86" t="s">
        <v>176</v>
      </c>
      <c r="D1" s="86" t="s">
        <v>177</v>
      </c>
      <c r="E1" s="87" t="s">
        <v>178</v>
      </c>
      <c r="F1" s="87" t="s">
        <v>92</v>
      </c>
      <c r="G1" s="87" t="s">
        <v>179</v>
      </c>
    </row>
    <row r="2" spans="1:7" x14ac:dyDescent="0.25">
      <c r="A2" s="77" t="s">
        <v>189</v>
      </c>
      <c r="B2" s="77" t="s">
        <v>191</v>
      </c>
      <c r="C2" s="77">
        <v>40</v>
      </c>
      <c r="D2" s="77" t="s">
        <v>199</v>
      </c>
      <c r="E2" s="79">
        <v>7</v>
      </c>
      <c r="F2" s="78">
        <f>'Serviços Gerais Diurno'!I176</f>
        <v>5006.573088926838</v>
      </c>
      <c r="G2" s="78">
        <f>E2*F2</f>
        <v>35046.011622487866</v>
      </c>
    </row>
    <row r="3" spans="1:7" x14ac:dyDescent="0.25">
      <c r="A3" s="77" t="s">
        <v>193</v>
      </c>
      <c r="B3" s="77" t="s">
        <v>191</v>
      </c>
      <c r="C3" s="77">
        <v>40</v>
      </c>
      <c r="D3" s="77" t="s">
        <v>199</v>
      </c>
      <c r="E3" s="79">
        <v>3</v>
      </c>
      <c r="F3" s="78">
        <f>'Porteiro Diurno'!I176</f>
        <v>4383.5508806842727</v>
      </c>
      <c r="G3" s="78">
        <f t="shared" ref="G3:G5" si="0">E3*F3</f>
        <v>13150.652642052817</v>
      </c>
    </row>
    <row r="4" spans="1:7" x14ac:dyDescent="0.25">
      <c r="A4" s="77" t="s">
        <v>195</v>
      </c>
      <c r="B4" s="77" t="s">
        <v>191</v>
      </c>
      <c r="C4" s="77">
        <v>40</v>
      </c>
      <c r="D4" s="77" t="s">
        <v>199</v>
      </c>
      <c r="E4" s="79">
        <v>1</v>
      </c>
      <c r="F4" s="78">
        <f>'Recepcionista Diuno'!I176</f>
        <v>4165.5538790013252</v>
      </c>
      <c r="G4" s="78">
        <f t="shared" si="0"/>
        <v>4165.5538790013252</v>
      </c>
    </row>
    <row r="5" spans="1:7" x14ac:dyDescent="0.25">
      <c r="A5" s="77" t="s">
        <v>198</v>
      </c>
      <c r="B5" s="77" t="s">
        <v>191</v>
      </c>
      <c r="C5" s="77">
        <v>40</v>
      </c>
      <c r="D5" s="77" t="s">
        <v>199</v>
      </c>
      <c r="E5" s="79">
        <v>2</v>
      </c>
      <c r="F5" s="78">
        <f>'Copeiro Diuno'!I176</f>
        <v>4392.4557486754102</v>
      </c>
      <c r="G5" s="78">
        <f t="shared" si="0"/>
        <v>8784.9114973508204</v>
      </c>
    </row>
    <row r="6" spans="1:7" x14ac:dyDescent="0.25">
      <c r="A6" s="175" t="s">
        <v>154</v>
      </c>
      <c r="B6" s="175"/>
      <c r="C6" s="175"/>
      <c r="D6" s="175"/>
      <c r="E6" s="175"/>
      <c r="F6" s="175"/>
      <c r="G6" s="80">
        <f>SUM(G2:G5)</f>
        <v>61147.129640892825</v>
      </c>
    </row>
    <row r="7" spans="1:7" ht="27" customHeight="1" x14ac:dyDescent="0.25">
      <c r="A7" s="176" t="s">
        <v>187</v>
      </c>
      <c r="B7" s="176"/>
      <c r="C7" s="176"/>
      <c r="D7" s="176"/>
      <c r="E7" s="176"/>
      <c r="F7" s="176"/>
      <c r="G7" s="176"/>
    </row>
    <row r="8" spans="1:7" x14ac:dyDescent="0.25">
      <c r="A8" s="84"/>
      <c r="B8" s="84"/>
      <c r="C8" s="84"/>
      <c r="D8" s="84"/>
      <c r="E8" s="84"/>
      <c r="F8" s="84"/>
      <c r="G8" s="84"/>
    </row>
    <row r="9" spans="1:7" x14ac:dyDescent="0.25">
      <c r="A9" s="84"/>
      <c r="B9" s="84"/>
      <c r="C9" s="84"/>
      <c r="D9" s="84"/>
      <c r="E9" s="84"/>
      <c r="F9" s="84"/>
      <c r="G9" s="84"/>
    </row>
    <row r="12" spans="1:7" x14ac:dyDescent="0.25">
      <c r="A12" s="81"/>
      <c r="B12" s="81"/>
      <c r="C12" s="81"/>
      <c r="D12" s="81"/>
    </row>
    <row r="108" spans="9:9" x14ac:dyDescent="0.25">
      <c r="I108" s="76">
        <v>0</v>
      </c>
    </row>
    <row r="119" spans="9:9" x14ac:dyDescent="0.25">
      <c r="I119" s="76">
        <v>0</v>
      </c>
    </row>
    <row r="120" spans="9:9" x14ac:dyDescent="0.25">
      <c r="I120" s="76">
        <v>0</v>
      </c>
    </row>
    <row r="124" spans="9:9" x14ac:dyDescent="0.25">
      <c r="I124" s="76">
        <v>0</v>
      </c>
    </row>
  </sheetData>
  <mergeCells count="2">
    <mergeCell ref="A6:F6"/>
    <mergeCell ref="A7:G7"/>
  </mergeCells>
  <pageMargins left="0.51180555555555596" right="0.51180555555555596" top="0.78749999999999998" bottom="0.78749999999999998" header="0.511811023622047" footer="0.511811023622047"/>
  <pageSetup paperSize="9" scale="40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Serviços Gerais Diurno</vt:lpstr>
      <vt:lpstr>Porteiro Diurno</vt:lpstr>
      <vt:lpstr>Recepcionista Diuno</vt:lpstr>
      <vt:lpstr>Copeiro Diuno</vt:lpstr>
      <vt:lpstr>Resumo</vt:lpstr>
      <vt:lpstr>'Copeiro Diuno'!Area_de_impressao</vt:lpstr>
      <vt:lpstr>'Porteiro Diurno'!Area_de_impressao</vt:lpstr>
      <vt:lpstr>'Recepcionista Diuno'!Area_de_impressao</vt:lpstr>
      <vt:lpstr>'Serviços Gerais Diurno'!Area_de_impressao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Dell</dc:creator>
  <dc:description/>
  <cp:lastModifiedBy>Alessandro Batista Braga</cp:lastModifiedBy>
  <cp:revision>2</cp:revision>
  <cp:lastPrinted>2022-09-06T17:57:16Z</cp:lastPrinted>
  <dcterms:created xsi:type="dcterms:W3CDTF">2019-04-12T20:03:09Z</dcterms:created>
  <dcterms:modified xsi:type="dcterms:W3CDTF">2025-10-15T15:19:58Z</dcterms:modified>
  <dc:language>pt-BR</dc:language>
</cp:coreProperties>
</file>