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W:\PASTA NOME PREGOEIROS\ANDRÉ AMARO\DELIC - Pregão\2025\9425\"/>
    </mc:Choice>
  </mc:AlternateContent>
  <xr:revisionPtr revIDLastSave="0" documentId="13_ncr:1_{D4F1B034-54E2-4C41-9588-F4ED840F0E36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Limpeza" sheetId="11" r:id="rId1"/>
    <sheet name="Resumo" sheetId="3" r:id="rId2"/>
  </sheets>
  <externalReferences>
    <externalReference r:id="rId3"/>
    <externalReference r:id="rId4"/>
  </externalReferences>
  <definedNames>
    <definedName name="_xlnm.Print_Area" localSheetId="0">Limpeza!$A$1:$I$176</definedName>
    <definedName name="Auxiliar" localSheetId="0">#REF!</definedName>
    <definedName name="Auxiliar">#REF!</definedName>
    <definedName name="CUSTO_VALE_TRANSPORTE" localSheetId="0">#REF!</definedName>
    <definedName name="CUSTO_VALE_TRANSPORTE">#REF!</definedName>
    <definedName name="ecwece4c" localSheetId="0">#REF!</definedName>
    <definedName name="ecwece4c">#REF!</definedName>
    <definedName name="MOMB4">'[1]SERVENTE MANUTENCAO'!$I$144</definedName>
    <definedName name="MONA1" localSheetId="0">#REF!</definedName>
    <definedName name="MONA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>#REF!</definedName>
    <definedName name="MONA6" localSheetId="0">#REF!</definedName>
    <definedName name="MONA6">#REF!</definedName>
    <definedName name="MONA7" localSheetId="0">#REF!</definedName>
    <definedName name="MONA7">#REF!</definedName>
    <definedName name="MONA8">[2]MECANICO_REFRIGERACAO!$I$138</definedName>
    <definedName name="MONB1" localSheetId="0">#REF!</definedName>
    <definedName name="MONB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>#REF!</definedName>
    <definedName name="MONB6" localSheetId="0">#REF!</definedName>
    <definedName name="MONB6">#REF!</definedName>
    <definedName name="MONB7" localSheetId="0">#REF!</definedName>
    <definedName name="MONB7">#REF!</definedName>
    <definedName name="MONB8">[2]MECANICO_REFRIGERACAO!$I$144</definedName>
    <definedName name="MONC1" localSheetId="0">#REF!</definedName>
    <definedName name="MONC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>#REF!</definedName>
    <definedName name="MONC6" localSheetId="0">#REF!</definedName>
    <definedName name="MONC6">#REF!</definedName>
    <definedName name="MONC7" localSheetId="0">#REF!</definedName>
    <definedName name="MONC7">#REF!</definedName>
    <definedName name="MONC8">[2]MECANICO_REFRIGERACAO!$I$148</definedName>
    <definedName name="mont" localSheetId="0">#REF!</definedName>
    <definedName name="mont">#REF!</definedName>
    <definedName name="MONTANTEA" localSheetId="0">#REF!</definedName>
    <definedName name="MONTANTEA">#REF!</definedName>
    <definedName name="MONTANTEA1" localSheetId="0">#REF!</definedName>
    <definedName name="MONTANTEA1">#REF!</definedName>
    <definedName name="MONTANTEA2" localSheetId="0">#REF!</definedName>
    <definedName name="MONTANTEA2">#REF!</definedName>
    <definedName name="MONTANTEB" localSheetId="0">#REF!</definedName>
    <definedName name="MONTANTEB">#REF!</definedName>
    <definedName name="MONTANTEB1" localSheetId="0">#REF!</definedName>
    <definedName name="MONTANTEB1">#REF!</definedName>
    <definedName name="MONTANTEB2" localSheetId="0">#REF!</definedName>
    <definedName name="MONTANTEB2">#REF!</definedName>
    <definedName name="MONTANTEC" localSheetId="0">#REF!</definedName>
    <definedName name="MONTANTEC">#REF!</definedName>
    <definedName name="MONTANTEC1" localSheetId="0">#REF!</definedName>
    <definedName name="MONTANTEC1">#REF!</definedName>
    <definedName name="MONTANTEC2" localSheetId="0">#REF!</definedName>
    <definedName name="MONTANTEC2">#REF!</definedName>
    <definedName name="ok" localSheetId="0">#REF!</definedName>
    <definedName name="ok">#REF!</definedName>
    <definedName name="REMUNERACAO1" localSheetId="0">#REF!</definedName>
    <definedName name="REMUNERACAO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>#REF!</definedName>
    <definedName name="REMUNERACAO6" localSheetId="0">#REF!</definedName>
    <definedName name="REMUNERACAO6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0">#REF!</definedName>
    <definedName name="TOTAL_MONT_A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VALE_TRANSPORTE" localSheetId="0">#REF!</definedName>
    <definedName name="VALE_TRANSPORTE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9" i="11" l="1"/>
  <c r="I138" i="11"/>
  <c r="I137" i="11"/>
  <c r="I136" i="11"/>
  <c r="I135" i="11"/>
  <c r="H174" i="11"/>
  <c r="A174" i="11"/>
  <c r="H150" i="11"/>
  <c r="D147" i="11" s="1"/>
  <c r="E147" i="11" s="1"/>
  <c r="E148" i="11"/>
  <c r="H147" i="11"/>
  <c r="G147" i="11"/>
  <c r="G150" i="11" s="1"/>
  <c r="D146" i="11" s="1"/>
  <c r="E146" i="11" s="1"/>
  <c r="F147" i="11"/>
  <c r="F146" i="11"/>
  <c r="F145" i="11"/>
  <c r="I121" i="11"/>
  <c r="I164" i="11" s="1"/>
  <c r="F114" i="11"/>
  <c r="I106" i="11" s="1"/>
  <c r="G99" i="11"/>
  <c r="C99" i="11"/>
  <c r="A99" i="11"/>
  <c r="H98" i="11"/>
  <c r="F97" i="11"/>
  <c r="G95" i="11"/>
  <c r="C95" i="11"/>
  <c r="A95" i="11"/>
  <c r="G91" i="11"/>
  <c r="C91" i="11"/>
  <c r="A91" i="11"/>
  <c r="I86" i="11"/>
  <c r="I85" i="11"/>
  <c r="A84" i="11"/>
  <c r="A85" i="11" s="1"/>
  <c r="A86" i="11" s="1"/>
  <c r="A83" i="11"/>
  <c r="A82" i="11"/>
  <c r="H72" i="11"/>
  <c r="H65" i="11"/>
  <c r="H75" i="11" s="1"/>
  <c r="H76" i="11" s="1"/>
  <c r="H78" i="11" s="1"/>
  <c r="H53" i="11"/>
  <c r="I41" i="11"/>
  <c r="I37" i="11"/>
  <c r="I36" i="11"/>
  <c r="I35" i="11"/>
  <c r="A35" i="11"/>
  <c r="A36" i="11" s="1"/>
  <c r="A37" i="11" s="1"/>
  <c r="A38" i="11" s="1"/>
  <c r="A39" i="11" s="1"/>
  <c r="A40" i="11" s="1"/>
  <c r="A41" i="11" s="1"/>
  <c r="I34" i="11"/>
  <c r="I26" i="11" s="1"/>
  <c r="I38" i="11" s="1"/>
  <c r="G11" i="11"/>
  <c r="A6" i="11"/>
  <c r="I5" i="11"/>
  <c r="G5" i="11"/>
  <c r="E91" i="11" l="1"/>
  <c r="E95" i="11"/>
  <c r="F95" i="11" s="1"/>
  <c r="H95" i="11" s="1"/>
  <c r="I95" i="11" s="1"/>
  <c r="I82" i="11" s="1"/>
  <c r="E99" i="11"/>
  <c r="F99" i="11" s="1"/>
  <c r="H99" i="11" s="1"/>
  <c r="I99" i="11" s="1"/>
  <c r="I81" i="11" s="1"/>
  <c r="I39" i="11"/>
  <c r="I40" i="11" s="1"/>
  <c r="F91" i="11"/>
  <c r="H91" i="11" s="1"/>
  <c r="I91" i="11" s="1"/>
  <c r="I84" i="11" s="1"/>
  <c r="I42" i="11" l="1"/>
  <c r="I114" i="11"/>
  <c r="I127" i="11"/>
  <c r="I87" i="11"/>
  <c r="H81" i="11"/>
  <c r="I45" i="11" l="1"/>
  <c r="I58" i="11"/>
  <c r="H37" i="11"/>
  <c r="I71" i="11"/>
  <c r="I52" i="11"/>
  <c r="I64" i="11"/>
  <c r="I49" i="11"/>
  <c r="H35" i="11"/>
  <c r="H82" i="11"/>
  <c r="H41" i="11"/>
  <c r="H38" i="11"/>
  <c r="I75" i="11"/>
  <c r="I76" i="11" s="1"/>
  <c r="I57" i="11"/>
  <c r="H85" i="11"/>
  <c r="I50" i="11"/>
  <c r="A116" i="11"/>
  <c r="I157" i="11"/>
  <c r="I62" i="11"/>
  <c r="I59" i="11"/>
  <c r="I69" i="11"/>
  <c r="I46" i="11"/>
  <c r="I47" i="11"/>
  <c r="I48" i="11"/>
  <c r="I61" i="11"/>
  <c r="I70" i="11"/>
  <c r="H39" i="11"/>
  <c r="A129" i="11"/>
  <c r="I51" i="11"/>
  <c r="H36" i="11"/>
  <c r="I60" i="11"/>
  <c r="H34" i="11"/>
  <c r="H83" i="11"/>
  <c r="H86" i="11"/>
  <c r="I63" i="11"/>
  <c r="H84" i="11"/>
  <c r="H40" i="11"/>
  <c r="G116" i="11"/>
  <c r="I159" i="11"/>
  <c r="G129" i="11"/>
  <c r="H42" i="11" l="1"/>
  <c r="H87" i="11"/>
  <c r="H101" i="11" s="1"/>
  <c r="I65" i="11"/>
  <c r="D129" i="11" s="1"/>
  <c r="I53" i="11"/>
  <c r="I72" i="11"/>
  <c r="E116" i="11" s="1"/>
  <c r="F116" i="11"/>
  <c r="F129" i="11"/>
  <c r="I78" i="11" l="1"/>
  <c r="I101" i="11" s="1"/>
  <c r="A145" i="11" s="1"/>
  <c r="E129" i="11"/>
  <c r="I158" i="11"/>
  <c r="I160" i="11" s="1"/>
  <c r="C116" i="11"/>
  <c r="D116" i="11"/>
  <c r="C129" i="11"/>
  <c r="H129" i="11" s="1"/>
  <c r="I129" i="11" s="1"/>
  <c r="H120" i="11" s="1"/>
  <c r="H116" i="11" l="1"/>
  <c r="I116" i="11" s="1"/>
  <c r="H107" i="11" s="1"/>
  <c r="G114" i="11"/>
  <c r="I111" i="11" s="1"/>
  <c r="I163" i="11" s="1"/>
  <c r="H106" i="11"/>
  <c r="H108" i="11"/>
  <c r="H110" i="11"/>
  <c r="H119" i="11"/>
  <c r="H121" i="11" s="1"/>
  <c r="H105" i="11"/>
  <c r="G127" i="11"/>
  <c r="I125" i="11" s="1"/>
  <c r="I165" i="11" s="1"/>
  <c r="H109" i="11"/>
  <c r="I131" i="11" l="1"/>
  <c r="C145" i="11" s="1"/>
  <c r="D145" i="11" s="1"/>
  <c r="H138" i="11" s="1"/>
  <c r="H124" i="11"/>
  <c r="H125" i="11" s="1"/>
  <c r="H111" i="11"/>
  <c r="I166" i="11"/>
  <c r="H137" i="11" l="1"/>
  <c r="H136" i="11"/>
  <c r="H139" i="11"/>
  <c r="H131" i="11"/>
  <c r="H135" i="11"/>
  <c r="H140" i="11" l="1"/>
  <c r="H153" i="11" s="1"/>
  <c r="I140" i="11"/>
  <c r="I170" i="11" s="1"/>
  <c r="G174" i="11" s="1"/>
  <c r="I153" i="11" l="1"/>
  <c r="I169" i="11"/>
  <c r="H169" i="11" s="1"/>
  <c r="H170" i="11" s="1"/>
  <c r="I174" i="11"/>
  <c r="I176" i="11" s="1"/>
  <c r="F2" i="3" s="1"/>
  <c r="G2" i="3" s="1"/>
  <c r="G3" i="3" s="1"/>
  <c r="H164" i="11"/>
  <c r="H163" i="11"/>
  <c r="H157" i="11"/>
  <c r="H158" i="11"/>
  <c r="H159" i="11"/>
  <c r="H165" i="11"/>
  <c r="H160" i="11" l="1"/>
  <c r="H166" i="11"/>
</calcChain>
</file>

<file path=xl/sharedStrings.xml><?xml version="1.0" encoding="utf-8"?>
<sst xmlns="http://schemas.openxmlformats.org/spreadsheetml/2006/main" count="269" uniqueCount="194">
  <si>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</si>
  <si>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</si>
  <si>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</si>
  <si>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</si>
  <si>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</si>
  <si>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</si>
  <si>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</si>
  <si>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</si>
  <si>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</si>
  <si>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</si>
  <si>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</si>
  <si>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</si>
  <si>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</si>
  <si>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</si>
  <si>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</si>
  <si>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</si>
  <si>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</si>
  <si>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</si>
  <si>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</si>
  <si>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</si>
  <si>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</si>
  <si>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</si>
  <si>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</si>
  <si>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</si>
  <si>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</si>
  <si>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</si>
  <si>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</si>
  <si>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</si>
  <si>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</si>
  <si>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</si>
  <si>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</si>
  <si>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</si>
  <si>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</si>
  <si>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</si>
  <si>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</si>
  <si>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</si>
  <si>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</si>
  <si>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</si>
  <si>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</si>
  <si>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</si>
  <si>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</si>
  <si>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</si>
  <si>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</si>
  <si>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</si>
  <si>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</si>
  <si>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</si>
  <si>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</si>
  <si>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</si>
  <si>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</si>
  <si>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</si>
  <si>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</si>
  <si>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</si>
  <si>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</si>
  <si>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</si>
  <si>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</si>
  <si>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</si>
  <si>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</si>
  <si>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</si>
  <si>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</si>
  <si>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</si>
  <si>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</si>
  <si>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</si>
  <si>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</si>
  <si>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</si>
  <si>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</si>
  <si>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</si>
  <si>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</si>
  <si>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</si>
  <si>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</si>
  <si>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</si>
  <si>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</si>
  <si>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</si>
  <si>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</si>
  <si>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</si>
  <si>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</si>
  <si>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</si>
  <si>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</si>
  <si>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</si>
  <si>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</si>
  <si>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</si>
  <si>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</si>
  <si>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</si>
  <si>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</si>
  <si>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</si>
  <si>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</si>
  <si>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</si>
  <si>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</si>
  <si>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</si>
  <si>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</si>
  <si>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</si>
  <si>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</si>
  <si>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</si>
  <si>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</si>
  <si>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</si>
  <si>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</si>
  <si>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</si>
  <si>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</si>
  <si>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</si>
  <si>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</si>
  <si>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</si>
  <si>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</si>
  <si>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</si>
  <si>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</si>
  <si>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</si>
  <si>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</si>
  <si>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</si>
  <si>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</si>
  <si>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</si>
  <si>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</si>
  <si>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</si>
  <si>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</si>
  <si>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</si>
  <si>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</si>
  <si>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</si>
  <si>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</si>
  <si>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</si>
  <si>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</si>
  <si>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</si>
  <si>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</si>
  <si>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</si>
  <si>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</si>
  <si>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</si>
  <si>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</si>
  <si>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</si>
  <si>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</si>
  <si>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</si>
  <si>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</si>
  <si>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</si>
  <si>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</si>
  <si>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</si>
  <si>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</si>
  <si>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</si>
  <si>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</si>
  <si>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</si>
  <si>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</si>
  <si>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</si>
  <si>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</si>
  <si>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</si>
  <si>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</si>
  <si>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</si>
  <si>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</si>
  <si>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</si>
  <si>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</si>
  <si>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</si>
  <si>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</si>
  <si>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</si>
  <si>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</si>
  <si>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</si>
  <si>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</si>
  <si>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</si>
  <si>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</si>
  <si>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</si>
  <si>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</si>
  <si>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</si>
  <si>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</si>
  <si>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</si>
  <si>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</si>
  <si>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</si>
  <si>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</si>
  <si>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</si>
  <si>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</si>
  <si>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</si>
  <si>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</si>
  <si>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</si>
  <si>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</si>
  <si>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</si>
  <si>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</si>
  <si>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</si>
  <si>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</si>
  <si>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</si>
  <si>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</si>
  <si>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</si>
  <si>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</si>
  <si>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</si>
  <si>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</si>
  <si>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</si>
  <si>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</si>
  <si>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</si>
  <si>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</si>
  <si>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</si>
  <si>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</si>
  <si>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</si>
  <si>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</si>
  <si>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</si>
  <si>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</si>
  <si>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</si>
  <si>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Não aplicável</t>
  </si>
  <si>
    <t>Limpeza</t>
  </si>
  <si>
    <t>CCT celebrada entre SEEAC e SINDASSEIO</t>
  </si>
  <si>
    <t>Osório</t>
  </si>
  <si>
    <t>PLANO DE BENEFÍCIO SOCIAL FAMILIAR.</t>
  </si>
  <si>
    <t>30h</t>
  </si>
  <si>
    <t>segunda a sexta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</si>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</sst>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sz val="7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6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164" fontId="23" fillId="0" borderId="1" xfId="4" applyNumberFormat="1" applyFont="1" applyBorder="1"/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right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 wrapText="1"/>
    </xf>
    <xf numFmtId="49" fontId="2" fillId="12" borderId="1" xfId="0" applyNumberFormat="1" applyFont="1" applyFill="1" applyBorder="1" applyAlignment="1">
      <alignment horizontal="center" vertical="center" wrapText="1"/>
    </xf>
    <xf numFmtId="49" fontId="13" fillId="12" borderId="5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10" fontId="2" fillId="12" borderId="1" xfId="0" applyNumberFormat="1" applyFont="1" applyFill="1" applyBorder="1" applyAlignment="1">
      <alignment horizontal="center" vertical="center" wrapText="1"/>
    </xf>
    <xf numFmtId="10" fontId="3" fillId="12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6"/>
  <sheetViews>
    <sheetView showGridLines="0" tabSelected="1" view="pageBreakPreview" topLeftCell="A160" zoomScale="130" zoomScaleNormal="130" zoomScaleSheetLayoutView="130" zoomScalePageLayoutView="130" workbookViewId="0">
      <selection activeCell="I140" sqref="I14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3"/>
    </row>
    <row r="2" spans="1:11" ht="22.5" customHeight="1" x14ac:dyDescent="0.25">
      <c r="A2" s="147" t="s">
        <v>1</v>
      </c>
      <c r="B2" s="147"/>
      <c r="C2" s="148">
        <v>25120300210571</v>
      </c>
      <c r="D2" s="148"/>
      <c r="E2" s="149" t="s">
        <v>193</v>
      </c>
      <c r="F2" s="149"/>
      <c r="G2" s="149"/>
      <c r="H2" s="149"/>
      <c r="I2" s="149"/>
    </row>
    <row r="3" spans="1:11" ht="11.25" customHeight="1" x14ac:dyDescent="0.25">
      <c r="A3" s="147" t="s">
        <v>2</v>
      </c>
      <c r="B3" s="147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4</v>
      </c>
      <c r="B5" s="107"/>
      <c r="C5" s="107"/>
      <c r="D5" s="150" t="s">
        <v>187</v>
      </c>
      <c r="E5" s="150"/>
      <c r="F5" s="150"/>
      <c r="G5" s="122" t="str">
        <f>IF(D6="12x36","Regime de trabalho:","Quantidade de HORAS/MÊS")</f>
        <v>Quantidade de HORAS/MÊS</v>
      </c>
      <c r="H5" s="122"/>
      <c r="I5" s="151">
        <f>IF(D6="12x36",D6,5*D6)</f>
        <v>150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07">
        <v>30</v>
      </c>
      <c r="E6" s="107"/>
      <c r="F6" s="107"/>
      <c r="G6" s="122"/>
      <c r="H6" s="122"/>
      <c r="I6" s="151"/>
    </row>
    <row r="7" spans="1:11" ht="22.5" customHeight="1" x14ac:dyDescent="0.25">
      <c r="A7" s="107" t="s">
        <v>5</v>
      </c>
      <c r="B7" s="107"/>
      <c r="C7" s="107"/>
      <c r="D7" s="85" t="s">
        <v>188</v>
      </c>
      <c r="E7" s="85"/>
      <c r="F7" s="85"/>
      <c r="G7" s="144" t="s">
        <v>6</v>
      </c>
      <c r="H7" s="144"/>
      <c r="I7" s="146">
        <v>0.4</v>
      </c>
    </row>
    <row r="8" spans="1:11" ht="22.5" customHeight="1" x14ac:dyDescent="0.25">
      <c r="A8" s="107" t="s">
        <v>7</v>
      </c>
      <c r="B8" s="107"/>
      <c r="C8" s="107"/>
      <c r="D8" s="85" t="s">
        <v>14</v>
      </c>
      <c r="E8" s="85"/>
      <c r="F8" s="85"/>
      <c r="G8" s="144"/>
      <c r="H8" s="144"/>
      <c r="I8" s="146"/>
    </row>
    <row r="9" spans="1:11" ht="24.75" customHeight="1" x14ac:dyDescent="0.25">
      <c r="A9" s="107" t="s">
        <v>8</v>
      </c>
      <c r="B9" s="107"/>
      <c r="C9" s="107"/>
      <c r="D9" s="107" t="s">
        <v>189</v>
      </c>
      <c r="E9" s="107"/>
      <c r="F9" s="107"/>
      <c r="G9" s="144" t="s">
        <v>9</v>
      </c>
      <c r="H9" s="144"/>
      <c r="I9" s="66" t="s">
        <v>186</v>
      </c>
    </row>
    <row r="10" spans="1:11" ht="32.25" customHeight="1" x14ac:dyDescent="0.25">
      <c r="A10" s="145" t="s">
        <v>185</v>
      </c>
      <c r="B10" s="145"/>
      <c r="C10" s="145"/>
      <c r="D10" s="145"/>
      <c r="E10" s="145"/>
      <c r="F10" s="145"/>
      <c r="G10" s="69" t="s">
        <v>10</v>
      </c>
      <c r="H10" s="71">
        <v>220</v>
      </c>
      <c r="I10" s="7">
        <v>1653.58</v>
      </c>
    </row>
    <row r="11" spans="1:11" ht="11.25" customHeight="1" x14ac:dyDescent="0.25">
      <c r="A11" s="96" t="s">
        <v>11</v>
      </c>
      <c r="B11" s="96"/>
      <c r="C11" s="96"/>
      <c r="D11" s="96"/>
      <c r="E11" s="96"/>
      <c r="F11" s="96"/>
      <c r="G11" s="71" t="str">
        <f>D9</f>
        <v>Osório</v>
      </c>
      <c r="H11" s="71" t="s">
        <v>12</v>
      </c>
      <c r="I11" s="8">
        <v>0.02</v>
      </c>
    </row>
    <row r="12" spans="1:11" ht="15" customHeight="1" x14ac:dyDescent="0.25">
      <c r="A12" s="96" t="s">
        <v>13</v>
      </c>
      <c r="B12" s="96"/>
      <c r="C12" s="96"/>
      <c r="D12" s="96"/>
      <c r="E12" s="96"/>
      <c r="F12" s="96"/>
      <c r="G12" s="137" t="s">
        <v>14</v>
      </c>
      <c r="H12" s="71" t="s">
        <v>15</v>
      </c>
      <c r="I12" s="7">
        <v>4.9000000000000004</v>
      </c>
    </row>
    <row r="13" spans="1:11" x14ac:dyDescent="0.25">
      <c r="A13" s="96"/>
      <c r="B13" s="96"/>
      <c r="C13" s="96"/>
      <c r="D13" s="96"/>
      <c r="E13" s="96"/>
      <c r="F13" s="96"/>
      <c r="G13" s="137"/>
      <c r="H13" s="71" t="s">
        <v>16</v>
      </c>
      <c r="I13" s="9">
        <v>22</v>
      </c>
    </row>
    <row r="14" spans="1:11" x14ac:dyDescent="0.25">
      <c r="A14" s="96"/>
      <c r="B14" s="96"/>
      <c r="C14" s="96"/>
      <c r="D14" s="96"/>
      <c r="E14" s="96"/>
      <c r="F14" s="96"/>
      <c r="G14" s="137"/>
      <c r="H14" s="71" t="s">
        <v>17</v>
      </c>
      <c r="I14" s="66">
        <v>0.06</v>
      </c>
    </row>
    <row r="15" spans="1:11" ht="11.25" customHeight="1" x14ac:dyDescent="0.25">
      <c r="A15" s="96" t="s">
        <v>184</v>
      </c>
      <c r="B15" s="96"/>
      <c r="C15" s="96"/>
      <c r="D15" s="96"/>
      <c r="E15" s="96"/>
      <c r="F15" s="96"/>
      <c r="G15" s="137" t="s">
        <v>14</v>
      </c>
      <c r="H15" s="71" t="s">
        <v>15</v>
      </c>
      <c r="I15" s="7" t="s">
        <v>186</v>
      </c>
    </row>
    <row r="16" spans="1:11" ht="11.25" customHeight="1" x14ac:dyDescent="0.25">
      <c r="A16" s="96"/>
      <c r="B16" s="96"/>
      <c r="C16" s="96"/>
      <c r="D16" s="96"/>
      <c r="E16" s="96"/>
      <c r="F16" s="96"/>
      <c r="G16" s="137"/>
      <c r="H16" s="71" t="s">
        <v>16</v>
      </c>
      <c r="I16" s="9" t="s">
        <v>186</v>
      </c>
    </row>
    <row r="17" spans="1:9" x14ac:dyDescent="0.25">
      <c r="A17" s="96"/>
      <c r="B17" s="96"/>
      <c r="C17" s="96"/>
      <c r="D17" s="96"/>
      <c r="E17" s="96"/>
      <c r="F17" s="96"/>
      <c r="G17" s="137"/>
      <c r="H17" s="71" t="s">
        <v>17</v>
      </c>
      <c r="I17" s="66" t="s">
        <v>186</v>
      </c>
    </row>
    <row r="18" spans="1:9" ht="11.25" customHeight="1" x14ac:dyDescent="0.25">
      <c r="A18" s="96" t="s">
        <v>19</v>
      </c>
      <c r="B18" s="96"/>
      <c r="C18" s="96"/>
      <c r="D18" s="96"/>
      <c r="E18" s="96"/>
      <c r="F18" s="96"/>
      <c r="G18" s="137" t="s">
        <v>14</v>
      </c>
      <c r="H18" s="71" t="s">
        <v>15</v>
      </c>
      <c r="I18" s="7">
        <v>12.71</v>
      </c>
    </row>
    <row r="19" spans="1:9" x14ac:dyDescent="0.25">
      <c r="A19" s="96"/>
      <c r="B19" s="96"/>
      <c r="C19" s="96"/>
      <c r="D19" s="96"/>
      <c r="E19" s="96"/>
      <c r="F19" s="96"/>
      <c r="G19" s="137"/>
      <c r="H19" s="71" t="s">
        <v>16</v>
      </c>
      <c r="I19" s="9">
        <v>22</v>
      </c>
    </row>
    <row r="20" spans="1:9" x14ac:dyDescent="0.25">
      <c r="A20" s="138"/>
      <c r="B20" s="138"/>
      <c r="C20" s="138"/>
      <c r="D20" s="138"/>
      <c r="E20" s="138"/>
      <c r="F20" s="138"/>
      <c r="G20" s="137"/>
      <c r="H20" s="71" t="s">
        <v>17</v>
      </c>
      <c r="I20" s="66">
        <v>0.19</v>
      </c>
    </row>
    <row r="21" spans="1:9" ht="14.25" customHeight="1" x14ac:dyDescent="0.25">
      <c r="A21" s="138"/>
      <c r="B21" s="139"/>
      <c r="C21" s="139"/>
      <c r="D21" s="139"/>
      <c r="E21" s="139"/>
      <c r="F21" s="140"/>
      <c r="G21" s="141" t="s">
        <v>14</v>
      </c>
      <c r="H21" s="122" t="s">
        <v>20</v>
      </c>
      <c r="I21" s="125">
        <v>24.1</v>
      </c>
    </row>
    <row r="22" spans="1:9" ht="16.5" customHeight="1" x14ac:dyDescent="0.25">
      <c r="A22" s="128" t="s">
        <v>190</v>
      </c>
      <c r="B22" s="129"/>
      <c r="C22" s="129"/>
      <c r="D22" s="129"/>
      <c r="E22" s="129"/>
      <c r="F22" s="130"/>
      <c r="G22" s="142"/>
      <c r="H22" s="123"/>
      <c r="I22" s="126"/>
    </row>
    <row r="23" spans="1:9" x14ac:dyDescent="0.25">
      <c r="A23" s="131"/>
      <c r="B23" s="132"/>
      <c r="C23" s="132"/>
      <c r="D23" s="132"/>
      <c r="E23" s="132"/>
      <c r="F23" s="133"/>
      <c r="G23" s="142"/>
      <c r="H23" s="123"/>
      <c r="I23" s="126"/>
    </row>
    <row r="24" spans="1:9" ht="12.75" customHeight="1" x14ac:dyDescent="0.25">
      <c r="A24" s="134"/>
      <c r="B24" s="135"/>
      <c r="C24" s="135"/>
      <c r="D24" s="135"/>
      <c r="E24" s="135"/>
      <c r="F24" s="136"/>
      <c r="G24" s="143"/>
      <c r="H24" s="124"/>
      <c r="I24" s="127"/>
    </row>
    <row r="25" spans="1:9" ht="22.5" customHeight="1" x14ac:dyDescent="0.25">
      <c r="A25" s="113" t="s">
        <v>21</v>
      </c>
      <c r="B25" s="113"/>
      <c r="C25" s="113"/>
      <c r="D25" s="113"/>
      <c r="E25" s="113"/>
      <c r="F25" s="113"/>
      <c r="G25" s="68"/>
      <c r="H25" s="68" t="s">
        <v>22</v>
      </c>
      <c r="I25" s="10" t="s">
        <v>186</v>
      </c>
    </row>
    <row r="26" spans="1:9" ht="34.5" customHeight="1" x14ac:dyDescent="0.25">
      <c r="A26" s="95" t="s">
        <v>23</v>
      </c>
      <c r="B26" s="95"/>
      <c r="C26" s="95"/>
      <c r="D26" s="95"/>
      <c r="E26" s="95"/>
      <c r="F26" s="95"/>
      <c r="G26" s="71"/>
      <c r="H26" s="71" t="s">
        <v>24</v>
      </c>
      <c r="I26" s="7">
        <f>I34</f>
        <v>1127.4409090909091</v>
      </c>
    </row>
    <row r="27" spans="1:9" ht="15" customHeight="1" x14ac:dyDescent="0.25">
      <c r="A27" s="95" t="s">
        <v>25</v>
      </c>
      <c r="B27" s="95"/>
      <c r="C27" s="95"/>
      <c r="D27" s="95"/>
      <c r="E27" s="95"/>
      <c r="F27" s="95"/>
      <c r="G27" s="68"/>
      <c r="H27" s="11" t="s">
        <v>26</v>
      </c>
      <c r="I27" s="12" t="s">
        <v>186</v>
      </c>
    </row>
    <row r="28" spans="1:9" ht="15" customHeight="1" x14ac:dyDescent="0.25">
      <c r="A28" s="95"/>
      <c r="B28" s="95"/>
      <c r="C28" s="95"/>
      <c r="D28" s="95"/>
      <c r="E28" s="95"/>
      <c r="F28" s="95"/>
      <c r="G28" s="68"/>
      <c r="H28" s="13" t="s">
        <v>27</v>
      </c>
      <c r="I28" s="66" t="s">
        <v>186</v>
      </c>
    </row>
    <row r="29" spans="1:9" ht="26.25" customHeight="1" x14ac:dyDescent="0.25">
      <c r="A29" s="95" t="s">
        <v>28</v>
      </c>
      <c r="B29" s="95"/>
      <c r="C29" s="95"/>
      <c r="D29" s="95"/>
      <c r="E29" s="95"/>
      <c r="F29" s="95"/>
      <c r="G29" s="68"/>
      <c r="H29" s="71" t="s">
        <v>26</v>
      </c>
      <c r="I29" s="12" t="s">
        <v>186</v>
      </c>
    </row>
    <row r="30" spans="1:9" ht="35.25" customHeight="1" x14ac:dyDescent="0.25">
      <c r="A30" s="95" t="s">
        <v>29</v>
      </c>
      <c r="B30" s="95"/>
      <c r="C30" s="95"/>
      <c r="D30" s="95"/>
      <c r="E30" s="95"/>
      <c r="F30" s="95"/>
      <c r="G30" s="71"/>
      <c r="H30" s="69" t="s">
        <v>22</v>
      </c>
      <c r="I30" s="66">
        <v>0.2</v>
      </c>
    </row>
    <row r="31" spans="1:9" ht="4.5" customHeight="1" x14ac:dyDescent="0.25"/>
    <row r="32" spans="1:9" ht="17.25" customHeight="1" x14ac:dyDescent="0.25">
      <c r="A32" s="84" t="s">
        <v>30</v>
      </c>
      <c r="B32" s="84"/>
      <c r="C32" s="84"/>
      <c r="D32" s="84"/>
      <c r="E32" s="84"/>
      <c r="F32" s="84"/>
      <c r="G32" s="84"/>
      <c r="H32" s="84"/>
      <c r="I32" s="84"/>
    </row>
    <row r="33" spans="1:10" ht="33.75" customHeight="1" x14ac:dyDescent="0.25">
      <c r="A33" s="14" t="s">
        <v>31</v>
      </c>
      <c r="B33" s="103" t="s">
        <v>32</v>
      </c>
      <c r="C33" s="103"/>
      <c r="D33" s="103"/>
      <c r="E33" s="103"/>
      <c r="F33" s="103"/>
      <c r="G33" s="103"/>
      <c r="H33" s="14" t="s">
        <v>33</v>
      </c>
      <c r="I33" s="14" t="s">
        <v>34</v>
      </c>
    </row>
    <row r="34" spans="1:10" ht="15" customHeight="1" x14ac:dyDescent="0.25">
      <c r="A34" s="73">
        <v>1</v>
      </c>
      <c r="B34" s="85" t="s">
        <v>35</v>
      </c>
      <c r="C34" s="85"/>
      <c r="D34" s="85"/>
      <c r="E34" s="85"/>
      <c r="F34" s="85"/>
      <c r="G34" s="85"/>
      <c r="H34" s="15">
        <f t="shared" ref="H34:H41" si="0">I34/$I$42</f>
        <v>0.7142857142857143</v>
      </c>
      <c r="I34" s="78">
        <f>IF(D6="12x36",I10,I10/H10*I5)</f>
        <v>1127.4409090909091</v>
      </c>
    </row>
    <row r="35" spans="1:10" ht="15" customHeight="1" x14ac:dyDescent="0.25">
      <c r="A35" s="73">
        <f t="shared" ref="A35:A41" si="1">A34+1</f>
        <v>2</v>
      </c>
      <c r="B35" s="85" t="s">
        <v>36</v>
      </c>
      <c r="C35" s="85"/>
      <c r="D35" s="85"/>
      <c r="E35" s="85"/>
      <c r="F35" s="85"/>
      <c r="G35" s="85"/>
      <c r="H35" s="15">
        <f t="shared" si="0"/>
        <v>0</v>
      </c>
      <c r="I35" s="78">
        <f>IF(I9=30%,I34*I9,0)</f>
        <v>0</v>
      </c>
    </row>
    <row r="36" spans="1:10" ht="15" customHeight="1" x14ac:dyDescent="0.25">
      <c r="A36" s="73">
        <f t="shared" si="1"/>
        <v>3</v>
      </c>
      <c r="B36" s="85" t="s">
        <v>37</v>
      </c>
      <c r="C36" s="85"/>
      <c r="D36" s="85"/>
      <c r="E36" s="85"/>
      <c r="F36" s="85"/>
      <c r="G36" s="85"/>
      <c r="H36" s="15">
        <f t="shared" si="0"/>
        <v>0</v>
      </c>
      <c r="I36" s="78">
        <f>IF(I7=10%,I26*I7,0)</f>
        <v>0</v>
      </c>
    </row>
    <row r="37" spans="1:10" ht="15" customHeight="1" x14ac:dyDescent="0.25">
      <c r="A37" s="73">
        <f t="shared" si="1"/>
        <v>4</v>
      </c>
      <c r="B37" s="85" t="s">
        <v>38</v>
      </c>
      <c r="C37" s="85"/>
      <c r="D37" s="85"/>
      <c r="E37" s="85"/>
      <c r="F37" s="85"/>
      <c r="G37" s="85"/>
      <c r="H37" s="15">
        <f t="shared" si="0"/>
        <v>0</v>
      </c>
      <c r="I37" s="78">
        <f>IF(I7=20%,I26*I7,0)</f>
        <v>0</v>
      </c>
    </row>
    <row r="38" spans="1:10" ht="15" customHeight="1" x14ac:dyDescent="0.25">
      <c r="A38" s="73">
        <f t="shared" si="1"/>
        <v>5</v>
      </c>
      <c r="B38" s="85" t="s">
        <v>39</v>
      </c>
      <c r="C38" s="85"/>
      <c r="D38" s="85"/>
      <c r="E38" s="85"/>
      <c r="F38" s="85"/>
      <c r="G38" s="85"/>
      <c r="H38" s="15">
        <f t="shared" si="0"/>
        <v>0.2857142857142857</v>
      </c>
      <c r="I38" s="78">
        <f>IF(I7=40%,I26*I7,0)</f>
        <v>450.97636363636366</v>
      </c>
    </row>
    <row r="39" spans="1:10" ht="15" customHeight="1" x14ac:dyDescent="0.25">
      <c r="A39" s="73">
        <f t="shared" si="1"/>
        <v>6</v>
      </c>
      <c r="B39" s="85" t="s">
        <v>179</v>
      </c>
      <c r="C39" s="85"/>
      <c r="D39" s="85"/>
      <c r="E39" s="85"/>
      <c r="F39" s="85"/>
      <c r="G39" s="85"/>
      <c r="H39" s="15">
        <f t="shared" si="0"/>
        <v>0</v>
      </c>
      <c r="I39" s="78">
        <f>IF(I25="Não aplicável",0,I34*I25)</f>
        <v>0</v>
      </c>
    </row>
    <row r="40" spans="1:10" ht="15" customHeight="1" x14ac:dyDescent="0.25">
      <c r="A40" s="73">
        <f t="shared" si="1"/>
        <v>7</v>
      </c>
      <c r="B40" s="85" t="s">
        <v>40</v>
      </c>
      <c r="C40" s="85"/>
      <c r="D40" s="85"/>
      <c r="E40" s="85"/>
      <c r="F40" s="85"/>
      <c r="G40" s="85"/>
      <c r="H40" s="15">
        <f t="shared" si="0"/>
        <v>0</v>
      </c>
      <c r="I40" s="78">
        <f>IF(I27="Não aplicável",0,(I34+I35+I36+I37+I38+I39)/I5*I27*(1+I28))</f>
        <v>0</v>
      </c>
    </row>
    <row r="41" spans="1:10" ht="23.25" customHeight="1" x14ac:dyDescent="0.25">
      <c r="A41" s="73">
        <f t="shared" si="1"/>
        <v>8</v>
      </c>
      <c r="B41" s="85" t="s">
        <v>41</v>
      </c>
      <c r="C41" s="85"/>
      <c r="D41" s="85"/>
      <c r="E41" s="85"/>
      <c r="F41" s="85"/>
      <c r="G41" s="85"/>
      <c r="H41" s="15">
        <f t="shared" si="0"/>
        <v>0</v>
      </c>
      <c r="I41" s="78">
        <f>IF(I27="Não aplicável",0,I27/I13*5*(I10/H10*(1+I28)))</f>
        <v>0</v>
      </c>
    </row>
    <row r="42" spans="1:10" s="19" customFormat="1" ht="15" customHeight="1" x14ac:dyDescent="0.25">
      <c r="A42" s="99" t="s">
        <v>42</v>
      </c>
      <c r="B42" s="99"/>
      <c r="C42" s="99"/>
      <c r="D42" s="99"/>
      <c r="E42" s="99"/>
      <c r="F42" s="99"/>
      <c r="G42" s="99"/>
      <c r="H42" s="16">
        <f>SUM(H34:H41)</f>
        <v>1</v>
      </c>
      <c r="I42" s="17">
        <f>SUM(I34:I41)</f>
        <v>1578.4172727272728</v>
      </c>
      <c r="J42" s="18"/>
    </row>
    <row r="43" spans="1:10" ht="4.5" customHeight="1" x14ac:dyDescent="0.25"/>
    <row r="44" spans="1:10" ht="33.75" customHeight="1" x14ac:dyDescent="0.25">
      <c r="A44" s="14" t="s">
        <v>43</v>
      </c>
      <c r="B44" s="103" t="s">
        <v>44</v>
      </c>
      <c r="C44" s="103"/>
      <c r="D44" s="103"/>
      <c r="E44" s="103"/>
      <c r="F44" s="103"/>
      <c r="G44" s="103"/>
      <c r="H44" s="14" t="s">
        <v>33</v>
      </c>
      <c r="I44" s="14" t="s">
        <v>34</v>
      </c>
    </row>
    <row r="45" spans="1:10" ht="15" customHeight="1" x14ac:dyDescent="0.25">
      <c r="A45" s="73">
        <v>1</v>
      </c>
      <c r="B45" s="85" t="s">
        <v>45</v>
      </c>
      <c r="C45" s="85"/>
      <c r="D45" s="85"/>
      <c r="E45" s="85"/>
      <c r="F45" s="85"/>
      <c r="G45" s="85"/>
      <c r="H45" s="15">
        <v>0.2</v>
      </c>
      <c r="I45" s="78">
        <f t="shared" ref="I45:I52" si="2">$I$42*H45</f>
        <v>315.68345454545459</v>
      </c>
    </row>
    <row r="46" spans="1:10" ht="15" customHeight="1" x14ac:dyDescent="0.25">
      <c r="A46" s="73">
        <v>2</v>
      </c>
      <c r="B46" s="85" t="s">
        <v>46</v>
      </c>
      <c r="C46" s="85"/>
      <c r="D46" s="85"/>
      <c r="E46" s="85"/>
      <c r="F46" s="85"/>
      <c r="G46" s="85"/>
      <c r="H46" s="15">
        <v>1.4999999999999999E-2</v>
      </c>
      <c r="I46" s="78">
        <f t="shared" si="2"/>
        <v>23.676259090909092</v>
      </c>
    </row>
    <row r="47" spans="1:10" ht="15" customHeight="1" x14ac:dyDescent="0.25">
      <c r="A47" s="73">
        <v>3</v>
      </c>
      <c r="B47" s="85" t="s">
        <v>47</v>
      </c>
      <c r="C47" s="85"/>
      <c r="D47" s="85"/>
      <c r="E47" s="85"/>
      <c r="F47" s="85"/>
      <c r="G47" s="85"/>
      <c r="H47" s="15">
        <v>0.01</v>
      </c>
      <c r="I47" s="78">
        <f t="shared" si="2"/>
        <v>15.784172727272729</v>
      </c>
    </row>
    <row r="48" spans="1:10" ht="15" customHeight="1" x14ac:dyDescent="0.25">
      <c r="A48" s="73">
        <v>4</v>
      </c>
      <c r="B48" s="85" t="s">
        <v>48</v>
      </c>
      <c r="C48" s="85"/>
      <c r="D48" s="85"/>
      <c r="E48" s="85"/>
      <c r="F48" s="85"/>
      <c r="G48" s="85"/>
      <c r="H48" s="15">
        <v>2E-3</v>
      </c>
      <c r="I48" s="78">
        <f t="shared" si="2"/>
        <v>3.1568345454545454</v>
      </c>
    </row>
    <row r="49" spans="1:10" ht="15" customHeight="1" x14ac:dyDescent="0.25">
      <c r="A49" s="73">
        <v>5</v>
      </c>
      <c r="B49" s="85" t="s">
        <v>49</v>
      </c>
      <c r="C49" s="85"/>
      <c r="D49" s="85"/>
      <c r="E49" s="85"/>
      <c r="F49" s="85"/>
      <c r="G49" s="85"/>
      <c r="H49" s="15">
        <v>2.5000000000000001E-2</v>
      </c>
      <c r="I49" s="78">
        <f t="shared" si="2"/>
        <v>39.460431818181824</v>
      </c>
    </row>
    <row r="50" spans="1:10" ht="15" customHeight="1" x14ac:dyDescent="0.25">
      <c r="A50" s="73">
        <v>6</v>
      </c>
      <c r="B50" s="85" t="s">
        <v>50</v>
      </c>
      <c r="C50" s="85"/>
      <c r="D50" s="85"/>
      <c r="E50" s="85"/>
      <c r="F50" s="85"/>
      <c r="G50" s="85"/>
      <c r="H50" s="15">
        <v>0.08</v>
      </c>
      <c r="I50" s="78">
        <f t="shared" si="2"/>
        <v>126.27338181818183</v>
      </c>
    </row>
    <row r="51" spans="1:10" ht="15" customHeight="1" x14ac:dyDescent="0.25">
      <c r="A51" s="73">
        <v>7</v>
      </c>
      <c r="B51" s="85" t="s">
        <v>51</v>
      </c>
      <c r="C51" s="85"/>
      <c r="D51" s="85"/>
      <c r="E51" s="85"/>
      <c r="F51" s="85"/>
      <c r="G51" s="85"/>
      <c r="H51" s="15">
        <v>0.03</v>
      </c>
      <c r="I51" s="78">
        <f t="shared" si="2"/>
        <v>47.352518181818184</v>
      </c>
    </row>
    <row r="52" spans="1:10" ht="15" customHeight="1" x14ac:dyDescent="0.25">
      <c r="A52" s="73">
        <v>8</v>
      </c>
      <c r="B52" s="85" t="s">
        <v>52</v>
      </c>
      <c r="C52" s="85"/>
      <c r="D52" s="85"/>
      <c r="E52" s="85"/>
      <c r="F52" s="85"/>
      <c r="G52" s="85"/>
      <c r="H52" s="15">
        <v>6.0000000000000001E-3</v>
      </c>
      <c r="I52" s="78">
        <f t="shared" si="2"/>
        <v>9.4705036363636363</v>
      </c>
    </row>
    <row r="53" spans="1:10" s="19" customFormat="1" ht="15" customHeight="1" x14ac:dyDescent="0.25">
      <c r="A53" s="99" t="s">
        <v>53</v>
      </c>
      <c r="B53" s="99"/>
      <c r="C53" s="99"/>
      <c r="D53" s="99"/>
      <c r="E53" s="99"/>
      <c r="F53" s="99"/>
      <c r="G53" s="99"/>
      <c r="H53" s="16">
        <f>SUM(H45:H52)</f>
        <v>0.3680000000000001</v>
      </c>
      <c r="I53" s="17">
        <f>SUM(I45:I52)</f>
        <v>580.85755636363638</v>
      </c>
      <c r="J53" s="18"/>
    </row>
    <row r="54" spans="1:10" ht="15" customHeight="1" x14ac:dyDescent="0.25">
      <c r="A54" s="114" t="s">
        <v>54</v>
      </c>
      <c r="B54" s="114"/>
      <c r="C54" s="114"/>
      <c r="D54" s="114"/>
      <c r="E54" s="114"/>
      <c r="F54" s="114"/>
      <c r="G54" s="114"/>
      <c r="H54" s="114"/>
      <c r="I54" s="114"/>
    </row>
    <row r="55" spans="1:10" ht="30.75" customHeight="1" x14ac:dyDescent="0.25">
      <c r="A55" s="121" t="s">
        <v>55</v>
      </c>
      <c r="B55" s="121"/>
      <c r="C55" s="121"/>
      <c r="D55" s="121"/>
      <c r="E55" s="121"/>
      <c r="F55" s="121"/>
      <c r="G55" s="121"/>
      <c r="H55" s="121"/>
      <c r="I55" s="121"/>
    </row>
    <row r="56" spans="1:10" ht="33.75" customHeight="1" x14ac:dyDescent="0.25">
      <c r="A56" s="14" t="s">
        <v>56</v>
      </c>
      <c r="B56" s="103" t="s">
        <v>57</v>
      </c>
      <c r="C56" s="103"/>
      <c r="D56" s="103"/>
      <c r="E56" s="103"/>
      <c r="F56" s="103"/>
      <c r="G56" s="103"/>
      <c r="H56" s="14" t="s">
        <v>33</v>
      </c>
      <c r="I56" s="14" t="s">
        <v>34</v>
      </c>
    </row>
    <row r="57" spans="1:10" ht="15" customHeight="1" x14ac:dyDescent="0.25">
      <c r="A57" s="73">
        <v>1</v>
      </c>
      <c r="B57" s="85" t="s">
        <v>58</v>
      </c>
      <c r="C57" s="85"/>
      <c r="D57" s="85"/>
      <c r="E57" s="85"/>
      <c r="F57" s="85"/>
      <c r="G57" s="85"/>
      <c r="H57" s="15">
        <v>0.119314</v>
      </c>
      <c r="I57" s="78">
        <f t="shared" ref="I57:I64" si="3">$I$42*H57</f>
        <v>188.32727847818182</v>
      </c>
    </row>
    <row r="58" spans="1:10" ht="15" customHeight="1" x14ac:dyDescent="0.25">
      <c r="A58" s="73">
        <v>2</v>
      </c>
      <c r="B58" s="85" t="s">
        <v>59</v>
      </c>
      <c r="C58" s="85"/>
      <c r="D58" s="85"/>
      <c r="E58" s="85"/>
      <c r="F58" s="85"/>
      <c r="G58" s="85"/>
      <c r="H58" s="15">
        <v>2.0479000000000001E-2</v>
      </c>
      <c r="I58" s="78">
        <f t="shared" si="3"/>
        <v>32.32440732818182</v>
      </c>
    </row>
    <row r="59" spans="1:10" ht="15" customHeight="1" x14ac:dyDescent="0.25">
      <c r="A59" s="73">
        <v>3</v>
      </c>
      <c r="B59" s="85" t="s">
        <v>60</v>
      </c>
      <c r="C59" s="85"/>
      <c r="D59" s="85"/>
      <c r="E59" s="85"/>
      <c r="F59" s="85"/>
      <c r="G59" s="85"/>
      <c r="H59" s="15">
        <v>1.2123E-2</v>
      </c>
      <c r="I59" s="78">
        <f t="shared" si="3"/>
        <v>19.135152597272729</v>
      </c>
    </row>
    <row r="60" spans="1:10" ht="15" customHeight="1" x14ac:dyDescent="0.25">
      <c r="A60" s="73">
        <v>4</v>
      </c>
      <c r="B60" s="85" t="s">
        <v>61</v>
      </c>
      <c r="C60" s="85"/>
      <c r="D60" s="85"/>
      <c r="E60" s="85"/>
      <c r="F60" s="85"/>
      <c r="G60" s="85"/>
      <c r="H60" s="15">
        <v>1.1436E-2</v>
      </c>
      <c r="I60" s="78">
        <f t="shared" si="3"/>
        <v>18.050779930909091</v>
      </c>
    </row>
    <row r="61" spans="1:10" ht="15" customHeight="1" x14ac:dyDescent="0.25">
      <c r="A61" s="73">
        <v>5</v>
      </c>
      <c r="B61" s="85" t="s">
        <v>62</v>
      </c>
      <c r="C61" s="85"/>
      <c r="D61" s="85"/>
      <c r="E61" s="85"/>
      <c r="F61" s="85"/>
      <c r="G61" s="85"/>
      <c r="H61" s="15">
        <v>1.74E-4</v>
      </c>
      <c r="I61" s="78">
        <f t="shared" si="3"/>
        <v>0.27464460545454544</v>
      </c>
    </row>
    <row r="62" spans="1:10" ht="15" customHeight="1" x14ac:dyDescent="0.25">
      <c r="A62" s="73">
        <v>6</v>
      </c>
      <c r="B62" s="85" t="s">
        <v>63</v>
      </c>
      <c r="C62" s="85"/>
      <c r="D62" s="85"/>
      <c r="E62" s="85"/>
      <c r="F62" s="85"/>
      <c r="G62" s="85"/>
      <c r="H62" s="15">
        <v>4.4200000000000001E-4</v>
      </c>
      <c r="I62" s="78">
        <f t="shared" si="3"/>
        <v>0.69766043454545457</v>
      </c>
    </row>
    <row r="63" spans="1:10" ht="15" customHeight="1" x14ac:dyDescent="0.25">
      <c r="A63" s="73">
        <v>7</v>
      </c>
      <c r="B63" s="85" t="s">
        <v>64</v>
      </c>
      <c r="C63" s="85"/>
      <c r="D63" s="85"/>
      <c r="E63" s="85"/>
      <c r="F63" s="85"/>
      <c r="G63" s="85"/>
      <c r="H63" s="15">
        <v>1.85E-4</v>
      </c>
      <c r="I63" s="78">
        <f t="shared" si="3"/>
        <v>0.29200719545454545</v>
      </c>
    </row>
    <row r="64" spans="1:10" ht="15" customHeight="1" x14ac:dyDescent="0.25">
      <c r="A64" s="73">
        <v>8</v>
      </c>
      <c r="B64" s="85" t="s">
        <v>65</v>
      </c>
      <c r="C64" s="85"/>
      <c r="D64" s="85"/>
      <c r="E64" s="85"/>
      <c r="F64" s="85"/>
      <c r="G64" s="85"/>
      <c r="H64" s="15">
        <v>9.0789999999999996E-2</v>
      </c>
      <c r="I64" s="78">
        <f t="shared" si="3"/>
        <v>143.30450419090909</v>
      </c>
    </row>
    <row r="65" spans="1:11" s="19" customFormat="1" ht="15" customHeight="1" x14ac:dyDescent="0.25">
      <c r="A65" s="99" t="s">
        <v>66</v>
      </c>
      <c r="B65" s="99"/>
      <c r="C65" s="99"/>
      <c r="D65" s="99"/>
      <c r="E65" s="99"/>
      <c r="F65" s="99"/>
      <c r="G65" s="99"/>
      <c r="H65" s="16">
        <f>SUM(H57:H64)</f>
        <v>0.25494299999999998</v>
      </c>
      <c r="I65" s="17">
        <f>SUM(I57:I64)</f>
        <v>402.40643476090918</v>
      </c>
      <c r="J65" s="18"/>
    </row>
    <row r="66" spans="1:11" ht="11.25" customHeight="1" x14ac:dyDescent="0.25">
      <c r="A66" s="20" t="s">
        <v>67</v>
      </c>
      <c r="B66" s="100" t="s">
        <v>68</v>
      </c>
      <c r="C66" s="100"/>
      <c r="D66" s="100"/>
      <c r="E66" s="100"/>
      <c r="F66" s="100"/>
      <c r="G66" s="100"/>
      <c r="H66" s="100"/>
      <c r="I66" s="100"/>
    </row>
    <row r="67" spans="1:11" ht="15" customHeight="1" x14ac:dyDescent="0.25">
      <c r="A67" s="20" t="s">
        <v>69</v>
      </c>
      <c r="B67" s="120" t="s">
        <v>70</v>
      </c>
      <c r="C67" s="120"/>
      <c r="D67" s="120"/>
      <c r="E67" s="120"/>
      <c r="F67" s="120"/>
      <c r="G67" s="120"/>
      <c r="H67" s="120"/>
      <c r="I67" s="120"/>
    </row>
    <row r="68" spans="1:11" ht="33.75" customHeight="1" x14ac:dyDescent="0.25">
      <c r="A68" s="14" t="s">
        <v>71</v>
      </c>
      <c r="B68" s="103" t="s">
        <v>72</v>
      </c>
      <c r="C68" s="103"/>
      <c r="D68" s="103"/>
      <c r="E68" s="103"/>
      <c r="F68" s="103"/>
      <c r="G68" s="103"/>
      <c r="H68" s="14" t="s">
        <v>33</v>
      </c>
      <c r="I68" s="14" t="s">
        <v>34</v>
      </c>
    </row>
    <row r="69" spans="1:11" ht="15" customHeight="1" x14ac:dyDescent="0.25">
      <c r="A69" s="73">
        <v>1</v>
      </c>
      <c r="B69" s="85" t="s">
        <v>73</v>
      </c>
      <c r="C69" s="85"/>
      <c r="D69" s="85"/>
      <c r="E69" s="85"/>
      <c r="F69" s="85"/>
      <c r="G69" s="85"/>
      <c r="H69" s="15">
        <v>2.3626999999999999E-2</v>
      </c>
      <c r="I69" s="78">
        <f>$I$42*H69</f>
        <v>37.293264902727273</v>
      </c>
    </row>
    <row r="70" spans="1:11" ht="15" customHeight="1" x14ac:dyDescent="0.25">
      <c r="A70" s="73">
        <v>2</v>
      </c>
      <c r="B70" s="85" t="s">
        <v>74</v>
      </c>
      <c r="C70" s="85"/>
      <c r="D70" s="85"/>
      <c r="E70" s="85"/>
      <c r="F70" s="85"/>
      <c r="G70" s="85"/>
      <c r="H70" s="15">
        <v>1.717E-3</v>
      </c>
      <c r="I70" s="78">
        <f>$I$42*H70</f>
        <v>2.7101424572727275</v>
      </c>
    </row>
    <row r="71" spans="1:11" ht="15" customHeight="1" x14ac:dyDescent="0.25">
      <c r="A71" s="73">
        <v>3</v>
      </c>
      <c r="B71" s="85" t="s">
        <v>75</v>
      </c>
      <c r="C71" s="85"/>
      <c r="D71" s="85"/>
      <c r="E71" s="85"/>
      <c r="F71" s="85"/>
      <c r="G71" s="85"/>
      <c r="H71" s="15">
        <v>9.4509999999999993E-3</v>
      </c>
      <c r="I71" s="78">
        <f>$I$42*H71</f>
        <v>14.917621644545454</v>
      </c>
    </row>
    <row r="72" spans="1:11" s="19" customFormat="1" ht="15" customHeight="1" x14ac:dyDescent="0.25">
      <c r="A72" s="99" t="s">
        <v>76</v>
      </c>
      <c r="B72" s="99"/>
      <c r="C72" s="99"/>
      <c r="D72" s="99"/>
      <c r="E72" s="99"/>
      <c r="F72" s="99"/>
      <c r="G72" s="99"/>
      <c r="H72" s="16">
        <f>SUM(H69:H71)</f>
        <v>3.4795E-2</v>
      </c>
      <c r="I72" s="17">
        <f>SUM(I69:I71)</f>
        <v>54.921029004545453</v>
      </c>
      <c r="J72" s="18"/>
    </row>
    <row r="73" spans="1:11" ht="4.5" customHeight="1" x14ac:dyDescent="0.25"/>
    <row r="74" spans="1:11" ht="33.75" customHeight="1" x14ac:dyDescent="0.25">
      <c r="A74" s="14" t="s">
        <v>77</v>
      </c>
      <c r="B74" s="103" t="s">
        <v>78</v>
      </c>
      <c r="C74" s="103"/>
      <c r="D74" s="103"/>
      <c r="E74" s="103"/>
      <c r="F74" s="103"/>
      <c r="G74" s="103"/>
      <c r="H74" s="14" t="s">
        <v>33</v>
      </c>
      <c r="I74" s="14" t="s">
        <v>34</v>
      </c>
    </row>
    <row r="75" spans="1:11" ht="15" customHeight="1" x14ac:dyDescent="0.25">
      <c r="A75" s="73">
        <v>1</v>
      </c>
      <c r="B75" s="85" t="s">
        <v>79</v>
      </c>
      <c r="C75" s="85"/>
      <c r="D75" s="85"/>
      <c r="E75" s="85"/>
      <c r="F75" s="85"/>
      <c r="G75" s="85"/>
      <c r="H75" s="15">
        <f>(H53*H65)</f>
        <v>9.3819024000000015E-2</v>
      </c>
      <c r="I75" s="78">
        <f>$I$42*H75</f>
        <v>148.08556799201457</v>
      </c>
    </row>
    <row r="76" spans="1:11" s="19" customFormat="1" ht="15" customHeight="1" x14ac:dyDescent="0.25">
      <c r="A76" s="99" t="s">
        <v>80</v>
      </c>
      <c r="B76" s="99"/>
      <c r="C76" s="99"/>
      <c r="D76" s="99"/>
      <c r="E76" s="99"/>
      <c r="F76" s="99"/>
      <c r="G76" s="99"/>
      <c r="H76" s="16">
        <f>SUM(H75:H75)</f>
        <v>9.3819024000000015E-2</v>
      </c>
      <c r="I76" s="17">
        <f>I75</f>
        <v>148.08556799201457</v>
      </c>
      <c r="J76" s="18"/>
      <c r="K76" s="21"/>
    </row>
    <row r="77" spans="1:11" ht="4.5" customHeight="1" x14ac:dyDescent="0.25">
      <c r="J77" s="22"/>
    </row>
    <row r="78" spans="1:11" s="19" customFormat="1" ht="12" customHeight="1" x14ac:dyDescent="0.25">
      <c r="A78" s="119" t="s">
        <v>81</v>
      </c>
      <c r="B78" s="119"/>
      <c r="C78" s="119"/>
      <c r="D78" s="119"/>
      <c r="E78" s="119"/>
      <c r="F78" s="119"/>
      <c r="G78" s="119"/>
      <c r="H78" s="23">
        <f>H53+H65+H72+H76</f>
        <v>0.75155702400000002</v>
      </c>
      <c r="I78" s="24">
        <f>I53+I65+I72+I76</f>
        <v>1186.2705881211057</v>
      </c>
      <c r="J78" s="18"/>
    </row>
    <row r="79" spans="1:11" ht="4.5" customHeight="1" x14ac:dyDescent="0.25"/>
    <row r="80" spans="1:11" ht="33.75" customHeight="1" x14ac:dyDescent="0.25">
      <c r="A80" s="14" t="s">
        <v>82</v>
      </c>
      <c r="B80" s="103" t="s">
        <v>83</v>
      </c>
      <c r="C80" s="103"/>
      <c r="D80" s="103"/>
      <c r="E80" s="103"/>
      <c r="F80" s="103"/>
      <c r="G80" s="103"/>
      <c r="H80" s="14" t="s">
        <v>33</v>
      </c>
      <c r="I80" s="14" t="s">
        <v>34</v>
      </c>
    </row>
    <row r="81" spans="1:10" ht="15" customHeight="1" x14ac:dyDescent="0.25">
      <c r="A81" s="73">
        <v>1</v>
      </c>
      <c r="B81" s="85" t="s">
        <v>18</v>
      </c>
      <c r="C81" s="85"/>
      <c r="D81" s="85"/>
      <c r="E81" s="85"/>
      <c r="F81" s="85"/>
      <c r="G81" s="85"/>
      <c r="H81" s="15">
        <f t="shared" ref="H81:H86" si="4">I81/$I$42</f>
        <v>0</v>
      </c>
      <c r="I81" s="78">
        <f>I99</f>
        <v>0</v>
      </c>
    </row>
    <row r="82" spans="1:10" ht="15" customHeight="1" x14ac:dyDescent="0.25">
      <c r="A82" s="73">
        <f>A81+1</f>
        <v>2</v>
      </c>
      <c r="B82" s="85" t="s">
        <v>19</v>
      </c>
      <c r="C82" s="85"/>
      <c r="D82" s="85"/>
      <c r="E82" s="85"/>
      <c r="F82" s="85"/>
      <c r="G82" s="85"/>
      <c r="H82" s="15">
        <f t="shared" si="4"/>
        <v>0.14349323459230448</v>
      </c>
      <c r="I82" s="78">
        <f>I95</f>
        <v>226.4922</v>
      </c>
    </row>
    <row r="83" spans="1:10" ht="15" customHeight="1" x14ac:dyDescent="0.25">
      <c r="A83" s="73">
        <f t="shared" ref="A83:A86" si="5">A82+1</f>
        <v>3</v>
      </c>
      <c r="B83" s="116" t="s">
        <v>181</v>
      </c>
      <c r="C83" s="117"/>
      <c r="D83" s="117"/>
      <c r="E83" s="117"/>
      <c r="F83" s="117"/>
      <c r="G83" s="118"/>
      <c r="H83" s="15">
        <f t="shared" si="4"/>
        <v>0</v>
      </c>
      <c r="I83" s="78">
        <v>0</v>
      </c>
    </row>
    <row r="84" spans="1:10" ht="15" customHeight="1" x14ac:dyDescent="0.25">
      <c r="A84" s="73">
        <f t="shared" si="5"/>
        <v>4</v>
      </c>
      <c r="B84" s="85" t="s">
        <v>84</v>
      </c>
      <c r="C84" s="85"/>
      <c r="D84" s="85"/>
      <c r="E84" s="85"/>
      <c r="F84" s="85"/>
      <c r="G84" s="85"/>
      <c r="H84" s="15">
        <f t="shared" si="4"/>
        <v>9.3735381645249929E-2</v>
      </c>
      <c r="I84" s="78">
        <f>I91</f>
        <v>147.95354545454546</v>
      </c>
    </row>
    <row r="85" spans="1:10" ht="15" customHeight="1" x14ac:dyDescent="0.25">
      <c r="A85" s="73">
        <f t="shared" si="5"/>
        <v>5</v>
      </c>
      <c r="B85" s="85" t="s">
        <v>85</v>
      </c>
      <c r="C85" s="85"/>
      <c r="D85" s="85"/>
      <c r="E85" s="85"/>
      <c r="F85" s="85"/>
      <c r="G85" s="85"/>
      <c r="H85" s="15">
        <f t="shared" si="4"/>
        <v>0</v>
      </c>
      <c r="I85" s="78">
        <f>IF(I29="Não aplicável",0,((I10/H10)*1.5*I29))</f>
        <v>0</v>
      </c>
    </row>
    <row r="86" spans="1:10" ht="15" customHeight="1" x14ac:dyDescent="0.25">
      <c r="A86" s="73">
        <f t="shared" si="5"/>
        <v>6</v>
      </c>
      <c r="B86" s="85" t="s">
        <v>86</v>
      </c>
      <c r="C86" s="85"/>
      <c r="D86" s="85"/>
      <c r="E86" s="85"/>
      <c r="F86" s="85"/>
      <c r="G86" s="85"/>
      <c r="H86" s="15">
        <f t="shared" si="4"/>
        <v>1.5268459371556893E-2</v>
      </c>
      <c r="I86" s="78">
        <f>IF(I21="Não aplicável",0,I21)</f>
        <v>24.1</v>
      </c>
    </row>
    <row r="87" spans="1:10" ht="15" customHeight="1" x14ac:dyDescent="0.25">
      <c r="A87" s="99" t="s">
        <v>87</v>
      </c>
      <c r="B87" s="99"/>
      <c r="C87" s="99"/>
      <c r="D87" s="99"/>
      <c r="E87" s="99"/>
      <c r="F87" s="99"/>
      <c r="G87" s="99"/>
      <c r="H87" s="16">
        <f>SUM(H81:H86)</f>
        <v>0.25249707560911133</v>
      </c>
      <c r="I87" s="17">
        <f>SUM(I81:I86)</f>
        <v>398.54574545454545</v>
      </c>
      <c r="J87" s="25"/>
    </row>
    <row r="88" spans="1:10" ht="18" customHeight="1" x14ac:dyDescent="0.25">
      <c r="A88" s="20" t="s">
        <v>88</v>
      </c>
      <c r="B88" s="114" t="s">
        <v>89</v>
      </c>
      <c r="C88" s="114"/>
      <c r="D88" s="114"/>
      <c r="E88" s="114"/>
      <c r="F88" s="114"/>
      <c r="G88" s="114"/>
      <c r="H88" s="26"/>
      <c r="I88" s="27"/>
    </row>
    <row r="89" spans="1:10" ht="15" customHeight="1" x14ac:dyDescent="0.25">
      <c r="A89" s="94" t="s">
        <v>90</v>
      </c>
      <c r="B89" s="94"/>
      <c r="C89" s="94"/>
      <c r="D89" s="94"/>
      <c r="E89" s="94"/>
      <c r="F89" s="94"/>
      <c r="G89" s="94"/>
      <c r="H89" s="94"/>
      <c r="I89" s="94"/>
    </row>
    <row r="90" spans="1:10" ht="24" customHeight="1" x14ac:dyDescent="0.25">
      <c r="A90" s="95" t="s">
        <v>91</v>
      </c>
      <c r="B90" s="95"/>
      <c r="C90" s="73" t="s">
        <v>92</v>
      </c>
      <c r="D90" s="73" t="s">
        <v>93</v>
      </c>
      <c r="E90" s="73" t="s">
        <v>94</v>
      </c>
      <c r="F90" s="73" t="s">
        <v>95</v>
      </c>
      <c r="G90" s="73" t="s">
        <v>96</v>
      </c>
      <c r="H90" s="15" t="s">
        <v>97</v>
      </c>
      <c r="I90" s="78" t="s">
        <v>98</v>
      </c>
    </row>
    <row r="91" spans="1:10" ht="15" customHeight="1" x14ac:dyDescent="0.25">
      <c r="A91" s="115">
        <f>IF(I12="Não aplicável",0,I12)</f>
        <v>4.9000000000000004</v>
      </c>
      <c r="B91" s="115"/>
      <c r="C91" s="73">
        <f>IF(I13="Não aplicável",0,I13)</f>
        <v>22</v>
      </c>
      <c r="D91" s="73">
        <v>2</v>
      </c>
      <c r="E91" s="74">
        <f>A91*C91*D91</f>
        <v>215.60000000000002</v>
      </c>
      <c r="F91" s="74">
        <f>I34</f>
        <v>1127.4409090909091</v>
      </c>
      <c r="G91" s="28">
        <f>IF(I14="Não aplicável",0,I14)</f>
        <v>0.06</v>
      </c>
      <c r="H91" s="74">
        <f>F91*G91</f>
        <v>67.646454545454546</v>
      </c>
      <c r="I91" s="78">
        <f>IF((E91-H91)&gt;0,E91-H91,0)</f>
        <v>147.95354545454546</v>
      </c>
    </row>
    <row r="92" spans="1:10" ht="3.75" customHeight="1" x14ac:dyDescent="0.25">
      <c r="A92" s="29"/>
      <c r="E92" s="25"/>
      <c r="F92" s="25"/>
      <c r="G92" s="30"/>
      <c r="H92" s="25"/>
      <c r="I92" s="31"/>
    </row>
    <row r="93" spans="1:10" ht="15" customHeight="1" x14ac:dyDescent="0.25">
      <c r="A93" s="94" t="s">
        <v>99</v>
      </c>
      <c r="B93" s="94"/>
      <c r="C93" s="94"/>
      <c r="D93" s="94"/>
      <c r="E93" s="94"/>
      <c r="F93" s="94"/>
      <c r="G93" s="94"/>
      <c r="H93" s="94"/>
      <c r="I93" s="94"/>
    </row>
    <row r="94" spans="1:10" ht="23.25" customHeight="1" x14ac:dyDescent="0.25">
      <c r="A94" s="95" t="s">
        <v>91</v>
      </c>
      <c r="B94" s="95"/>
      <c r="C94" s="73" t="s">
        <v>100</v>
      </c>
      <c r="D94" s="73" t="s">
        <v>93</v>
      </c>
      <c r="E94" s="73" t="s">
        <v>94</v>
      </c>
      <c r="F94" s="73" t="s">
        <v>95</v>
      </c>
      <c r="G94" s="73" t="s">
        <v>96</v>
      </c>
      <c r="H94" s="15" t="s">
        <v>97</v>
      </c>
      <c r="I94" s="78" t="s">
        <v>98</v>
      </c>
    </row>
    <row r="95" spans="1:10" ht="15" customHeight="1" x14ac:dyDescent="0.25">
      <c r="A95" s="108">
        <f>IF(I18="Não aplicável",0,I18)</f>
        <v>12.71</v>
      </c>
      <c r="B95" s="108"/>
      <c r="C95" s="32">
        <f>IF(I19="Não aplicável",0,I19)</f>
        <v>22</v>
      </c>
      <c r="D95" s="73">
        <v>1</v>
      </c>
      <c r="E95" s="74">
        <f>A95*C95*D95</f>
        <v>279.62</v>
      </c>
      <c r="F95" s="74">
        <f>E95</f>
        <v>279.62</v>
      </c>
      <c r="G95" s="77">
        <f>IF(I20="Não aplicável",0,I20)</f>
        <v>0.19</v>
      </c>
      <c r="H95" s="74">
        <f>F95*G95</f>
        <v>53.127800000000001</v>
      </c>
      <c r="I95" s="78">
        <f>E95-H95</f>
        <v>226.4922</v>
      </c>
    </row>
    <row r="96" spans="1:10" ht="4.5" customHeight="1" x14ac:dyDescent="0.25">
      <c r="A96" s="33"/>
      <c r="B96" s="33"/>
      <c r="C96" s="33"/>
      <c r="D96" s="33"/>
      <c r="E96" s="18"/>
      <c r="F96" s="18"/>
      <c r="G96" s="34"/>
      <c r="H96" s="18"/>
      <c r="I96" s="35"/>
    </row>
    <row r="97" spans="1:12" ht="15" customHeight="1" x14ac:dyDescent="0.25">
      <c r="A97" s="109" t="s">
        <v>180</v>
      </c>
      <c r="B97" s="110"/>
      <c r="C97" s="110"/>
      <c r="D97" s="110"/>
      <c r="E97" s="110"/>
      <c r="F97" s="111" t="str">
        <f>A15</f>
        <v xml:space="preserve">Auxílio Alimentação </v>
      </c>
      <c r="G97" s="111"/>
      <c r="H97" s="111"/>
      <c r="I97" s="112"/>
    </row>
    <row r="98" spans="1:12" ht="23.25" customHeight="1" x14ac:dyDescent="0.25">
      <c r="A98" s="113" t="s">
        <v>91</v>
      </c>
      <c r="B98" s="113"/>
      <c r="C98" s="72" t="s">
        <v>100</v>
      </c>
      <c r="D98" s="72" t="s">
        <v>93</v>
      </c>
      <c r="E98" s="72" t="s">
        <v>94</v>
      </c>
      <c r="F98" s="72" t="s">
        <v>95</v>
      </c>
      <c r="G98" s="72" t="s">
        <v>96</v>
      </c>
      <c r="H98" s="63" t="str">
        <f>H90</f>
        <v>Valor desconto</v>
      </c>
      <c r="I98" s="64" t="s">
        <v>98</v>
      </c>
    </row>
    <row r="99" spans="1:12" ht="15" customHeight="1" x14ac:dyDescent="0.25">
      <c r="A99" s="108">
        <f>IF(I15="Não aplicável",0,I15)</f>
        <v>0</v>
      </c>
      <c r="B99" s="108"/>
      <c r="C99" s="32">
        <f>IF(I16="Não aplicável",0,I16)</f>
        <v>0</v>
      </c>
      <c r="D99" s="73">
        <v>1</v>
      </c>
      <c r="E99" s="74">
        <f>A99*C99*D99</f>
        <v>0</v>
      </c>
      <c r="F99" s="74">
        <f>E99</f>
        <v>0</v>
      </c>
      <c r="G99" s="77">
        <f>IF(I17="Não aplicável",0,I17)</f>
        <v>0</v>
      </c>
      <c r="H99" s="74">
        <f>F99*G99</f>
        <v>0</v>
      </c>
      <c r="I99" s="78">
        <f>E99-H99</f>
        <v>0</v>
      </c>
    </row>
    <row r="100" spans="1:12" ht="4.5" customHeight="1" x14ac:dyDescent="0.25"/>
    <row r="101" spans="1:12" ht="12" customHeight="1" x14ac:dyDescent="0.25">
      <c r="A101" s="86" t="s">
        <v>101</v>
      </c>
      <c r="B101" s="86"/>
      <c r="C101" s="86"/>
      <c r="D101" s="86"/>
      <c r="E101" s="86"/>
      <c r="F101" s="86"/>
      <c r="G101" s="86"/>
      <c r="H101" s="36">
        <f>H42+H78+H87</f>
        <v>2.0040540996091112</v>
      </c>
      <c r="I101" s="37">
        <f>I42+I78+I87</f>
        <v>3163.2336063029238</v>
      </c>
      <c r="J101" s="25"/>
      <c r="L101" s="25"/>
    </row>
    <row r="102" spans="1:12" s="42" customFormat="1" ht="4.5" customHeight="1" x14ac:dyDescent="0.25">
      <c r="A102" s="38"/>
      <c r="B102" s="38"/>
      <c r="C102" s="38"/>
      <c r="D102" s="38"/>
      <c r="E102" s="38"/>
      <c r="F102" s="38"/>
      <c r="G102" s="38"/>
      <c r="H102" s="39"/>
      <c r="I102" s="40"/>
      <c r="J102" s="41"/>
      <c r="L102" s="41"/>
    </row>
    <row r="103" spans="1:12" ht="11.25" customHeight="1" x14ac:dyDescent="0.25">
      <c r="A103" s="84" t="s">
        <v>102</v>
      </c>
      <c r="B103" s="84"/>
      <c r="C103" s="84"/>
      <c r="D103" s="84"/>
      <c r="E103" s="84"/>
      <c r="F103" s="84"/>
      <c r="G103" s="84"/>
      <c r="H103" s="84"/>
      <c r="I103" s="84"/>
    </row>
    <row r="104" spans="1:12" ht="33.75" customHeight="1" x14ac:dyDescent="0.25">
      <c r="A104" s="14" t="s">
        <v>31</v>
      </c>
      <c r="B104" s="103" t="s">
        <v>103</v>
      </c>
      <c r="C104" s="103"/>
      <c r="D104" s="103"/>
      <c r="E104" s="103"/>
      <c r="F104" s="103"/>
      <c r="G104" s="103"/>
      <c r="H104" s="14" t="s">
        <v>33</v>
      </c>
      <c r="I104" s="14" t="s">
        <v>34</v>
      </c>
    </row>
    <row r="105" spans="1:12" ht="15" customHeight="1" x14ac:dyDescent="0.25">
      <c r="A105" s="73">
        <v>1</v>
      </c>
      <c r="B105" s="85" t="s">
        <v>104</v>
      </c>
      <c r="C105" s="85"/>
      <c r="D105" s="85"/>
      <c r="E105" s="85"/>
      <c r="F105" s="85"/>
      <c r="G105" s="85"/>
      <c r="H105" s="15">
        <f t="shared" ref="H105:H110" si="6">I105/$I$116</f>
        <v>0</v>
      </c>
      <c r="I105" s="78">
        <v>0</v>
      </c>
    </row>
    <row r="106" spans="1:12" ht="15" customHeight="1" x14ac:dyDescent="0.25">
      <c r="A106" s="73">
        <v>2</v>
      </c>
      <c r="B106" s="107" t="s">
        <v>105</v>
      </c>
      <c r="C106" s="107"/>
      <c r="D106" s="107"/>
      <c r="E106" s="107"/>
      <c r="F106" s="107"/>
      <c r="G106" s="107"/>
      <c r="H106" s="15">
        <f t="shared" si="6"/>
        <v>0</v>
      </c>
      <c r="I106" s="78">
        <f>IF(F114=10%,G114,0)</f>
        <v>0</v>
      </c>
    </row>
    <row r="107" spans="1:12" ht="15" customHeight="1" x14ac:dyDescent="0.25">
      <c r="A107" s="73">
        <v>3</v>
      </c>
      <c r="B107" s="85" t="s">
        <v>106</v>
      </c>
      <c r="C107" s="85"/>
      <c r="D107" s="85"/>
      <c r="E107" s="85"/>
      <c r="F107" s="85"/>
      <c r="G107" s="85"/>
      <c r="H107" s="15">
        <f t="shared" si="6"/>
        <v>0</v>
      </c>
      <c r="I107" s="78">
        <v>0</v>
      </c>
    </row>
    <row r="108" spans="1:12" ht="15" customHeight="1" x14ac:dyDescent="0.25">
      <c r="A108" s="73">
        <v>4</v>
      </c>
      <c r="B108" s="107" t="s">
        <v>107</v>
      </c>
      <c r="C108" s="107"/>
      <c r="D108" s="107"/>
      <c r="E108" s="107"/>
      <c r="F108" s="107"/>
      <c r="G108" s="107"/>
      <c r="H108" s="15">
        <f t="shared" si="6"/>
        <v>0</v>
      </c>
      <c r="I108" s="78">
        <v>0</v>
      </c>
    </row>
    <row r="109" spans="1:12" ht="15" customHeight="1" x14ac:dyDescent="0.25">
      <c r="A109" s="73">
        <v>5</v>
      </c>
      <c r="B109" s="85" t="s">
        <v>108</v>
      </c>
      <c r="C109" s="85"/>
      <c r="D109" s="85"/>
      <c r="E109" s="85"/>
      <c r="F109" s="85"/>
      <c r="G109" s="85"/>
      <c r="H109" s="15">
        <f t="shared" si="6"/>
        <v>0</v>
      </c>
      <c r="I109" s="78">
        <v>0</v>
      </c>
    </row>
    <row r="110" spans="1:12" ht="15" customHeight="1" x14ac:dyDescent="0.25">
      <c r="A110" s="73">
        <v>6</v>
      </c>
      <c r="B110" s="85" t="s">
        <v>109</v>
      </c>
      <c r="C110" s="85"/>
      <c r="D110" s="85"/>
      <c r="E110" s="85"/>
      <c r="F110" s="85"/>
      <c r="G110" s="85"/>
      <c r="H110" s="15">
        <f t="shared" si="6"/>
        <v>0</v>
      </c>
      <c r="I110" s="78">
        <v>0</v>
      </c>
    </row>
    <row r="111" spans="1:12" ht="15" customHeight="1" x14ac:dyDescent="0.25">
      <c r="A111" s="99" t="s">
        <v>110</v>
      </c>
      <c r="B111" s="99"/>
      <c r="C111" s="99"/>
      <c r="D111" s="99"/>
      <c r="E111" s="99"/>
      <c r="F111" s="99"/>
      <c r="G111" s="99"/>
      <c r="H111" s="16">
        <f>H105+H106+H107+H108+H109+H110</f>
        <v>0</v>
      </c>
      <c r="I111" s="43">
        <f>SUM(I105:I110)</f>
        <v>0</v>
      </c>
      <c r="J111" s="25"/>
    </row>
    <row r="112" spans="1:12" ht="30" customHeight="1" x14ac:dyDescent="0.25">
      <c r="B112" s="100" t="s">
        <v>111</v>
      </c>
      <c r="C112" s="100"/>
      <c r="D112" s="100"/>
      <c r="E112" s="100"/>
      <c r="F112" s="100"/>
      <c r="G112" s="100"/>
      <c r="H112" s="100"/>
      <c r="I112" s="100"/>
    </row>
    <row r="113" spans="1:12" ht="5.25" customHeight="1" x14ac:dyDescent="0.25"/>
    <row r="114" spans="1:12" ht="48.75" customHeight="1" x14ac:dyDescent="0.25">
      <c r="A114" s="105" t="s">
        <v>112</v>
      </c>
      <c r="B114" s="105"/>
      <c r="C114" s="105"/>
      <c r="D114" s="105"/>
      <c r="E114" s="105"/>
      <c r="F114" s="44">
        <f>I30</f>
        <v>0.2</v>
      </c>
      <c r="G114" s="45">
        <f>I116*F114</f>
        <v>603.05601216967568</v>
      </c>
      <c r="H114" s="75" t="s">
        <v>113</v>
      </c>
      <c r="I114" s="46">
        <f>I84</f>
        <v>147.95354545454546</v>
      </c>
    </row>
    <row r="115" spans="1:12" s="49" customFormat="1" ht="16.5" customHeight="1" x14ac:dyDescent="0.25">
      <c r="A115" s="101" t="s">
        <v>114</v>
      </c>
      <c r="B115" s="101"/>
      <c r="C115" s="75" t="s">
        <v>115</v>
      </c>
      <c r="D115" s="75" t="s">
        <v>116</v>
      </c>
      <c r="E115" s="75" t="s">
        <v>117</v>
      </c>
      <c r="F115" s="75" t="s">
        <v>118</v>
      </c>
      <c r="G115" s="75" t="s">
        <v>119</v>
      </c>
      <c r="H115" s="75" t="s">
        <v>120</v>
      </c>
      <c r="I115" s="47" t="s">
        <v>121</v>
      </c>
      <c r="J115" s="48"/>
    </row>
    <row r="116" spans="1:12" ht="16.5" customHeight="1" x14ac:dyDescent="0.25">
      <c r="A116" s="102">
        <f>I42</f>
        <v>1578.4172727272728</v>
      </c>
      <c r="B116" s="102"/>
      <c r="C116" s="76">
        <f>I53</f>
        <v>580.85755636363638</v>
      </c>
      <c r="D116" s="76">
        <f>I65</f>
        <v>402.40643476090918</v>
      </c>
      <c r="E116" s="76">
        <f>I72</f>
        <v>54.921029004545453</v>
      </c>
      <c r="F116" s="76">
        <f>I76</f>
        <v>148.08556799201457</v>
      </c>
      <c r="G116" s="76">
        <f>I87</f>
        <v>398.54574545454545</v>
      </c>
      <c r="H116" s="76">
        <f>A116+C116+D116+E116+F116+G116</f>
        <v>3163.2336063029238</v>
      </c>
      <c r="I116" s="76">
        <f>H116-I114</f>
        <v>3015.2800608483785</v>
      </c>
      <c r="J116" s="25"/>
    </row>
    <row r="117" spans="1:12" ht="4.5" customHeight="1" x14ac:dyDescent="0.25">
      <c r="A117" s="20"/>
      <c r="B117" s="106"/>
      <c r="C117" s="106"/>
      <c r="D117" s="106"/>
      <c r="E117" s="106"/>
      <c r="F117" s="106"/>
      <c r="G117" s="106"/>
      <c r="H117" s="106"/>
      <c r="I117" s="106"/>
    </row>
    <row r="118" spans="1:12" ht="33.75" customHeight="1" x14ac:dyDescent="0.25">
      <c r="A118" s="14" t="s">
        <v>43</v>
      </c>
      <c r="B118" s="103" t="s">
        <v>122</v>
      </c>
      <c r="C118" s="103"/>
      <c r="D118" s="103"/>
      <c r="E118" s="103"/>
      <c r="F118" s="103"/>
      <c r="G118" s="103"/>
      <c r="H118" s="14" t="s">
        <v>33</v>
      </c>
      <c r="I118" s="14" t="s">
        <v>34</v>
      </c>
    </row>
    <row r="119" spans="1:12" ht="15" customHeight="1" x14ac:dyDescent="0.25">
      <c r="A119" s="73">
        <v>1</v>
      </c>
      <c r="B119" s="85" t="s">
        <v>123</v>
      </c>
      <c r="C119" s="85"/>
      <c r="D119" s="85"/>
      <c r="E119" s="85"/>
      <c r="F119" s="85"/>
      <c r="G119" s="85"/>
      <c r="H119" s="15">
        <f>I119/$I$129</f>
        <v>0</v>
      </c>
      <c r="I119" s="78">
        <v>0</v>
      </c>
    </row>
    <row r="120" spans="1:12" ht="15" customHeight="1" x14ac:dyDescent="0.25">
      <c r="A120" s="73">
        <v>2</v>
      </c>
      <c r="B120" s="85" t="s">
        <v>124</v>
      </c>
      <c r="C120" s="85"/>
      <c r="D120" s="85"/>
      <c r="E120" s="85"/>
      <c r="F120" s="85"/>
      <c r="G120" s="85"/>
      <c r="H120" s="15">
        <f>I120/$I$129</f>
        <v>0</v>
      </c>
      <c r="I120" s="78">
        <v>0</v>
      </c>
    </row>
    <row r="121" spans="1:12" ht="35.65" customHeight="1" x14ac:dyDescent="0.25">
      <c r="A121" s="99" t="s">
        <v>183</v>
      </c>
      <c r="B121" s="99"/>
      <c r="C121" s="99"/>
      <c r="D121" s="99"/>
      <c r="E121" s="99"/>
      <c r="F121" s="99"/>
      <c r="G121" s="99"/>
      <c r="H121" s="16">
        <f>H119+H120</f>
        <v>0</v>
      </c>
      <c r="I121" s="17">
        <f>SUM(I119:I120)</f>
        <v>0</v>
      </c>
    </row>
    <row r="122" spans="1:12" ht="4.5" customHeight="1" x14ac:dyDescent="0.25"/>
    <row r="123" spans="1:12" ht="33.75" customHeight="1" x14ac:dyDescent="0.25">
      <c r="A123" s="14" t="s">
        <v>56</v>
      </c>
      <c r="B123" s="103" t="s">
        <v>125</v>
      </c>
      <c r="C123" s="103"/>
      <c r="D123" s="103"/>
      <c r="E123" s="103"/>
      <c r="F123" s="103"/>
      <c r="G123" s="103"/>
      <c r="H123" s="14" t="s">
        <v>33</v>
      </c>
      <c r="I123" s="14" t="s">
        <v>34</v>
      </c>
    </row>
    <row r="124" spans="1:12" ht="15" customHeight="1" x14ac:dyDescent="0.25">
      <c r="A124" s="73">
        <v>1</v>
      </c>
      <c r="B124" s="85" t="s">
        <v>125</v>
      </c>
      <c r="C124" s="85"/>
      <c r="D124" s="85"/>
      <c r="E124" s="85"/>
      <c r="F124" s="85"/>
      <c r="G124" s="85"/>
      <c r="H124" s="15">
        <f>I124/I129</f>
        <v>0</v>
      </c>
      <c r="I124" s="78">
        <v>0</v>
      </c>
    </row>
    <row r="125" spans="1:12" ht="36.6" customHeight="1" x14ac:dyDescent="0.25">
      <c r="A125" s="99" t="s">
        <v>182</v>
      </c>
      <c r="B125" s="99"/>
      <c r="C125" s="99"/>
      <c r="D125" s="99"/>
      <c r="E125" s="99"/>
      <c r="F125" s="99"/>
      <c r="G125" s="99"/>
      <c r="H125" s="16">
        <f>H124</f>
        <v>0</v>
      </c>
      <c r="I125" s="17">
        <f>I124</f>
        <v>0</v>
      </c>
      <c r="J125" s="25"/>
      <c r="K125" s="25"/>
      <c r="L125" s="2"/>
    </row>
    <row r="126" spans="1:12" ht="4.5" customHeight="1" x14ac:dyDescent="0.25">
      <c r="A126" s="19"/>
      <c r="B126" s="19"/>
      <c r="C126" s="19"/>
      <c r="D126" s="19"/>
      <c r="E126" s="19"/>
      <c r="F126" s="19"/>
      <c r="G126" s="19"/>
      <c r="H126" s="26"/>
      <c r="I126" s="27"/>
    </row>
    <row r="127" spans="1:12" ht="39" customHeight="1" x14ac:dyDescent="0.25">
      <c r="A127" s="104" t="s">
        <v>126</v>
      </c>
      <c r="B127" s="104"/>
      <c r="C127" s="104"/>
      <c r="D127" s="104"/>
      <c r="E127" s="104"/>
      <c r="F127" s="44">
        <v>0.18</v>
      </c>
      <c r="G127" s="45">
        <f>I129*F127</f>
        <v>542.75041095270808</v>
      </c>
      <c r="H127" s="75" t="s">
        <v>113</v>
      </c>
      <c r="I127" s="46">
        <f>I84</f>
        <v>147.95354545454546</v>
      </c>
      <c r="L127" s="2"/>
    </row>
    <row r="128" spans="1:12" s="49" customFormat="1" ht="16.5" customHeight="1" x14ac:dyDescent="0.25">
      <c r="A128" s="101" t="s">
        <v>114</v>
      </c>
      <c r="B128" s="101"/>
      <c r="C128" s="75" t="s">
        <v>115</v>
      </c>
      <c r="D128" s="75" t="s">
        <v>116</v>
      </c>
      <c r="E128" s="75" t="s">
        <v>117</v>
      </c>
      <c r="F128" s="75" t="s">
        <v>118</v>
      </c>
      <c r="G128" s="75" t="s">
        <v>119</v>
      </c>
      <c r="H128" s="75" t="s">
        <v>120</v>
      </c>
      <c r="I128" s="47" t="s">
        <v>121</v>
      </c>
      <c r="J128" s="48"/>
      <c r="L128" s="48"/>
    </row>
    <row r="129" spans="1:12" ht="16.5" customHeight="1" x14ac:dyDescent="0.25">
      <c r="A129" s="102">
        <f>I42</f>
        <v>1578.4172727272728</v>
      </c>
      <c r="B129" s="102"/>
      <c r="C129" s="76">
        <f>I53</f>
        <v>580.85755636363638</v>
      </c>
      <c r="D129" s="76">
        <f>I65</f>
        <v>402.40643476090918</v>
      </c>
      <c r="E129" s="76">
        <f>I72</f>
        <v>54.921029004545453</v>
      </c>
      <c r="F129" s="76">
        <f>I76</f>
        <v>148.08556799201457</v>
      </c>
      <c r="G129" s="76">
        <f>I87</f>
        <v>398.54574545454545</v>
      </c>
      <c r="H129" s="76">
        <f>A129+C129+D129+E129+F129+G129</f>
        <v>3163.2336063029238</v>
      </c>
      <c r="I129" s="76">
        <f>H129-I127</f>
        <v>3015.2800608483785</v>
      </c>
      <c r="J129" s="25"/>
      <c r="L129" s="2"/>
    </row>
    <row r="130" spans="1:12" ht="4.5" customHeight="1" x14ac:dyDescent="0.25"/>
    <row r="131" spans="1:12" ht="12" customHeight="1" x14ac:dyDescent="0.25">
      <c r="A131" s="86" t="s">
        <v>127</v>
      </c>
      <c r="B131" s="86"/>
      <c r="C131" s="86"/>
      <c r="D131" s="86"/>
      <c r="E131" s="86"/>
      <c r="F131" s="86"/>
      <c r="G131" s="86"/>
      <c r="H131" s="36">
        <f>H111+H121+H125</f>
        <v>0</v>
      </c>
      <c r="I131" s="37">
        <f>I111+I121+I125</f>
        <v>0</v>
      </c>
    </row>
    <row r="132" spans="1:12" ht="4.5" customHeight="1" x14ac:dyDescent="0.25"/>
    <row r="133" spans="1:12" ht="11.25" customHeight="1" x14ac:dyDescent="0.25">
      <c r="A133" s="84" t="s">
        <v>128</v>
      </c>
      <c r="B133" s="84"/>
      <c r="C133" s="84"/>
      <c r="D133" s="84"/>
      <c r="E133" s="84"/>
      <c r="F133" s="84"/>
      <c r="G133" s="84"/>
      <c r="H133" s="84"/>
      <c r="I133" s="84"/>
    </row>
    <row r="134" spans="1:12" ht="33.75" customHeight="1" x14ac:dyDescent="0.25">
      <c r="A134" s="14" t="s">
        <v>31</v>
      </c>
      <c r="B134" s="103" t="s">
        <v>129</v>
      </c>
      <c r="C134" s="103"/>
      <c r="D134" s="103"/>
      <c r="E134" s="103"/>
      <c r="F134" s="103"/>
      <c r="G134" s="103"/>
      <c r="H134" s="14" t="s">
        <v>33</v>
      </c>
      <c r="I134" s="14" t="s">
        <v>34</v>
      </c>
    </row>
    <row r="135" spans="1:12" ht="15" customHeight="1" x14ac:dyDescent="0.25">
      <c r="A135" s="73">
        <v>1</v>
      </c>
      <c r="B135" s="85" t="s">
        <v>130</v>
      </c>
      <c r="C135" s="85"/>
      <c r="D135" s="85"/>
      <c r="E135" s="85"/>
      <c r="F135" s="85"/>
      <c r="G135" s="85"/>
      <c r="H135" s="15">
        <f>I135/$I$101</f>
        <v>6.8892421833598293E-3</v>
      </c>
      <c r="I135" s="78">
        <f>($D$145/$E$147)*H145</f>
        <v>21.792282396363543</v>
      </c>
    </row>
    <row r="136" spans="1:12" ht="15" customHeight="1" x14ac:dyDescent="0.25">
      <c r="A136" s="73">
        <v>2</v>
      </c>
      <c r="B136" s="85" t="s">
        <v>131</v>
      </c>
      <c r="C136" s="85"/>
      <c r="D136" s="85"/>
      <c r="E136" s="85"/>
      <c r="F136" s="85"/>
      <c r="G136" s="85"/>
      <c r="H136" s="15">
        <f>I136/$I$101</f>
        <v>3.1796502384737677E-2</v>
      </c>
      <c r="I136" s="78">
        <f>($D$145/$E$147)*H146</f>
        <v>100.57976490629328</v>
      </c>
    </row>
    <row r="137" spans="1:12" ht="15" customHeight="1" x14ac:dyDescent="0.25">
      <c r="A137" s="73">
        <v>3</v>
      </c>
      <c r="B137" s="85" t="s">
        <v>11</v>
      </c>
      <c r="C137" s="85"/>
      <c r="D137" s="85"/>
      <c r="E137" s="85"/>
      <c r="F137" s="85"/>
      <c r="G137" s="85"/>
      <c r="H137" s="15">
        <f>I137/$I$101</f>
        <v>2.1197668256491789E-2</v>
      </c>
      <c r="I137" s="78">
        <f>($D$145/$E$147)*H147</f>
        <v>67.053176604195528</v>
      </c>
    </row>
    <row r="138" spans="1:12" ht="15" customHeight="1" x14ac:dyDescent="0.25">
      <c r="A138" s="73">
        <v>4</v>
      </c>
      <c r="B138" s="85" t="s">
        <v>132</v>
      </c>
      <c r="C138" s="85"/>
      <c r="D138" s="85"/>
      <c r="E138" s="85"/>
      <c r="F138" s="85"/>
      <c r="G138" s="85"/>
      <c r="H138" s="15">
        <f>I138/$I$101</f>
        <v>0</v>
      </c>
      <c r="I138" s="78">
        <f>($D$145/$E$147)*H148</f>
        <v>0</v>
      </c>
    </row>
    <row r="139" spans="1:12" ht="15" customHeight="1" x14ac:dyDescent="0.25">
      <c r="A139" s="73">
        <v>5</v>
      </c>
      <c r="B139" s="85" t="s">
        <v>133</v>
      </c>
      <c r="C139" s="85"/>
      <c r="D139" s="85"/>
      <c r="E139" s="85"/>
      <c r="F139" s="85"/>
      <c r="G139" s="85"/>
      <c r="H139" s="15">
        <f>I139/$I$101</f>
        <v>0</v>
      </c>
      <c r="I139" s="78">
        <f>($D$145/$E$147)*H149</f>
        <v>0</v>
      </c>
    </row>
    <row r="140" spans="1:12" ht="15" customHeight="1" x14ac:dyDescent="0.25">
      <c r="A140" s="99" t="s">
        <v>134</v>
      </c>
      <c r="B140" s="99"/>
      <c r="C140" s="99"/>
      <c r="D140" s="99"/>
      <c r="E140" s="99"/>
      <c r="F140" s="99"/>
      <c r="G140" s="99"/>
      <c r="H140" s="16">
        <f>H135+H136+H137+H138+H139</f>
        <v>5.9883412824589297E-2</v>
      </c>
      <c r="I140" s="17">
        <f>SUM(I135:I139)</f>
        <v>189.42522390685235</v>
      </c>
    </row>
    <row r="141" spans="1:12" ht="11.25" customHeight="1" x14ac:dyDescent="0.25">
      <c r="A141" s="20" t="s">
        <v>135</v>
      </c>
      <c r="B141" s="100" t="s">
        <v>136</v>
      </c>
      <c r="C141" s="100"/>
      <c r="D141" s="100"/>
      <c r="E141" s="100"/>
      <c r="F141" s="100"/>
      <c r="G141" s="100"/>
      <c r="H141" s="100"/>
      <c r="I141" s="100"/>
    </row>
    <row r="142" spans="1:12" ht="18.75" customHeight="1" x14ac:dyDescent="0.25">
      <c r="A142" s="20" t="s">
        <v>137</v>
      </c>
      <c r="B142" s="91" t="s">
        <v>138</v>
      </c>
      <c r="C142" s="91"/>
      <c r="D142" s="91"/>
      <c r="E142" s="91"/>
      <c r="F142" s="91"/>
      <c r="G142" s="91"/>
      <c r="H142" s="91"/>
      <c r="I142" s="91"/>
    </row>
    <row r="143" spans="1:12" ht="13.5" customHeight="1" x14ac:dyDescent="0.25">
      <c r="A143" s="94" t="s">
        <v>139</v>
      </c>
      <c r="B143" s="94"/>
      <c r="C143" s="94"/>
      <c r="D143" s="94"/>
      <c r="E143" s="94"/>
      <c r="F143" s="94"/>
      <c r="G143" s="94"/>
      <c r="H143" s="94"/>
      <c r="I143" s="94"/>
    </row>
    <row r="144" spans="1:12" ht="13.5" customHeight="1" x14ac:dyDescent="0.25">
      <c r="A144" s="95" t="s">
        <v>140</v>
      </c>
      <c r="B144" s="95"/>
      <c r="C144" s="73" t="s">
        <v>141</v>
      </c>
      <c r="D144" s="96" t="s">
        <v>142</v>
      </c>
      <c r="E144" s="96"/>
      <c r="F144" s="73" t="s">
        <v>143</v>
      </c>
      <c r="G144" s="154" t="s">
        <v>144</v>
      </c>
      <c r="H144" s="163" t="s">
        <v>145</v>
      </c>
      <c r="I144" s="163"/>
    </row>
    <row r="145" spans="1:10" ht="13.5" customHeight="1" x14ac:dyDescent="0.25">
      <c r="A145" s="97">
        <f>I101</f>
        <v>3163.2336063029238</v>
      </c>
      <c r="B145" s="97"/>
      <c r="C145" s="78">
        <f>I131</f>
        <v>0</v>
      </c>
      <c r="D145" s="98">
        <f>A145+C145</f>
        <v>3163.2336063029238</v>
      </c>
      <c r="E145" s="98"/>
      <c r="F145" s="73" t="str">
        <f>B135</f>
        <v>PIS</v>
      </c>
      <c r="G145" s="157">
        <v>1.6500000000000001E-2</v>
      </c>
      <c r="H145" s="164">
        <v>6.4999999999999997E-3</v>
      </c>
      <c r="I145" s="164"/>
      <c r="J145" s="25"/>
    </row>
    <row r="146" spans="1:10" ht="13.5" customHeight="1" x14ac:dyDescent="0.25">
      <c r="A146" s="153" t="s">
        <v>146</v>
      </c>
      <c r="B146" s="153"/>
      <c r="C146" s="154">
        <v>1</v>
      </c>
      <c r="D146" s="155">
        <f>G150/1</f>
        <v>0.1125</v>
      </c>
      <c r="E146" s="156">
        <f>C146-D146</f>
        <v>0.88749999999999996</v>
      </c>
      <c r="F146" s="73" t="str">
        <f>B136</f>
        <v>COFINS</v>
      </c>
      <c r="G146" s="157">
        <v>7.5999999999999998E-2</v>
      </c>
      <c r="H146" s="164">
        <v>0.03</v>
      </c>
      <c r="I146" s="164"/>
    </row>
    <row r="147" spans="1:10" ht="13.5" customHeight="1" x14ac:dyDescent="0.25">
      <c r="A147" s="159" t="s">
        <v>147</v>
      </c>
      <c r="B147" s="159"/>
      <c r="C147" s="160">
        <v>1</v>
      </c>
      <c r="D147" s="161">
        <f>H150</f>
        <v>5.6499999999999995E-2</v>
      </c>
      <c r="E147" s="162">
        <f>C147-D147</f>
        <v>0.94350000000000001</v>
      </c>
      <c r="F147" s="73" t="str">
        <f>B137</f>
        <v>ISS</v>
      </c>
      <c r="G147" s="157">
        <f>I11</f>
        <v>0.02</v>
      </c>
      <c r="H147" s="164">
        <f>I11</f>
        <v>0.02</v>
      </c>
      <c r="I147" s="164"/>
    </row>
    <row r="148" spans="1:10" ht="13.5" customHeight="1" x14ac:dyDescent="0.25">
      <c r="A148" s="93" t="s">
        <v>148</v>
      </c>
      <c r="B148" s="93"/>
      <c r="C148" s="73">
        <v>1</v>
      </c>
      <c r="D148" s="50">
        <v>0.09</v>
      </c>
      <c r="E148" s="51">
        <f>C148-D148</f>
        <v>0.91</v>
      </c>
      <c r="F148" s="73" t="s">
        <v>149</v>
      </c>
      <c r="G148" s="157">
        <v>0</v>
      </c>
      <c r="H148" s="164">
        <v>0</v>
      </c>
      <c r="I148" s="164"/>
    </row>
    <row r="149" spans="1:10" ht="13.5" customHeight="1" x14ac:dyDescent="0.25">
      <c r="A149" s="90" t="s">
        <v>150</v>
      </c>
      <c r="B149" s="90" t="s">
        <v>151</v>
      </c>
      <c r="C149" s="90"/>
      <c r="D149" s="90"/>
      <c r="E149" s="90"/>
      <c r="F149" s="70" t="s">
        <v>152</v>
      </c>
      <c r="G149" s="157">
        <v>0</v>
      </c>
      <c r="H149" s="164">
        <v>0</v>
      </c>
      <c r="I149" s="164"/>
    </row>
    <row r="150" spans="1:10" ht="18" customHeight="1" x14ac:dyDescent="0.25">
      <c r="A150" s="90"/>
      <c r="B150" s="90"/>
      <c r="C150" s="90"/>
      <c r="D150" s="90"/>
      <c r="E150" s="90"/>
      <c r="F150" s="67" t="s">
        <v>153</v>
      </c>
      <c r="G150" s="158">
        <f>SUM(G145:G149)</f>
        <v>0.1125</v>
      </c>
      <c r="H150" s="165">
        <f>SUM(H145:I149)</f>
        <v>5.6499999999999995E-2</v>
      </c>
      <c r="I150" s="165"/>
    </row>
    <row r="151" spans="1:10" ht="18" customHeight="1" x14ac:dyDescent="0.25">
      <c r="A151" s="20" t="s">
        <v>154</v>
      </c>
      <c r="B151" s="91" t="s">
        <v>155</v>
      </c>
      <c r="C151" s="91"/>
      <c r="D151" s="91"/>
      <c r="E151" s="91"/>
      <c r="F151" s="91"/>
      <c r="G151" s="91"/>
      <c r="H151" s="91"/>
      <c r="I151" s="91"/>
    </row>
    <row r="152" spans="1:10" ht="4.5" customHeight="1" x14ac:dyDescent="0.25">
      <c r="A152" s="52"/>
      <c r="B152" s="92"/>
      <c r="C152" s="92"/>
      <c r="D152" s="92"/>
      <c r="E152" s="92"/>
      <c r="F152" s="92"/>
      <c r="G152" s="92"/>
      <c r="H152" s="92"/>
      <c r="I152" s="92"/>
    </row>
    <row r="153" spans="1:10" ht="12" customHeight="1" x14ac:dyDescent="0.25">
      <c r="A153" s="86" t="s">
        <v>156</v>
      </c>
      <c r="B153" s="86"/>
      <c r="C153" s="86"/>
      <c r="D153" s="86"/>
      <c r="E153" s="86"/>
      <c r="F153" s="86"/>
      <c r="G153" s="86"/>
      <c r="H153" s="36">
        <f>H140</f>
        <v>5.9883412824589297E-2</v>
      </c>
      <c r="I153" s="37">
        <f>I140</f>
        <v>189.42522390685235</v>
      </c>
    </row>
    <row r="154" spans="1:10" ht="4.5" customHeight="1" x14ac:dyDescent="0.25"/>
    <row r="155" spans="1:10" ht="11.25" customHeight="1" x14ac:dyDescent="0.25">
      <c r="A155" s="89" t="s">
        <v>157</v>
      </c>
      <c r="B155" s="89"/>
      <c r="C155" s="89"/>
      <c r="D155" s="89"/>
      <c r="E155" s="89"/>
      <c r="F155" s="89"/>
      <c r="G155" s="89"/>
      <c r="H155" s="89"/>
      <c r="I155" s="89"/>
    </row>
    <row r="156" spans="1:10" ht="11.25" customHeight="1" x14ac:dyDescent="0.25">
      <c r="A156" s="84" t="s">
        <v>30</v>
      </c>
      <c r="B156" s="84"/>
      <c r="C156" s="84"/>
      <c r="D156" s="84"/>
      <c r="E156" s="84"/>
      <c r="F156" s="84"/>
      <c r="G156" s="84"/>
      <c r="H156" s="84"/>
      <c r="I156" s="84"/>
    </row>
    <row r="157" spans="1:10" ht="15" customHeight="1" x14ac:dyDescent="0.25">
      <c r="A157" s="73">
        <v>1</v>
      </c>
      <c r="B157" s="85" t="s">
        <v>158</v>
      </c>
      <c r="C157" s="85"/>
      <c r="D157" s="85"/>
      <c r="E157" s="85"/>
      <c r="F157" s="85"/>
      <c r="G157" s="85"/>
      <c r="H157" s="15">
        <f>I157/$G$174</f>
        <v>0.47079567372159697</v>
      </c>
      <c r="I157" s="53">
        <f>I42</f>
        <v>1578.4172727272728</v>
      </c>
    </row>
    <row r="158" spans="1:10" ht="15" customHeight="1" x14ac:dyDescent="0.25">
      <c r="A158" s="73">
        <v>2</v>
      </c>
      <c r="B158" s="85" t="s">
        <v>159</v>
      </c>
      <c r="C158" s="85"/>
      <c r="D158" s="85"/>
      <c r="E158" s="85"/>
      <c r="F158" s="85"/>
      <c r="G158" s="85"/>
      <c r="H158" s="15">
        <f>I158/$G$174</f>
        <v>0.35382979545427851</v>
      </c>
      <c r="I158" s="53">
        <f>I53+I65+I72+I76</f>
        <v>1186.2705881211057</v>
      </c>
    </row>
    <row r="159" spans="1:10" ht="15" customHeight="1" x14ac:dyDescent="0.25">
      <c r="A159" s="73">
        <v>3</v>
      </c>
      <c r="B159" s="85" t="s">
        <v>160</v>
      </c>
      <c r="C159" s="85"/>
      <c r="D159" s="85"/>
      <c r="E159" s="85"/>
      <c r="F159" s="85"/>
      <c r="G159" s="85"/>
      <c r="H159" s="15">
        <f>I159/$G$174</f>
        <v>0.11887453082412457</v>
      </c>
      <c r="I159" s="53">
        <f>I87</f>
        <v>398.54574545454545</v>
      </c>
    </row>
    <row r="160" spans="1:10" s="19" customFormat="1" ht="15" customHeight="1" x14ac:dyDescent="0.25">
      <c r="A160" s="86" t="s">
        <v>161</v>
      </c>
      <c r="B160" s="86"/>
      <c r="C160" s="86"/>
      <c r="D160" s="86"/>
      <c r="E160" s="86"/>
      <c r="F160" s="86"/>
      <c r="G160" s="86"/>
      <c r="H160" s="36">
        <f>H157+H158+H159</f>
        <v>0.94350000000000001</v>
      </c>
      <c r="I160" s="37">
        <f>SUM(I157:I159)</f>
        <v>3163.2336063029238</v>
      </c>
      <c r="J160" s="26"/>
    </row>
    <row r="161" spans="1:11" ht="4.5" customHeight="1" x14ac:dyDescent="0.25"/>
    <row r="162" spans="1:11" ht="11.25" customHeight="1" x14ac:dyDescent="0.25">
      <c r="A162" s="84" t="s">
        <v>102</v>
      </c>
      <c r="B162" s="84"/>
      <c r="C162" s="84"/>
      <c r="D162" s="84"/>
      <c r="E162" s="84"/>
      <c r="F162" s="84"/>
      <c r="G162" s="84"/>
      <c r="H162" s="84"/>
      <c r="I162" s="84"/>
    </row>
    <row r="163" spans="1:11" ht="15" customHeight="1" x14ac:dyDescent="0.25">
      <c r="A163" s="73">
        <v>1</v>
      </c>
      <c r="B163" s="85" t="s">
        <v>162</v>
      </c>
      <c r="C163" s="85"/>
      <c r="D163" s="85"/>
      <c r="E163" s="85"/>
      <c r="F163" s="85"/>
      <c r="G163" s="85"/>
      <c r="H163" s="15">
        <f>I163/$G$174</f>
        <v>0</v>
      </c>
      <c r="I163" s="78">
        <f>I111</f>
        <v>0</v>
      </c>
    </row>
    <row r="164" spans="1:11" ht="15" customHeight="1" x14ac:dyDescent="0.25">
      <c r="A164" s="73">
        <v>2</v>
      </c>
      <c r="B164" s="85" t="s">
        <v>163</v>
      </c>
      <c r="C164" s="85"/>
      <c r="D164" s="85"/>
      <c r="E164" s="85"/>
      <c r="F164" s="85"/>
      <c r="G164" s="85"/>
      <c r="H164" s="15">
        <f>I164/$G$174</f>
        <v>0</v>
      </c>
      <c r="I164" s="78">
        <f>I121</f>
        <v>0</v>
      </c>
    </row>
    <row r="165" spans="1:11" ht="15" customHeight="1" x14ac:dyDescent="0.25">
      <c r="A165" s="73">
        <v>3</v>
      </c>
      <c r="B165" s="85" t="s">
        <v>164</v>
      </c>
      <c r="C165" s="85"/>
      <c r="D165" s="85"/>
      <c r="E165" s="85"/>
      <c r="F165" s="85"/>
      <c r="G165" s="85"/>
      <c r="H165" s="15">
        <f>I165/$G$174</f>
        <v>0</v>
      </c>
      <c r="I165" s="78">
        <f>I125</f>
        <v>0</v>
      </c>
    </row>
    <row r="166" spans="1:11" ht="15" customHeight="1" x14ac:dyDescent="0.25">
      <c r="A166" s="86" t="s">
        <v>165</v>
      </c>
      <c r="B166" s="86"/>
      <c r="C166" s="86"/>
      <c r="D166" s="86"/>
      <c r="E166" s="86"/>
      <c r="F166" s="86"/>
      <c r="G166" s="86"/>
      <c r="H166" s="36">
        <f>H163+H164+H165</f>
        <v>0</v>
      </c>
      <c r="I166" s="37">
        <f>I163+I164+I165</f>
        <v>0</v>
      </c>
    </row>
    <row r="167" spans="1:11" ht="4.5" customHeight="1" x14ac:dyDescent="0.25"/>
    <row r="168" spans="1:11" ht="11.25" customHeight="1" x14ac:dyDescent="0.25">
      <c r="A168" s="84" t="s">
        <v>128</v>
      </c>
      <c r="B168" s="84"/>
      <c r="C168" s="84"/>
      <c r="D168" s="84"/>
      <c r="E168" s="84"/>
      <c r="F168" s="84"/>
      <c r="G168" s="84"/>
      <c r="H168" s="84"/>
      <c r="I168" s="84"/>
    </row>
    <row r="169" spans="1:11" ht="15" customHeight="1" x14ac:dyDescent="0.25">
      <c r="A169" s="73">
        <v>1</v>
      </c>
      <c r="B169" s="85" t="s">
        <v>166</v>
      </c>
      <c r="C169" s="85"/>
      <c r="D169" s="85"/>
      <c r="E169" s="85"/>
      <c r="F169" s="85"/>
      <c r="G169" s="85"/>
      <c r="H169" s="15">
        <f>I169/$G$174</f>
        <v>5.6500000000000002E-2</v>
      </c>
      <c r="I169" s="78">
        <f>I140</f>
        <v>189.42522390685235</v>
      </c>
    </row>
    <row r="170" spans="1:11" ht="15" customHeight="1" x14ac:dyDescent="0.25">
      <c r="A170" s="86" t="s">
        <v>167</v>
      </c>
      <c r="B170" s="86"/>
      <c r="C170" s="86"/>
      <c r="D170" s="86"/>
      <c r="E170" s="86"/>
      <c r="F170" s="86"/>
      <c r="G170" s="86"/>
      <c r="H170" s="36">
        <f>H169</f>
        <v>5.6500000000000002E-2</v>
      </c>
      <c r="I170" s="37">
        <f>I140</f>
        <v>189.42522390685235</v>
      </c>
      <c r="K170" s="31"/>
    </row>
    <row r="171" spans="1:11" ht="4.5" customHeight="1" x14ac:dyDescent="0.25"/>
    <row r="172" spans="1:11" ht="11.25" customHeight="1" x14ac:dyDescent="0.25">
      <c r="A172" s="87" t="s">
        <v>157</v>
      </c>
      <c r="B172" s="87"/>
      <c r="C172" s="87"/>
      <c r="D172" s="87"/>
      <c r="E172" s="87"/>
      <c r="F172" s="87"/>
      <c r="G172" s="87"/>
      <c r="H172" s="87"/>
      <c r="I172" s="87"/>
    </row>
    <row r="173" spans="1:11" ht="45" customHeight="1" x14ac:dyDescent="0.25">
      <c r="A173" s="88" t="s">
        <v>168</v>
      </c>
      <c r="B173" s="88"/>
      <c r="C173" s="88"/>
      <c r="D173" s="88"/>
      <c r="E173" s="88"/>
      <c r="F173" s="88"/>
      <c r="G173" s="79" t="s">
        <v>169</v>
      </c>
      <c r="H173" s="79" t="s">
        <v>170</v>
      </c>
      <c r="I173" s="79" t="s">
        <v>171</v>
      </c>
    </row>
    <row r="174" spans="1:11" ht="11.25" customHeight="1" x14ac:dyDescent="0.25">
      <c r="A174" s="82" t="str">
        <f>D5</f>
        <v>Limpeza</v>
      </c>
      <c r="B174" s="82"/>
      <c r="C174" s="82"/>
      <c r="D174" s="82"/>
      <c r="E174" s="82"/>
      <c r="F174" s="82"/>
      <c r="G174" s="54">
        <f>I160+I166+I170</f>
        <v>3352.6588302097762</v>
      </c>
      <c r="H174" s="79">
        <f>IF(D6="12x36",2,1)</f>
        <v>1</v>
      </c>
      <c r="I174" s="54">
        <f>G174*H174</f>
        <v>3352.6588302097762</v>
      </c>
    </row>
    <row r="175" spans="1:11" x14ac:dyDescent="0.25">
      <c r="A175" s="82"/>
      <c r="B175" s="82"/>
      <c r="C175" s="82"/>
      <c r="D175" s="82"/>
      <c r="E175" s="82"/>
      <c r="F175" s="82"/>
      <c r="G175" s="79"/>
      <c r="H175" s="79"/>
      <c r="I175" s="54"/>
    </row>
    <row r="176" spans="1:11" s="19" customFormat="1" ht="12" customHeight="1" x14ac:dyDescent="0.25">
      <c r="A176" s="83" t="s">
        <v>172</v>
      </c>
      <c r="B176" s="83"/>
      <c r="C176" s="83"/>
      <c r="D176" s="83"/>
      <c r="E176" s="83"/>
      <c r="F176" s="83"/>
      <c r="G176" s="83"/>
      <c r="H176" s="83"/>
      <c r="I176" s="55">
        <f>I174</f>
        <v>3352.6588302097762</v>
      </c>
      <c r="J176" s="26"/>
    </row>
  </sheetData>
  <mergeCells count="178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A26:F26"/>
    <mergeCell ref="A27:F28"/>
    <mergeCell ref="A29:F29"/>
    <mergeCell ref="A30:F30"/>
    <mergeCell ref="A32:I32"/>
    <mergeCell ref="B33:G33"/>
    <mergeCell ref="H21:H24"/>
    <mergeCell ref="I21:I24"/>
    <mergeCell ref="A22:F22"/>
    <mergeCell ref="A23:F23"/>
    <mergeCell ref="A24:F24"/>
    <mergeCell ref="A25:F25"/>
    <mergeCell ref="B40:G40"/>
    <mergeCell ref="B41:G41"/>
    <mergeCell ref="A42:G42"/>
    <mergeCell ref="B44:G44"/>
    <mergeCell ref="B45:G45"/>
    <mergeCell ref="B46:G46"/>
    <mergeCell ref="B34:G34"/>
    <mergeCell ref="B35:G35"/>
    <mergeCell ref="B36:G36"/>
    <mergeCell ref="B37:G37"/>
    <mergeCell ref="B38:G38"/>
    <mergeCell ref="B39:G39"/>
    <mergeCell ref="A53:G53"/>
    <mergeCell ref="A54:I54"/>
    <mergeCell ref="A55:I55"/>
    <mergeCell ref="B56:G56"/>
    <mergeCell ref="B57:G57"/>
    <mergeCell ref="B58:G58"/>
    <mergeCell ref="B47:G47"/>
    <mergeCell ref="B48:G48"/>
    <mergeCell ref="B49:G49"/>
    <mergeCell ref="B50:G50"/>
    <mergeCell ref="B51:G51"/>
    <mergeCell ref="B52:G52"/>
    <mergeCell ref="A65:G65"/>
    <mergeCell ref="B66:I66"/>
    <mergeCell ref="B67:I67"/>
    <mergeCell ref="B68:G68"/>
    <mergeCell ref="B69:G69"/>
    <mergeCell ref="B70:G70"/>
    <mergeCell ref="B59:G59"/>
    <mergeCell ref="B60:G60"/>
    <mergeCell ref="B61:G61"/>
    <mergeCell ref="B62:G62"/>
    <mergeCell ref="B63:G63"/>
    <mergeCell ref="B64:G64"/>
    <mergeCell ref="B80:G80"/>
    <mergeCell ref="B81:G81"/>
    <mergeCell ref="B82:G82"/>
    <mergeCell ref="B83:G83"/>
    <mergeCell ref="B84:G84"/>
    <mergeCell ref="B85:G85"/>
    <mergeCell ref="B71:G71"/>
    <mergeCell ref="A72:G72"/>
    <mergeCell ref="B74:G74"/>
    <mergeCell ref="B75:G75"/>
    <mergeCell ref="A76:G76"/>
    <mergeCell ref="A78:G78"/>
    <mergeCell ref="A93:I93"/>
    <mergeCell ref="A94:B94"/>
    <mergeCell ref="A95:B95"/>
    <mergeCell ref="A97:E97"/>
    <mergeCell ref="F97:I97"/>
    <mergeCell ref="A98:B98"/>
    <mergeCell ref="B86:G86"/>
    <mergeCell ref="A87:G87"/>
    <mergeCell ref="B88:G88"/>
    <mergeCell ref="A89:I89"/>
    <mergeCell ref="A90:B90"/>
    <mergeCell ref="A91:B91"/>
    <mergeCell ref="B107:G107"/>
    <mergeCell ref="B108:G108"/>
    <mergeCell ref="B109:G109"/>
    <mergeCell ref="B110:G110"/>
    <mergeCell ref="A111:G111"/>
    <mergeCell ref="B112:I112"/>
    <mergeCell ref="A99:B99"/>
    <mergeCell ref="A101:G101"/>
    <mergeCell ref="A103:I103"/>
    <mergeCell ref="B104:G104"/>
    <mergeCell ref="B105:G105"/>
    <mergeCell ref="B106:G106"/>
    <mergeCell ref="B120:G120"/>
    <mergeCell ref="A121:G121"/>
    <mergeCell ref="B123:G123"/>
    <mergeCell ref="B124:G124"/>
    <mergeCell ref="A125:G125"/>
    <mergeCell ref="A127:E127"/>
    <mergeCell ref="A114:E114"/>
    <mergeCell ref="A115:B115"/>
    <mergeCell ref="A116:B116"/>
    <mergeCell ref="B117:I117"/>
    <mergeCell ref="B118:G118"/>
    <mergeCell ref="B119:G119"/>
    <mergeCell ref="B136:G136"/>
    <mergeCell ref="B137:G137"/>
    <mergeCell ref="B138:G138"/>
    <mergeCell ref="B139:G139"/>
    <mergeCell ref="A140:G140"/>
    <mergeCell ref="B141:I141"/>
    <mergeCell ref="A128:B128"/>
    <mergeCell ref="A129:B129"/>
    <mergeCell ref="A131:G131"/>
    <mergeCell ref="A133:I133"/>
    <mergeCell ref="B134:G134"/>
    <mergeCell ref="B135:G135"/>
    <mergeCell ref="A146:B146"/>
    <mergeCell ref="H146:I146"/>
    <mergeCell ref="A147:B147"/>
    <mergeCell ref="H147:I147"/>
    <mergeCell ref="A148:B148"/>
    <mergeCell ref="H148:I148"/>
    <mergeCell ref="B142:I142"/>
    <mergeCell ref="A143:I143"/>
    <mergeCell ref="A144:B144"/>
    <mergeCell ref="D144:E144"/>
    <mergeCell ref="H144:I144"/>
    <mergeCell ref="A145:B145"/>
    <mergeCell ref="D145:E145"/>
    <mergeCell ref="H145:I145"/>
    <mergeCell ref="A153:G153"/>
    <mergeCell ref="A155:I155"/>
    <mergeCell ref="A156:I156"/>
    <mergeCell ref="B157:G157"/>
    <mergeCell ref="B158:G158"/>
    <mergeCell ref="B159:G159"/>
    <mergeCell ref="A149:A150"/>
    <mergeCell ref="B149:E150"/>
    <mergeCell ref="H149:I149"/>
    <mergeCell ref="H150:I150"/>
    <mergeCell ref="B151:I151"/>
    <mergeCell ref="B152:I152"/>
    <mergeCell ref="A175:F175"/>
    <mergeCell ref="A176:H176"/>
    <mergeCell ref="A168:I168"/>
    <mergeCell ref="B169:G169"/>
    <mergeCell ref="A170:G170"/>
    <mergeCell ref="A172:I172"/>
    <mergeCell ref="A173:F173"/>
    <mergeCell ref="A174:F174"/>
    <mergeCell ref="A160:G160"/>
    <mergeCell ref="A162:I162"/>
    <mergeCell ref="B163:G163"/>
    <mergeCell ref="B164:G164"/>
    <mergeCell ref="B165:G165"/>
    <mergeCell ref="A166:G16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8"/>
  <sheetViews>
    <sheetView view="pageBreakPreview" zoomScaleNormal="100" workbookViewId="0">
      <selection activeCell="D9" sqref="D9"/>
    </sheetView>
  </sheetViews>
  <sheetFormatPr defaultColWidth="8.42578125" defaultRowHeight="15" x14ac:dyDescent="0.25"/>
  <cols>
    <col min="1" max="1" width="7.7109375" style="56" bestFit="1" customWidth="1"/>
    <col min="2" max="2" width="6.7109375" style="56" bestFit="1" customWidth="1"/>
    <col min="3" max="3" width="13.42578125" style="56" customWidth="1"/>
    <col min="4" max="4" width="17.42578125" style="56" customWidth="1"/>
    <col min="5" max="5" width="7.28515625" style="56" customWidth="1"/>
    <col min="6" max="6" width="12.5703125" style="56" customWidth="1"/>
    <col min="7" max="7" width="14" style="56" customWidth="1"/>
    <col min="8" max="16384" width="8.42578125" style="56"/>
  </cols>
  <sheetData>
    <row r="1" spans="1:7" ht="29.25" customHeight="1" x14ac:dyDescent="0.25">
      <c r="A1" s="80" t="s">
        <v>173</v>
      </c>
      <c r="B1" s="80" t="s">
        <v>174</v>
      </c>
      <c r="C1" s="80" t="s">
        <v>175</v>
      </c>
      <c r="D1" s="80" t="s">
        <v>176</v>
      </c>
      <c r="E1" s="81" t="s">
        <v>177</v>
      </c>
      <c r="F1" s="81" t="s">
        <v>91</v>
      </c>
      <c r="G1" s="81" t="s">
        <v>178</v>
      </c>
    </row>
    <row r="2" spans="1:7" x14ac:dyDescent="0.25">
      <c r="A2" s="57" t="s">
        <v>187</v>
      </c>
      <c r="B2" s="57" t="s">
        <v>189</v>
      </c>
      <c r="C2" s="58" t="s">
        <v>191</v>
      </c>
      <c r="D2" s="58" t="s">
        <v>192</v>
      </c>
      <c r="E2" s="60">
        <v>1</v>
      </c>
      <c r="F2" s="59">
        <f>Limpeza!I176</f>
        <v>3352.6588302097762</v>
      </c>
      <c r="G2" s="59">
        <f>E2*F2</f>
        <v>3352.6588302097762</v>
      </c>
    </row>
    <row r="3" spans="1:7" x14ac:dyDescent="0.25">
      <c r="A3" s="152" t="s">
        <v>153</v>
      </c>
      <c r="B3" s="152"/>
      <c r="C3" s="152"/>
      <c r="D3" s="152"/>
      <c r="E3" s="152"/>
      <c r="F3" s="152"/>
      <c r="G3" s="61">
        <f>SUM(G2:G2)</f>
        <v>3352.6588302097762</v>
      </c>
    </row>
    <row r="4" spans="1:7" x14ac:dyDescent="0.25">
      <c r="A4" s="65"/>
      <c r="B4" s="65"/>
      <c r="C4" s="65"/>
      <c r="D4" s="65"/>
      <c r="E4" s="65"/>
      <c r="F4" s="65"/>
      <c r="G4" s="65"/>
    </row>
    <row r="5" spans="1:7" x14ac:dyDescent="0.25">
      <c r="A5" s="65"/>
      <c r="B5" s="65"/>
      <c r="C5" s="65"/>
      <c r="D5" s="65"/>
      <c r="E5" s="65"/>
      <c r="F5" s="65"/>
      <c r="G5" s="65"/>
    </row>
    <row r="8" spans="1:7" x14ac:dyDescent="0.25">
      <c r="A8" s="62"/>
      <c r="B8" s="62"/>
      <c r="C8" s="62"/>
      <c r="D8" s="62"/>
    </row>
  </sheetData>
  <mergeCells count="1">
    <mergeCell ref="A3:F3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Limpeza</vt:lpstr>
      <vt:lpstr>Resumo</vt:lpstr>
      <vt:lpstr>Limpeza!Area_de_impressao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</cp:lastModifiedBy>
  <cp:revision>2</cp:revision>
  <cp:lastPrinted>2022-09-06T17:57:16Z</cp:lastPrinted>
  <dcterms:created xsi:type="dcterms:W3CDTF">2019-04-12T20:03:09Z</dcterms:created>
  <dcterms:modified xsi:type="dcterms:W3CDTF">2025-11-04T16:09:45Z</dcterms:modified>
  <dc:language>pt-BR</dc:language>
</cp:coreProperties>
</file>