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ianca-pereira\Downloads\"/>
    </mc:Choice>
  </mc:AlternateContent>
  <bookViews>
    <workbookView xWindow="-120" yWindow="-120" windowWidth="29040" windowHeight="15720" tabRatio="649" activeTab="1"/>
  </bookViews>
  <sheets>
    <sheet name="Motorista B" sheetId="7" r:id="rId1"/>
    <sheet name="Motorista C" sheetId="11" r:id="rId2"/>
    <sheet name="Resumo" sheetId="9" r:id="rId3"/>
  </sheets>
  <externalReferences>
    <externalReference r:id="rId4"/>
    <externalReference r:id="rId5"/>
  </externalReferences>
  <definedNames>
    <definedName name="_xlnm.Print_Area" localSheetId="0">'Motorista B'!$A$1:$I$172</definedName>
    <definedName name="_xlnm.Print_Area" localSheetId="1">'Motorista C'!$A$1:$I$172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3" i="11" l="1"/>
  <c r="I134" i="11"/>
  <c r="I135" i="11"/>
  <c r="I136" i="11"/>
  <c r="I132" i="11"/>
  <c r="I133" i="7"/>
  <c r="I134" i="7"/>
  <c r="I135" i="7"/>
  <c r="I132" i="7"/>
  <c r="H170" i="11" l="1"/>
  <c r="A170" i="11"/>
  <c r="G147" i="11"/>
  <c r="F146" i="11"/>
  <c r="F145" i="11"/>
  <c r="E145" i="11"/>
  <c r="H144" i="11"/>
  <c r="H147" i="11" s="1"/>
  <c r="D144" i="11" s="1"/>
  <c r="E144" i="11" s="1"/>
  <c r="G144" i="11"/>
  <c r="F144" i="11"/>
  <c r="F143" i="11"/>
  <c r="D143" i="11"/>
  <c r="E143" i="11" s="1"/>
  <c r="F142" i="11"/>
  <c r="I118" i="11"/>
  <c r="I160" i="11" s="1"/>
  <c r="F111" i="11"/>
  <c r="G96" i="11"/>
  <c r="C96" i="11"/>
  <c r="A96" i="11"/>
  <c r="H95" i="11"/>
  <c r="G92" i="11"/>
  <c r="C92" i="11"/>
  <c r="E92" i="11" s="1"/>
  <c r="A92" i="11"/>
  <c r="G88" i="11"/>
  <c r="C88" i="11"/>
  <c r="A88" i="11"/>
  <c r="E88" i="11" s="1"/>
  <c r="I83" i="11"/>
  <c r="I82" i="11"/>
  <c r="H70" i="11"/>
  <c r="H63" i="11"/>
  <c r="H51" i="11"/>
  <c r="H73" i="11" s="1"/>
  <c r="H74" i="11" s="1"/>
  <c r="B39" i="11"/>
  <c r="I38" i="11"/>
  <c r="I37" i="11"/>
  <c r="I36" i="11"/>
  <c r="I35" i="11"/>
  <c r="I34" i="11"/>
  <c r="I33" i="11"/>
  <c r="I32" i="11"/>
  <c r="A32" i="11"/>
  <c r="A33" i="11" s="1"/>
  <c r="A34" i="11" s="1"/>
  <c r="A35" i="11" s="1"/>
  <c r="A36" i="11" s="1"/>
  <c r="A37" i="11" s="1"/>
  <c r="A38" i="11" s="1"/>
  <c r="A39" i="11" s="1"/>
  <c r="G11" i="11"/>
  <c r="A6" i="11"/>
  <c r="I5" i="11"/>
  <c r="I31" i="11" s="1"/>
  <c r="G5" i="11"/>
  <c r="E96" i="11" l="1"/>
  <c r="F92" i="11"/>
  <c r="H92" i="11" s="1"/>
  <c r="I92" i="11" s="1"/>
  <c r="I80" i="11" s="1"/>
  <c r="F96" i="11"/>
  <c r="H96" i="11" s="1"/>
  <c r="I96" i="11" s="1"/>
  <c r="I79" i="11" s="1"/>
  <c r="F88" i="11"/>
  <c r="H88" i="11" s="1"/>
  <c r="I88" i="11" s="1"/>
  <c r="I81" i="11" s="1"/>
  <c r="I40" i="11"/>
  <c r="H34" i="11" s="1"/>
  <c r="H76" i="11"/>
  <c r="H80" i="11" l="1"/>
  <c r="I124" i="11"/>
  <c r="I111" i="11"/>
  <c r="H81" i="11"/>
  <c r="A126" i="11"/>
  <c r="I73" i="11"/>
  <c r="I74" i="11" s="1"/>
  <c r="I55" i="11"/>
  <c r="I45" i="11"/>
  <c r="I62" i="11"/>
  <c r="I44" i="11"/>
  <c r="H32" i="11"/>
  <c r="I59" i="11"/>
  <c r="I57" i="11"/>
  <c r="I56" i="11"/>
  <c r="H36" i="11"/>
  <c r="A113" i="11"/>
  <c r="I61" i="11"/>
  <c r="I43" i="11"/>
  <c r="I49" i="11"/>
  <c r="H83" i="11"/>
  <c r="I60" i="11"/>
  <c r="I50" i="11"/>
  <c r="I69" i="11"/>
  <c r="H37" i="11"/>
  <c r="I67" i="11"/>
  <c r="I47" i="11"/>
  <c r="I46" i="11"/>
  <c r="I68" i="11"/>
  <c r="I58" i="11"/>
  <c r="I48" i="11"/>
  <c r="H39" i="11"/>
  <c r="I153" i="11"/>
  <c r="I84" i="11"/>
  <c r="H79" i="11"/>
  <c r="H82" i="11"/>
  <c r="H35" i="11"/>
  <c r="H33" i="11"/>
  <c r="H31" i="11"/>
  <c r="H38" i="11"/>
  <c r="F146" i="7"/>
  <c r="F145" i="7"/>
  <c r="F144" i="7"/>
  <c r="F143" i="7"/>
  <c r="F142" i="7"/>
  <c r="I70" i="11" l="1"/>
  <c r="E113" i="11" s="1"/>
  <c r="H40" i="11"/>
  <c r="I63" i="11"/>
  <c r="E126" i="11"/>
  <c r="I155" i="11"/>
  <c r="G126" i="11"/>
  <c r="G113" i="11"/>
  <c r="F126" i="11"/>
  <c r="F113" i="11"/>
  <c r="H84" i="11"/>
  <c r="I51" i="11"/>
  <c r="I37" i="7"/>
  <c r="I38" i="7"/>
  <c r="A32" i="7"/>
  <c r="A33" i="7" s="1"/>
  <c r="A34" i="7" s="1"/>
  <c r="A35" i="7" s="1"/>
  <c r="A36" i="7" s="1"/>
  <c r="A37" i="7" s="1"/>
  <c r="A38" i="7" s="1"/>
  <c r="A39" i="7" s="1"/>
  <c r="I5" i="7"/>
  <c r="I31" i="7" s="1"/>
  <c r="I32" i="7"/>
  <c r="I36" i="7"/>
  <c r="F5" i="9"/>
  <c r="F111" i="7"/>
  <c r="I118" i="7"/>
  <c r="I160" i="7" s="1"/>
  <c r="H51" i="7"/>
  <c r="H63" i="7"/>
  <c r="H73" i="7"/>
  <c r="H74" i="7" s="1"/>
  <c r="H76" i="7" s="1"/>
  <c r="A96" i="7"/>
  <c r="E96" i="7" s="1"/>
  <c r="C96" i="7"/>
  <c r="G96" i="7"/>
  <c r="A92" i="7"/>
  <c r="C92" i="7"/>
  <c r="E92" i="7"/>
  <c r="F92" i="7"/>
  <c r="H92" i="7" s="1"/>
  <c r="G92" i="7"/>
  <c r="A88" i="7"/>
  <c r="C88" i="7"/>
  <c r="G88" i="7"/>
  <c r="G144" i="7"/>
  <c r="G147" i="7" s="1"/>
  <c r="D143" i="7" s="1"/>
  <c r="E143" i="7" s="1"/>
  <c r="H170" i="7"/>
  <c r="G5" i="7"/>
  <c r="A6" i="7"/>
  <c r="B39" i="7"/>
  <c r="I83" i="7"/>
  <c r="I82" i="7"/>
  <c r="I35" i="7"/>
  <c r="I33" i="7"/>
  <c r="I34" i="7"/>
  <c r="A170" i="7"/>
  <c r="E145" i="7"/>
  <c r="H144" i="7"/>
  <c r="H147" i="7" s="1"/>
  <c r="D144" i="7" s="1"/>
  <c r="E144" i="7" s="1"/>
  <c r="H95" i="7"/>
  <c r="H70" i="7"/>
  <c r="G11" i="7"/>
  <c r="H98" i="11" l="1"/>
  <c r="C113" i="11"/>
  <c r="I154" i="11"/>
  <c r="I76" i="11"/>
  <c r="I98" i="11" s="1"/>
  <c r="A142" i="11" s="1"/>
  <c r="C126" i="11"/>
  <c r="D113" i="11"/>
  <c r="D126" i="11"/>
  <c r="E88" i="7"/>
  <c r="F96" i="7"/>
  <c r="H96" i="7" s="1"/>
  <c r="I96" i="7" s="1"/>
  <c r="I79" i="7" s="1"/>
  <c r="I92" i="7"/>
  <c r="I80" i="7" s="1"/>
  <c r="I40" i="7"/>
  <c r="F88" i="7"/>
  <c r="H88" i="7" s="1"/>
  <c r="I88" i="7" s="1"/>
  <c r="I81" i="7" s="1"/>
  <c r="H113" i="11" l="1"/>
  <c r="I113" i="11" s="1"/>
  <c r="H126" i="11"/>
  <c r="I126" i="11" s="1"/>
  <c r="H107" i="11"/>
  <c r="G111" i="11"/>
  <c r="H106" i="11"/>
  <c r="H104" i="11"/>
  <c r="H102" i="11"/>
  <c r="I156" i="11"/>
  <c r="I111" i="7"/>
  <c r="I124" i="7"/>
  <c r="H81" i="7"/>
  <c r="A126" i="7"/>
  <c r="I61" i="7"/>
  <c r="I153" i="7"/>
  <c r="H37" i="7"/>
  <c r="H35" i="7"/>
  <c r="I59" i="7"/>
  <c r="I68" i="7"/>
  <c r="I43" i="7"/>
  <c r="I60" i="7"/>
  <c r="I56" i="7"/>
  <c r="I46" i="7"/>
  <c r="H39" i="7"/>
  <c r="I48" i="7"/>
  <c r="I50" i="7"/>
  <c r="H36" i="7"/>
  <c r="I47" i="7"/>
  <c r="I45" i="7"/>
  <c r="I44" i="7"/>
  <c r="H32" i="7"/>
  <c r="I69" i="7"/>
  <c r="A113" i="7"/>
  <c r="H38" i="7"/>
  <c r="I73" i="7"/>
  <c r="I74" i="7" s="1"/>
  <c r="I62" i="7"/>
  <c r="H33" i="7"/>
  <c r="I57" i="7"/>
  <c r="I49" i="7"/>
  <c r="H34" i="7"/>
  <c r="I67" i="7"/>
  <c r="I55" i="7"/>
  <c r="I58" i="7"/>
  <c r="H82" i="7"/>
  <c r="I84" i="7"/>
  <c r="H83" i="7"/>
  <c r="H79" i="7"/>
  <c r="H80" i="7"/>
  <c r="H31" i="7"/>
  <c r="I103" i="11" l="1"/>
  <c r="H105" i="11"/>
  <c r="H84" i="7"/>
  <c r="H117" i="11"/>
  <c r="G124" i="11"/>
  <c r="I121" i="11" s="1"/>
  <c r="H116" i="11"/>
  <c r="H118" i="11" s="1"/>
  <c r="H103" i="11"/>
  <c r="H108" i="11" s="1"/>
  <c r="H40" i="7"/>
  <c r="H98" i="7" s="1"/>
  <c r="I51" i="7"/>
  <c r="I63" i="7"/>
  <c r="D113" i="7" s="1"/>
  <c r="I70" i="7"/>
  <c r="E126" i="7" s="1"/>
  <c r="G113" i="7"/>
  <c r="G126" i="7"/>
  <c r="I155" i="7"/>
  <c r="F126" i="7"/>
  <c r="F113" i="7"/>
  <c r="I108" i="11" l="1"/>
  <c r="I122" i="11"/>
  <c r="I161" i="11" s="1"/>
  <c r="H121" i="11"/>
  <c r="H122" i="11" s="1"/>
  <c r="H128" i="11" s="1"/>
  <c r="I159" i="11"/>
  <c r="E113" i="7"/>
  <c r="I154" i="7"/>
  <c r="D126" i="7"/>
  <c r="C113" i="7"/>
  <c r="H113" i="7" s="1"/>
  <c r="I113" i="7" s="1"/>
  <c r="H102" i="7" s="1"/>
  <c r="I156" i="7"/>
  <c r="C126" i="7"/>
  <c r="H126" i="7" s="1"/>
  <c r="I126" i="7" s="1"/>
  <c r="I76" i="7"/>
  <c r="I98" i="7" s="1"/>
  <c r="A142" i="7" s="1"/>
  <c r="I128" i="11" l="1"/>
  <c r="C142" i="11" s="1"/>
  <c r="D142" i="11" s="1"/>
  <c r="H135" i="11" s="1"/>
  <c r="I162" i="11"/>
  <c r="G111" i="7"/>
  <c r="H106" i="7"/>
  <c r="H104" i="7"/>
  <c r="H107" i="7"/>
  <c r="H116" i="7"/>
  <c r="H117" i="7"/>
  <c r="G124" i="7"/>
  <c r="I121" i="7" s="1"/>
  <c r="I103" i="7" l="1"/>
  <c r="H105" i="7"/>
  <c r="H134" i="11"/>
  <c r="H136" i="11"/>
  <c r="H133" i="11"/>
  <c r="H103" i="7"/>
  <c r="H118" i="7"/>
  <c r="I122" i="7"/>
  <c r="H121" i="7"/>
  <c r="H122" i="7" s="1"/>
  <c r="H108" i="7" l="1"/>
  <c r="I108" i="7"/>
  <c r="I159" i="7" s="1"/>
  <c r="I137" i="11"/>
  <c r="I149" i="11" s="1"/>
  <c r="H132" i="11"/>
  <c r="H137" i="11" s="1"/>
  <c r="H149" i="11" s="1"/>
  <c r="H128" i="7"/>
  <c r="I161" i="7"/>
  <c r="I128" i="7"/>
  <c r="C142" i="7" s="1"/>
  <c r="D142" i="7" s="1"/>
  <c r="I165" i="11" l="1"/>
  <c r="I166" i="11"/>
  <c r="G170" i="11" s="1"/>
  <c r="I170" i="11"/>
  <c r="I172" i="11" s="1"/>
  <c r="E4" i="9" s="1"/>
  <c r="G4" i="9" s="1"/>
  <c r="H160" i="11"/>
  <c r="H153" i="11"/>
  <c r="H155" i="11"/>
  <c r="H154" i="11"/>
  <c r="H161" i="11"/>
  <c r="H159" i="11"/>
  <c r="H162" i="11" s="1"/>
  <c r="I136" i="7"/>
  <c r="H136" i="7" s="1"/>
  <c r="H133" i="7"/>
  <c r="H134" i="7"/>
  <c r="H135" i="7"/>
  <c r="I162" i="7"/>
  <c r="H165" i="11" l="1"/>
  <c r="H166" i="11" s="1"/>
  <c r="H156" i="11"/>
  <c r="H132" i="7"/>
  <c r="H137" i="7" s="1"/>
  <c r="H149" i="7" s="1"/>
  <c r="I137" i="7"/>
  <c r="I149" i="7" l="1"/>
  <c r="I166" i="7"/>
  <c r="G170" i="7" s="1"/>
  <c r="I165" i="7"/>
  <c r="H165" i="7" l="1"/>
  <c r="H166" i="7" s="1"/>
  <c r="H153" i="7"/>
  <c r="H154" i="7"/>
  <c r="I170" i="7"/>
  <c r="I172" i="7" s="1"/>
  <c r="E3" i="9" s="1"/>
  <c r="G3" i="9" s="1"/>
  <c r="G5" i="9" s="1"/>
  <c r="H160" i="7"/>
  <c r="H155" i="7"/>
  <c r="H159" i="7"/>
  <c r="H161" i="7"/>
  <c r="H162" i="7" l="1"/>
  <c r="H156" i="7"/>
</calcChain>
</file>

<file path=xl/sharedStrings.xml><?xml version="1.0" encoding="utf-8"?>
<sst xmlns="http://schemas.openxmlformats.org/spreadsheetml/2006/main" count="520" uniqueCount="192">
  <si>
    <t>PROCESSO:</t>
  </si>
  <si>
    <t>LICITAÇÃO/EDITAL</t>
  </si>
  <si>
    <t>ABERTURA:</t>
  </si>
  <si>
    <t>Alíquota</t>
  </si>
  <si>
    <t>CCT</t>
  </si>
  <si>
    <t>Vr. Unitário</t>
  </si>
  <si>
    <t>Dias</t>
  </si>
  <si>
    <t>Desconto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</si>
  <si>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</si>
  <si>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</si>
  <si>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</si>
  <si>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</si>
  <si>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</si>
  <si>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</si>
  <si>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</si>
  <si>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</si>
  <si>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</si>
  <si>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</si>
  <si>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</si>
  <si>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</si>
  <si>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</si>
  <si>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</si>
  <si>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</si>
  <si>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</si>
  <si>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</si>
  <si>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</si>
  <si>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</si>
  <si>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</si>
  <si>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</si>
  <si>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</si>
  <si>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</si>
  <si>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</si>
  <si>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</si>
  <si>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</si>
  <si>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</si>
  <si>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</si>
  <si>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</si>
  <si>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</si>
  <si>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</si>
  <si>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</si>
  <si>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</si>
  <si>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</si>
  <si>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</si>
  <si>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</si>
  <si>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</si>
  <si>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</si>
  <si>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</si>
  <si>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</si>
  <si>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</si>
  <si>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</si>
  <si>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</si>
  <si>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</si>
  <si>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</si>
  <si>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</si>
  <si>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</si>
  <si>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</si>
  <si>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</si>
  <si>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</si>
  <si>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</si>
  <si>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</si>
  <si>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</si>
  <si>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</si>
  <si>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</si>
  <si>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</si>
  <si>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</si>
  <si>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</si>
  <si>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</si>
  <si>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</si>
  <si>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</si>
  <si>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</si>
  <si>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</si>
  <si>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</si>
  <si>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</si>
  <si>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</si>
  <si>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</si>
  <si>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</si>
  <si>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</si>
  <si>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</si>
  <si>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</si>
  <si>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</si>
  <si>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</si>
  <si>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</si>
  <si>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</si>
  <si>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</si>
  <si>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</si>
  <si>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</si>
  <si>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</si>
  <si>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</si>
  <si>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</si>
  <si>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</si>
  <si>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</si>
  <si>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</si>
  <si>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</si>
  <si>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</si>
  <si>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</si>
  <si>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</si>
  <si>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</si>
  <si>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</si>
  <si>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</si>
  <si>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</si>
  <si>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</si>
  <si>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</si>
  <si>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</si>
  <si>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</si>
  <si>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</si>
  <si>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</si>
  <si>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</si>
  <si>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</si>
  <si>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</si>
  <si>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</si>
  <si>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</si>
  <si>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</si>
  <si>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</si>
  <si>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</si>
  <si>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</si>
  <si>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</si>
  <si>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</si>
  <si>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</si>
  <si>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</si>
  <si>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</si>
  <si>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</si>
  <si>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</si>
  <si>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</si>
  <si>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</si>
  <si>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</si>
  <si>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</si>
  <si>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</si>
  <si>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</si>
  <si>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Função</t>
  </si>
  <si>
    <t>Carga Horária</t>
  </si>
  <si>
    <t>Dias da semana</t>
  </si>
  <si>
    <t>Valor Total</t>
  </si>
  <si>
    <t>Salário Normativo</t>
  </si>
  <si>
    <t>Tarifa Transporte</t>
  </si>
  <si>
    <t>Outros</t>
  </si>
  <si>
    <t>Cidade: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</si>
  <si>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</si>
  <si>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</si>
  <si>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</si>
  <si>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</si>
  <si>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</si>
  <si>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</si>
  <si>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</si>
  <si>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</si>
  <si>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Adicional de Supervisor (37%)</t>
  </si>
  <si>
    <t>Não aplicável</t>
  </si>
  <si>
    <t>Valor mensal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</si>
  <si>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</si>
  <si>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</si>
  <si>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</si>
  <si>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Demais custos relativos à Norma Coletiva ou Disposições Legais - Grupo VI</t>
  </si>
  <si>
    <t>Cidade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</si>
  <si>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</si>
  <si>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</si>
  <si>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</si>
  <si>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</si>
  <si>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</si>
  <si>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</si>
  <si>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</si>
  <si>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</si>
  <si>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</si>
  <si>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</si>
  <si>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</si>
  <si>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</si>
  <si>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</si>
  <si>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</si>
  <si>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</si>
  <si>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</si>
  <si>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</si>
  <si>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</si>
  <si>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</si>
  <si>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</si>
  <si>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</si>
  <si>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</si>
  <si>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t>Base de cálculo da insalubridade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</si>
  <si>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 52.768 de 15.12.2015)</t>
    </r>
  </si>
  <si>
    <t>Acréscimo da hora extra</t>
  </si>
  <si>
    <t>Feriados</t>
  </si>
  <si>
    <t>Quantitativo de horas trabalhadas em feriados no mês (estimado) - Não aplicável para postos 12x36</t>
  </si>
  <si>
    <t>DSR =  número total das horas extras do mês / número de dias úteis X domingos e feriados do mês X valor da hora extra com acréscimo</t>
  </si>
  <si>
    <t>Hora Intervalar (somente para postos 12x36, quando for o caso)</t>
  </si>
  <si>
    <t>Porto Alegre</t>
  </si>
  <si>
    <t>Motorista B</t>
  </si>
  <si>
    <t>CLÁUSULA DÉCIMA QUARTA - CESTA BÁSICA</t>
  </si>
  <si>
    <t>Motorista C</t>
  </si>
  <si>
    <t>seg-sex</t>
  </si>
  <si>
    <t>24/2159-0000577-9</t>
  </si>
  <si>
    <t>RS004627/2024</t>
  </si>
  <si>
    <t>44 horas</t>
  </si>
  <si>
    <t xml:space="preserve">RS004627/2024 </t>
  </si>
  <si>
    <t>Gratificação
de Qualificação, confomre subitem 5.1.3.1 do TR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</si>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</sst>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</numFmts>
  <fonts count="3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indexed="8"/>
      <name val="Calibri"/>
      <family val="2"/>
      <charset val="1"/>
    </font>
    <font>
      <sz val="7.5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sz val="7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6" fillId="0" borderId="0" applyBorder="0" applyProtection="0"/>
    <xf numFmtId="0" fontId="30" fillId="0" borderId="0"/>
    <xf numFmtId="0" fontId="23" fillId="0" borderId="0"/>
    <xf numFmtId="9" fontId="26" fillId="0" borderId="0" applyBorder="0" applyProtection="0"/>
  </cellStyleXfs>
  <cellXfs count="205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9" fontId="11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4" fontId="10" fillId="2" borderId="0" xfId="0" applyNumberFormat="1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10" fontId="17" fillId="2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0" fillId="10" borderId="1" xfId="0" applyNumberFormat="1" applyFont="1" applyFill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6" fillId="0" borderId="0" xfId="2"/>
    <xf numFmtId="0" fontId="28" fillId="12" borderId="1" xfId="2" applyFont="1" applyFill="1" applyBorder="1" applyAlignment="1">
      <alignment horizontal="center" vertical="center" wrapText="1"/>
    </xf>
    <xf numFmtId="0" fontId="27" fillId="12" borderId="1" xfId="2" applyFont="1" applyFill="1" applyBorder="1" applyAlignment="1">
      <alignment horizontal="center" vertical="center" wrapText="1"/>
    </xf>
    <xf numFmtId="0" fontId="26" fillId="0" borderId="1" xfId="2" applyBorder="1"/>
    <xf numFmtId="0" fontId="26" fillId="0" borderId="1" xfId="2" applyBorder="1" applyAlignment="1">
      <alignment horizontal="center"/>
    </xf>
    <xf numFmtId="168" fontId="26" fillId="0" borderId="1" xfId="2" applyNumberFormat="1" applyBorder="1"/>
    <xf numFmtId="0" fontId="27" fillId="0" borderId="1" xfId="2" applyFont="1" applyBorder="1" applyAlignment="1">
      <alignment horizontal="center"/>
    </xf>
    <xf numFmtId="168" fontId="27" fillId="0" borderId="1" xfId="2" applyNumberFormat="1" applyFont="1" applyBorder="1"/>
    <xf numFmtId="43" fontId="26" fillId="0" borderId="0" xfId="2" applyNumberFormat="1"/>
    <xf numFmtId="0" fontId="29" fillId="0" borderId="0" xfId="2" applyFont="1"/>
    <xf numFmtId="0" fontId="31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11" xfId="0" quotePrefix="1" applyFont="1" applyFill="1" applyBorder="1" applyAlignment="1">
      <alignment horizontal="center" vertical="center" wrapText="1"/>
    </xf>
    <xf numFmtId="0" fontId="21" fillId="2" borderId="2" xfId="0" quotePrefix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" fillId="8" borderId="1" xfId="0" quotePrefix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25" fillId="14" borderId="5" xfId="0" applyFont="1" applyFill="1" applyBorder="1" applyAlignment="1">
      <alignment horizontal="left" vertical="center" wrapText="1"/>
    </xf>
    <xf numFmtId="0" fontId="25" fillId="14" borderId="6" xfId="0" applyFont="1" applyFill="1" applyBorder="1" applyAlignment="1">
      <alignment horizontal="left" vertical="center" wrapText="1"/>
    </xf>
    <xf numFmtId="0" fontId="25" fillId="14" borderId="7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7" fillId="11" borderId="1" xfId="2" applyFont="1" applyFill="1" applyBorder="1" applyAlignment="1">
      <alignment horizontal="center"/>
    </xf>
    <xf numFmtId="0" fontId="27" fillId="0" borderId="5" xfId="2" applyFont="1" applyBorder="1" applyAlignment="1">
      <alignment horizontal="right"/>
    </xf>
    <xf numFmtId="0" fontId="27" fillId="0" borderId="6" xfId="2" applyFont="1" applyBorder="1" applyAlignment="1">
      <alignment horizontal="right"/>
    </xf>
    <xf numFmtId="0" fontId="27" fillId="0" borderId="7" xfId="2" applyFont="1" applyBorder="1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35" fillId="3" borderId="1" xfId="0" quotePrefix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0" fillId="3" borderId="5" xfId="0" applyNumberFormat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7" fillId="3" borderId="1" xfId="0" quotePrefix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3"/>
    <cellStyle name="Moeda 2" xfId="4"/>
    <cellStyle name="Normal" xfId="0" builtinId="0"/>
    <cellStyle name="Normal 2" xfId="2"/>
    <cellStyle name="Normal 2 2" xfId="5"/>
    <cellStyle name="Normal 3" xfId="6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"/>
  <sheetViews>
    <sheetView view="pageBreakPreview" zoomScale="130" zoomScaleNormal="130" zoomScaleSheetLayoutView="130" workbookViewId="0">
      <selection activeCell="E3" sqref="E3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2" t="s">
        <v>175</v>
      </c>
      <c r="B1" s="172"/>
      <c r="C1" s="172"/>
      <c r="D1" s="172"/>
      <c r="E1" s="172"/>
      <c r="F1" s="172"/>
      <c r="G1" s="172"/>
      <c r="H1" s="172"/>
      <c r="I1" s="172"/>
      <c r="K1" s="2"/>
    </row>
    <row r="2" spans="1:11" ht="22.5" customHeight="1" x14ac:dyDescent="0.25">
      <c r="A2" s="172" t="s">
        <v>0</v>
      </c>
      <c r="B2" s="172"/>
      <c r="C2" s="173" t="s">
        <v>186</v>
      </c>
      <c r="D2" s="173"/>
      <c r="E2" s="174" t="s">
        <v>191</v>
      </c>
      <c r="F2" s="174"/>
      <c r="G2" s="174"/>
      <c r="H2" s="174"/>
      <c r="I2" s="174"/>
    </row>
    <row r="3" spans="1:11" ht="11.25" customHeight="1" x14ac:dyDescent="0.25">
      <c r="A3" s="172" t="s">
        <v>1</v>
      </c>
      <c r="B3" s="172"/>
      <c r="C3" s="4"/>
      <c r="D3" s="5"/>
      <c r="E3" s="6" t="s">
        <v>2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7" t="s">
        <v>153</v>
      </c>
      <c r="B5" s="148"/>
      <c r="C5" s="149"/>
      <c r="D5" s="176" t="s">
        <v>182</v>
      </c>
      <c r="E5" s="177"/>
      <c r="F5" s="178"/>
      <c r="G5" s="179" t="str">
        <f>IF(D6="12x36","Regime de trabalho:","Quantidade de HORAS/MÊS")</f>
        <v>Quantidade de HORAS/MÊS</v>
      </c>
      <c r="H5" s="180"/>
      <c r="I5" s="183">
        <f>IF(D6="12x36",D6,5*D6)</f>
        <v>220</v>
      </c>
    </row>
    <row r="6" spans="1:11" ht="18.75" customHeight="1" x14ac:dyDescent="0.25">
      <c r="A6" s="147" t="str">
        <f>IF(D6="12x36","Regime de trabalho:","Regime de trabalho (horas semanais):")</f>
        <v>Regime de trabalho (horas semanais):</v>
      </c>
      <c r="B6" s="148"/>
      <c r="C6" s="149"/>
      <c r="D6" s="147">
        <v>44</v>
      </c>
      <c r="E6" s="148"/>
      <c r="F6" s="149"/>
      <c r="G6" s="181"/>
      <c r="H6" s="182"/>
      <c r="I6" s="184"/>
    </row>
    <row r="7" spans="1:11" ht="22.5" customHeight="1" x14ac:dyDescent="0.25">
      <c r="A7" s="147" t="s">
        <v>160</v>
      </c>
      <c r="B7" s="148"/>
      <c r="C7" s="149"/>
      <c r="D7" s="87" t="s">
        <v>187</v>
      </c>
      <c r="E7" s="88"/>
      <c r="F7" s="89"/>
      <c r="G7" s="90" t="s">
        <v>154</v>
      </c>
      <c r="H7" s="91"/>
      <c r="I7" s="94" t="s">
        <v>145</v>
      </c>
    </row>
    <row r="8" spans="1:11" ht="22.5" customHeight="1" x14ac:dyDescent="0.25">
      <c r="A8" s="147" t="s">
        <v>161</v>
      </c>
      <c r="B8" s="148"/>
      <c r="C8" s="149"/>
      <c r="D8" s="87" t="s">
        <v>187</v>
      </c>
      <c r="E8" s="88"/>
      <c r="F8" s="89"/>
      <c r="G8" s="92"/>
      <c r="H8" s="93"/>
      <c r="I8" s="95"/>
    </row>
    <row r="9" spans="1:11" ht="24.75" customHeight="1" x14ac:dyDescent="0.25">
      <c r="A9" s="147" t="s">
        <v>135</v>
      </c>
      <c r="B9" s="148"/>
      <c r="C9" s="149"/>
      <c r="D9" s="147" t="s">
        <v>181</v>
      </c>
      <c r="E9" s="148"/>
      <c r="F9" s="149"/>
      <c r="G9" s="185" t="s">
        <v>155</v>
      </c>
      <c r="H9" s="185"/>
      <c r="I9" s="8" t="s">
        <v>145</v>
      </c>
    </row>
    <row r="10" spans="1:11" ht="32.25" customHeight="1" x14ac:dyDescent="0.25">
      <c r="A10" s="161" t="s">
        <v>132</v>
      </c>
      <c r="B10" s="162"/>
      <c r="C10" s="162"/>
      <c r="D10" s="162"/>
      <c r="E10" s="162"/>
      <c r="F10" s="162"/>
      <c r="G10" s="72" t="s">
        <v>162</v>
      </c>
      <c r="H10" s="7">
        <v>220</v>
      </c>
      <c r="I10" s="74">
        <v>2325.27</v>
      </c>
    </row>
    <row r="11" spans="1:11" x14ac:dyDescent="0.25">
      <c r="A11" s="130" t="s">
        <v>159</v>
      </c>
      <c r="B11" s="163"/>
      <c r="C11" s="163"/>
      <c r="D11" s="163"/>
      <c r="E11" s="163"/>
      <c r="F11" s="163"/>
      <c r="G11" s="7" t="str">
        <f>D9</f>
        <v>Porto Alegre</v>
      </c>
      <c r="H11" s="7" t="s">
        <v>3</v>
      </c>
      <c r="I11" s="83">
        <v>0.05</v>
      </c>
    </row>
    <row r="12" spans="1:11" ht="15" customHeight="1" x14ac:dyDescent="0.25">
      <c r="A12" s="164" t="s">
        <v>133</v>
      </c>
      <c r="B12" s="165"/>
      <c r="C12" s="165"/>
      <c r="D12" s="165"/>
      <c r="E12" s="165"/>
      <c r="F12" s="165"/>
      <c r="G12" s="168" t="s">
        <v>4</v>
      </c>
      <c r="H12" s="7" t="s">
        <v>5</v>
      </c>
      <c r="I12" s="74">
        <v>4.8</v>
      </c>
    </row>
    <row r="13" spans="1:11" x14ac:dyDescent="0.25">
      <c r="A13" s="166"/>
      <c r="B13" s="167"/>
      <c r="C13" s="167"/>
      <c r="D13" s="167"/>
      <c r="E13" s="167"/>
      <c r="F13" s="167"/>
      <c r="G13" s="168"/>
      <c r="H13" s="7" t="s">
        <v>6</v>
      </c>
      <c r="I13" s="75">
        <v>22</v>
      </c>
    </row>
    <row r="14" spans="1:11" x14ac:dyDescent="0.25">
      <c r="A14" s="161"/>
      <c r="B14" s="162"/>
      <c r="C14" s="162"/>
      <c r="D14" s="162"/>
      <c r="E14" s="162"/>
      <c r="F14" s="162"/>
      <c r="G14" s="168"/>
      <c r="H14" s="7" t="s">
        <v>7</v>
      </c>
      <c r="I14" s="8">
        <v>0.06</v>
      </c>
    </row>
    <row r="15" spans="1:11" ht="11.25" customHeight="1" x14ac:dyDescent="0.25">
      <c r="A15" s="129" t="s">
        <v>156</v>
      </c>
      <c r="B15" s="129"/>
      <c r="C15" s="129"/>
      <c r="D15" s="129"/>
      <c r="E15" s="129"/>
      <c r="F15" s="130"/>
      <c r="G15" s="168" t="s">
        <v>4</v>
      </c>
      <c r="H15" s="7" t="s">
        <v>5</v>
      </c>
      <c r="I15" s="74">
        <v>31.69</v>
      </c>
    </row>
    <row r="16" spans="1:11" ht="11.25" customHeight="1" x14ac:dyDescent="0.25">
      <c r="A16" s="129"/>
      <c r="B16" s="129"/>
      <c r="C16" s="129"/>
      <c r="D16" s="129"/>
      <c r="E16" s="129"/>
      <c r="F16" s="130"/>
      <c r="G16" s="168"/>
      <c r="H16" s="7" t="s">
        <v>6</v>
      </c>
      <c r="I16" s="75">
        <v>22</v>
      </c>
    </row>
    <row r="17" spans="1:9" x14ac:dyDescent="0.25">
      <c r="A17" s="129"/>
      <c r="B17" s="129"/>
      <c r="C17" s="129"/>
      <c r="D17" s="129"/>
      <c r="E17" s="129"/>
      <c r="F17" s="130"/>
      <c r="G17" s="168"/>
      <c r="H17" s="7" t="s">
        <v>7</v>
      </c>
      <c r="I17" s="8">
        <v>0.2</v>
      </c>
    </row>
    <row r="18" spans="1:9" x14ac:dyDescent="0.25">
      <c r="A18" s="129" t="s">
        <v>157</v>
      </c>
      <c r="B18" s="129"/>
      <c r="C18" s="129"/>
      <c r="D18" s="129"/>
      <c r="E18" s="129"/>
      <c r="F18" s="130"/>
      <c r="G18" s="168" t="s">
        <v>4</v>
      </c>
      <c r="H18" s="7" t="s">
        <v>5</v>
      </c>
      <c r="I18" s="74">
        <v>0</v>
      </c>
    </row>
    <row r="19" spans="1:9" x14ac:dyDescent="0.25">
      <c r="A19" s="129"/>
      <c r="B19" s="129"/>
      <c r="C19" s="129"/>
      <c r="D19" s="129"/>
      <c r="E19" s="129"/>
      <c r="F19" s="130"/>
      <c r="G19" s="168"/>
      <c r="H19" s="7" t="s">
        <v>6</v>
      </c>
      <c r="I19" s="75">
        <v>0</v>
      </c>
    </row>
    <row r="20" spans="1:9" x14ac:dyDescent="0.25">
      <c r="A20" s="129"/>
      <c r="B20" s="129"/>
      <c r="C20" s="129"/>
      <c r="D20" s="129"/>
      <c r="E20" s="129"/>
      <c r="F20" s="130"/>
      <c r="G20" s="168"/>
      <c r="H20" s="7" t="s">
        <v>7</v>
      </c>
      <c r="I20" s="8">
        <v>0</v>
      </c>
    </row>
    <row r="21" spans="1:9" ht="36" customHeight="1" x14ac:dyDescent="0.25">
      <c r="A21" s="175" t="s">
        <v>183</v>
      </c>
      <c r="B21" s="175"/>
      <c r="C21" s="175"/>
      <c r="D21" s="175"/>
      <c r="E21" s="175"/>
      <c r="F21" s="164"/>
      <c r="G21" s="73" t="s">
        <v>4</v>
      </c>
      <c r="H21" s="73" t="s">
        <v>146</v>
      </c>
      <c r="I21" s="77">
        <v>198.64</v>
      </c>
    </row>
    <row r="22" spans="1:9" ht="22.5" x14ac:dyDescent="0.25">
      <c r="A22" s="130" t="s">
        <v>144</v>
      </c>
      <c r="B22" s="163"/>
      <c r="C22" s="163"/>
      <c r="D22" s="163"/>
      <c r="E22" s="163"/>
      <c r="F22" s="169"/>
      <c r="G22" s="73"/>
      <c r="H22" s="73" t="s">
        <v>136</v>
      </c>
      <c r="I22" s="76" t="s">
        <v>145</v>
      </c>
    </row>
    <row r="23" spans="1:9" ht="34.5" customHeight="1" x14ac:dyDescent="0.25">
      <c r="A23" s="129" t="s">
        <v>174</v>
      </c>
      <c r="B23" s="129"/>
      <c r="C23" s="129"/>
      <c r="D23" s="129"/>
      <c r="E23" s="129"/>
      <c r="F23" s="129"/>
      <c r="G23" s="7"/>
      <c r="H23" s="7" t="s">
        <v>141</v>
      </c>
      <c r="I23" s="74" t="s">
        <v>145</v>
      </c>
    </row>
    <row r="24" spans="1:9" ht="15" customHeight="1" x14ac:dyDescent="0.25">
      <c r="A24" s="164" t="s">
        <v>178</v>
      </c>
      <c r="B24" s="165"/>
      <c r="C24" s="165"/>
      <c r="D24" s="165"/>
      <c r="E24" s="165"/>
      <c r="F24" s="170"/>
      <c r="G24" s="73"/>
      <c r="H24" s="84" t="s">
        <v>147</v>
      </c>
      <c r="I24" s="79" t="s">
        <v>145</v>
      </c>
    </row>
    <row r="25" spans="1:9" ht="15" customHeight="1" x14ac:dyDescent="0.25">
      <c r="A25" s="161"/>
      <c r="B25" s="162"/>
      <c r="C25" s="162"/>
      <c r="D25" s="162"/>
      <c r="E25" s="162"/>
      <c r="F25" s="171"/>
      <c r="G25" s="73"/>
      <c r="H25" s="85" t="s">
        <v>176</v>
      </c>
      <c r="I25" s="8" t="s">
        <v>145</v>
      </c>
    </row>
    <row r="26" spans="1:9" ht="26.25" customHeight="1" x14ac:dyDescent="0.25">
      <c r="A26" s="130" t="s">
        <v>180</v>
      </c>
      <c r="B26" s="163"/>
      <c r="C26" s="163"/>
      <c r="D26" s="163"/>
      <c r="E26" s="163"/>
      <c r="F26" s="169"/>
      <c r="G26" s="73"/>
      <c r="H26" s="78" t="s">
        <v>147</v>
      </c>
      <c r="I26" s="79" t="s">
        <v>145</v>
      </c>
    </row>
    <row r="27" spans="1:9" ht="35.25" customHeight="1" x14ac:dyDescent="0.25">
      <c r="A27" s="129" t="s">
        <v>152</v>
      </c>
      <c r="B27" s="129"/>
      <c r="C27" s="129"/>
      <c r="D27" s="129"/>
      <c r="E27" s="129"/>
      <c r="F27" s="129"/>
      <c r="G27" s="7"/>
      <c r="H27" s="72" t="s">
        <v>136</v>
      </c>
      <c r="I27" s="8">
        <v>0.2</v>
      </c>
    </row>
    <row r="28" spans="1:9" ht="5.0999999999999996" customHeight="1" x14ac:dyDescent="0.25"/>
    <row r="29" spans="1:9" ht="17.25" customHeight="1" x14ac:dyDescent="0.25">
      <c r="A29" s="107" t="s">
        <v>8</v>
      </c>
      <c r="B29" s="107"/>
      <c r="C29" s="107"/>
      <c r="D29" s="107"/>
      <c r="E29" s="107"/>
      <c r="F29" s="107"/>
      <c r="G29" s="107"/>
      <c r="H29" s="107"/>
      <c r="I29" s="107"/>
    </row>
    <row r="30" spans="1:9" ht="33.75" x14ac:dyDescent="0.25">
      <c r="A30" s="9" t="s">
        <v>9</v>
      </c>
      <c r="B30" s="137" t="s">
        <v>10</v>
      </c>
      <c r="C30" s="138"/>
      <c r="D30" s="138"/>
      <c r="E30" s="138"/>
      <c r="F30" s="138"/>
      <c r="G30" s="139"/>
      <c r="H30" s="9" t="s">
        <v>11</v>
      </c>
      <c r="I30" s="9" t="s">
        <v>12</v>
      </c>
    </row>
    <row r="31" spans="1:9" ht="15" customHeight="1" x14ac:dyDescent="0.25">
      <c r="A31" s="10">
        <v>1</v>
      </c>
      <c r="B31" s="87" t="s">
        <v>13</v>
      </c>
      <c r="C31" s="88"/>
      <c r="D31" s="88"/>
      <c r="E31" s="88"/>
      <c r="F31" s="88"/>
      <c r="G31" s="89"/>
      <c r="H31" s="11">
        <f t="shared" ref="H31:H39" si="0">I31/$I$40</f>
        <v>1</v>
      </c>
      <c r="I31" s="12">
        <f>IF(D6="12x36",I10,I10/H10*I5)</f>
        <v>2325.27</v>
      </c>
    </row>
    <row r="32" spans="1:9" ht="15" customHeight="1" x14ac:dyDescent="0.25">
      <c r="A32" s="10">
        <f>A31+1</f>
        <v>2</v>
      </c>
      <c r="B32" s="87" t="s">
        <v>14</v>
      </c>
      <c r="C32" s="88"/>
      <c r="D32" s="88"/>
      <c r="E32" s="88"/>
      <c r="F32" s="88"/>
      <c r="G32" s="89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09" t="s">
        <v>142</v>
      </c>
      <c r="C33" s="109"/>
      <c r="D33" s="109"/>
      <c r="E33" s="109"/>
      <c r="F33" s="109"/>
      <c r="G33" s="109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09" t="s">
        <v>137</v>
      </c>
      <c r="C34" s="109"/>
      <c r="D34" s="109"/>
      <c r="E34" s="109"/>
      <c r="F34" s="109"/>
      <c r="G34" s="109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09" t="s">
        <v>138</v>
      </c>
      <c r="C35" s="109"/>
      <c r="D35" s="109"/>
      <c r="E35" s="109"/>
      <c r="F35" s="109"/>
      <c r="G35" s="109"/>
      <c r="H35" s="11">
        <f t="shared" si="0"/>
        <v>0</v>
      </c>
      <c r="I35" s="12">
        <f>IF(I7=40%,I23*I7,0)</f>
        <v>0</v>
      </c>
    </row>
    <row r="36" spans="1:10" ht="15" customHeight="1" x14ac:dyDescent="0.25">
      <c r="A36" s="10">
        <f t="shared" si="1"/>
        <v>6</v>
      </c>
      <c r="B36" s="87" t="s">
        <v>163</v>
      </c>
      <c r="C36" s="88"/>
      <c r="D36" s="88"/>
      <c r="E36" s="88"/>
      <c r="F36" s="88"/>
      <c r="G36" s="89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87" t="s">
        <v>177</v>
      </c>
      <c r="C37" s="88"/>
      <c r="D37" s="88"/>
      <c r="E37" s="88"/>
      <c r="F37" s="88"/>
      <c r="G37" s="89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87" t="s">
        <v>179</v>
      </c>
      <c r="C38" s="88"/>
      <c r="D38" s="88"/>
      <c r="E38" s="88"/>
      <c r="F38" s="88"/>
      <c r="G38" s="89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58" t="str">
        <f>IF(D6="12x36","Para postos 12x36 os feriados são considerados compensados, conforme parágrafo único, Art. 59-A da CLT","Outros")</f>
        <v>Outros</v>
      </c>
      <c r="C39" s="159"/>
      <c r="D39" s="159"/>
      <c r="E39" s="159"/>
      <c r="F39" s="159"/>
      <c r="G39" s="160"/>
      <c r="H39" s="11">
        <f t="shared" si="0"/>
        <v>0</v>
      </c>
      <c r="I39" s="61">
        <v>0</v>
      </c>
    </row>
    <row r="40" spans="1:10" s="16" customFormat="1" ht="15" customHeight="1" x14ac:dyDescent="0.25">
      <c r="A40" s="131" t="s">
        <v>15</v>
      </c>
      <c r="B40" s="132"/>
      <c r="C40" s="132"/>
      <c r="D40" s="132"/>
      <c r="E40" s="132"/>
      <c r="F40" s="132"/>
      <c r="G40" s="133"/>
      <c r="H40" s="14">
        <f>SUM(H31:H39)</f>
        <v>1</v>
      </c>
      <c r="I40" s="49">
        <f>SUM(I31:I39)</f>
        <v>2325.27</v>
      </c>
      <c r="J40" s="15"/>
    </row>
    <row r="41" spans="1:10" ht="5.0999999999999996" customHeight="1" x14ac:dyDescent="0.25"/>
    <row r="42" spans="1:10" ht="33.75" customHeight="1" x14ac:dyDescent="0.25">
      <c r="A42" s="9" t="s">
        <v>16</v>
      </c>
      <c r="B42" s="137" t="s">
        <v>17</v>
      </c>
      <c r="C42" s="138"/>
      <c r="D42" s="138"/>
      <c r="E42" s="138"/>
      <c r="F42" s="138"/>
      <c r="G42" s="139"/>
      <c r="H42" s="9" t="s">
        <v>11</v>
      </c>
      <c r="I42" s="9" t="s">
        <v>12</v>
      </c>
    </row>
    <row r="43" spans="1:10" ht="15" customHeight="1" x14ac:dyDescent="0.25">
      <c r="A43" s="10">
        <v>1</v>
      </c>
      <c r="B43" s="87" t="s">
        <v>18</v>
      </c>
      <c r="C43" s="88"/>
      <c r="D43" s="88"/>
      <c r="E43" s="88"/>
      <c r="F43" s="88"/>
      <c r="G43" s="89"/>
      <c r="H43" s="11">
        <v>0.2</v>
      </c>
      <c r="I43" s="12">
        <f>$I$40*H43</f>
        <v>465.05400000000003</v>
      </c>
    </row>
    <row r="44" spans="1:10" ht="15" customHeight="1" x14ac:dyDescent="0.25">
      <c r="A44" s="10">
        <v>2</v>
      </c>
      <c r="B44" s="87" t="s">
        <v>19</v>
      </c>
      <c r="C44" s="88"/>
      <c r="D44" s="88"/>
      <c r="E44" s="88"/>
      <c r="F44" s="88"/>
      <c r="G44" s="89"/>
      <c r="H44" s="11">
        <v>1.4999999999999999E-2</v>
      </c>
      <c r="I44" s="12">
        <f t="shared" ref="I44:I50" si="2">$I$40*H44</f>
        <v>34.879049999999999</v>
      </c>
    </row>
    <row r="45" spans="1:10" ht="15" customHeight="1" x14ac:dyDescent="0.25">
      <c r="A45" s="10">
        <v>3</v>
      </c>
      <c r="B45" s="87" t="s">
        <v>20</v>
      </c>
      <c r="C45" s="88"/>
      <c r="D45" s="88"/>
      <c r="E45" s="88"/>
      <c r="F45" s="88"/>
      <c r="G45" s="89"/>
      <c r="H45" s="11">
        <v>0.01</v>
      </c>
      <c r="I45" s="12">
        <f t="shared" si="2"/>
        <v>23.252700000000001</v>
      </c>
    </row>
    <row r="46" spans="1:10" ht="15" customHeight="1" x14ac:dyDescent="0.25">
      <c r="A46" s="10">
        <v>4</v>
      </c>
      <c r="B46" s="87" t="s">
        <v>21</v>
      </c>
      <c r="C46" s="88"/>
      <c r="D46" s="88"/>
      <c r="E46" s="88"/>
      <c r="F46" s="88"/>
      <c r="G46" s="89"/>
      <c r="H46" s="11">
        <v>2E-3</v>
      </c>
      <c r="I46" s="12">
        <f>$I$40*H46</f>
        <v>4.6505400000000003</v>
      </c>
    </row>
    <row r="47" spans="1:10" ht="15" customHeight="1" x14ac:dyDescent="0.25">
      <c r="A47" s="10">
        <v>5</v>
      </c>
      <c r="B47" s="87" t="s">
        <v>22</v>
      </c>
      <c r="C47" s="88"/>
      <c r="D47" s="88"/>
      <c r="E47" s="88"/>
      <c r="F47" s="88"/>
      <c r="G47" s="89"/>
      <c r="H47" s="11">
        <v>2.5000000000000001E-2</v>
      </c>
      <c r="I47" s="12">
        <f t="shared" si="2"/>
        <v>58.131750000000004</v>
      </c>
    </row>
    <row r="48" spans="1:10" ht="15" customHeight="1" x14ac:dyDescent="0.25">
      <c r="A48" s="10">
        <v>6</v>
      </c>
      <c r="B48" s="87" t="s">
        <v>23</v>
      </c>
      <c r="C48" s="88"/>
      <c r="D48" s="88"/>
      <c r="E48" s="88"/>
      <c r="F48" s="88"/>
      <c r="G48" s="89"/>
      <c r="H48" s="11">
        <v>0.08</v>
      </c>
      <c r="I48" s="12">
        <f>$I$40*H48</f>
        <v>186.02160000000001</v>
      </c>
    </row>
    <row r="49" spans="1:16" ht="15" customHeight="1" x14ac:dyDescent="0.25">
      <c r="A49" s="10">
        <v>7</v>
      </c>
      <c r="B49" s="87" t="s">
        <v>126</v>
      </c>
      <c r="C49" s="88"/>
      <c r="D49" s="88"/>
      <c r="E49" s="88"/>
      <c r="F49" s="88"/>
      <c r="G49" s="89"/>
      <c r="H49" s="11">
        <v>0.03</v>
      </c>
      <c r="I49" s="12">
        <f t="shared" si="2"/>
        <v>69.758099999999999</v>
      </c>
    </row>
    <row r="50" spans="1:16" ht="15" customHeight="1" x14ac:dyDescent="0.25">
      <c r="A50" s="10">
        <v>8</v>
      </c>
      <c r="B50" s="87" t="s">
        <v>24</v>
      </c>
      <c r="C50" s="88"/>
      <c r="D50" s="88"/>
      <c r="E50" s="88"/>
      <c r="F50" s="88"/>
      <c r="G50" s="89"/>
      <c r="H50" s="11">
        <v>6.0000000000000001E-3</v>
      </c>
      <c r="I50" s="12">
        <f t="shared" si="2"/>
        <v>13.95162</v>
      </c>
    </row>
    <row r="51" spans="1:16" s="16" customFormat="1" ht="15" customHeight="1" x14ac:dyDescent="0.25">
      <c r="A51" s="131" t="s">
        <v>25</v>
      </c>
      <c r="B51" s="132"/>
      <c r="C51" s="132"/>
      <c r="D51" s="132"/>
      <c r="E51" s="132"/>
      <c r="F51" s="132"/>
      <c r="G51" s="133"/>
      <c r="H51" s="14">
        <f>SUM(H43:H50)</f>
        <v>0.3680000000000001</v>
      </c>
      <c r="I51" s="49">
        <f>SUM(I43:I50)</f>
        <v>855.69936000000007</v>
      </c>
      <c r="J51" s="15"/>
    </row>
    <row r="52" spans="1:16" ht="15" customHeight="1" x14ac:dyDescent="0.25">
      <c r="A52" s="154" t="s">
        <v>26</v>
      </c>
      <c r="B52" s="154"/>
      <c r="C52" s="154"/>
      <c r="D52" s="154"/>
      <c r="E52" s="154"/>
      <c r="F52" s="154"/>
      <c r="G52" s="154"/>
      <c r="H52" s="154"/>
      <c r="I52" s="154"/>
    </row>
    <row r="53" spans="1:16" ht="30.75" customHeight="1" x14ac:dyDescent="0.25">
      <c r="A53" s="157" t="s">
        <v>27</v>
      </c>
      <c r="B53" s="157"/>
      <c r="C53" s="157"/>
      <c r="D53" s="157"/>
      <c r="E53" s="157"/>
      <c r="F53" s="157"/>
      <c r="G53" s="157"/>
      <c r="H53" s="157"/>
      <c r="I53" s="157"/>
      <c r="J53"/>
      <c r="K53"/>
      <c r="L53"/>
      <c r="M53"/>
      <c r="N53"/>
      <c r="O53"/>
      <c r="P53"/>
    </row>
    <row r="54" spans="1:16" ht="33.75" customHeight="1" x14ac:dyDescent="0.25">
      <c r="A54" s="9" t="s">
        <v>28</v>
      </c>
      <c r="B54" s="137" t="s">
        <v>29</v>
      </c>
      <c r="C54" s="138"/>
      <c r="D54" s="138"/>
      <c r="E54" s="138"/>
      <c r="F54" s="138"/>
      <c r="G54" s="139"/>
      <c r="H54" s="9" t="s">
        <v>11</v>
      </c>
      <c r="I54" s="9" t="s">
        <v>12</v>
      </c>
    </row>
    <row r="55" spans="1:16" ht="15" customHeight="1" x14ac:dyDescent="0.25">
      <c r="A55" s="10">
        <v>1</v>
      </c>
      <c r="B55" s="87" t="s">
        <v>30</v>
      </c>
      <c r="C55" s="88"/>
      <c r="D55" s="88"/>
      <c r="E55" s="88"/>
      <c r="F55" s="88"/>
      <c r="G55" s="89"/>
      <c r="H55" s="60">
        <v>0.119314</v>
      </c>
      <c r="I55" s="12">
        <f>$I$40*H55</f>
        <v>277.43726478000002</v>
      </c>
    </row>
    <row r="56" spans="1:16" ht="15" customHeight="1" x14ac:dyDescent="0.25">
      <c r="A56" s="10">
        <v>2</v>
      </c>
      <c r="B56" s="87" t="s">
        <v>31</v>
      </c>
      <c r="C56" s="88"/>
      <c r="D56" s="88"/>
      <c r="E56" s="88"/>
      <c r="F56" s="88"/>
      <c r="G56" s="89"/>
      <c r="H56" s="60">
        <v>2.0479000000000001E-2</v>
      </c>
      <c r="I56" s="12">
        <f t="shared" ref="I56:I61" si="3">$I$40*H56</f>
        <v>47.619204330000002</v>
      </c>
    </row>
    <row r="57" spans="1:16" ht="15" customHeight="1" x14ac:dyDescent="0.25">
      <c r="A57" s="10">
        <v>3</v>
      </c>
      <c r="B57" s="87" t="s">
        <v>32</v>
      </c>
      <c r="C57" s="88"/>
      <c r="D57" s="88"/>
      <c r="E57" s="88"/>
      <c r="F57" s="88"/>
      <c r="G57" s="89"/>
      <c r="H57" s="11">
        <v>1.2123E-2</v>
      </c>
      <c r="I57" s="12">
        <f t="shared" si="3"/>
        <v>28.189248209999999</v>
      </c>
    </row>
    <row r="58" spans="1:16" ht="15" customHeight="1" x14ac:dyDescent="0.25">
      <c r="A58" s="10">
        <v>4</v>
      </c>
      <c r="B58" s="87" t="s">
        <v>33</v>
      </c>
      <c r="C58" s="88"/>
      <c r="D58" s="88"/>
      <c r="E58" s="88"/>
      <c r="F58" s="88"/>
      <c r="G58" s="89"/>
      <c r="H58" s="11">
        <v>1.1436E-2</v>
      </c>
      <c r="I58" s="12">
        <f>$I$40*H58</f>
        <v>26.591787719999999</v>
      </c>
    </row>
    <row r="59" spans="1:16" ht="15" customHeight="1" x14ac:dyDescent="0.25">
      <c r="A59" s="10">
        <v>5</v>
      </c>
      <c r="B59" s="87" t="s">
        <v>34</v>
      </c>
      <c r="C59" s="88"/>
      <c r="D59" s="88"/>
      <c r="E59" s="88"/>
      <c r="F59" s="88"/>
      <c r="G59" s="89"/>
      <c r="H59" s="11">
        <v>1.74E-4</v>
      </c>
      <c r="I59" s="12">
        <f t="shared" si="3"/>
        <v>0.40459697999999999</v>
      </c>
    </row>
    <row r="60" spans="1:16" ht="15" customHeight="1" x14ac:dyDescent="0.25">
      <c r="A60" s="10">
        <v>6</v>
      </c>
      <c r="B60" s="87" t="s">
        <v>35</v>
      </c>
      <c r="C60" s="88"/>
      <c r="D60" s="88"/>
      <c r="E60" s="88"/>
      <c r="F60" s="88"/>
      <c r="G60" s="89"/>
      <c r="H60" s="11">
        <v>4.4200000000000001E-4</v>
      </c>
      <c r="I60" s="12">
        <f t="shared" si="3"/>
        <v>1.0277693400000001</v>
      </c>
    </row>
    <row r="61" spans="1:16" ht="15" customHeight="1" x14ac:dyDescent="0.25">
      <c r="A61" s="10">
        <v>7</v>
      </c>
      <c r="B61" s="87" t="s">
        <v>36</v>
      </c>
      <c r="C61" s="88"/>
      <c r="D61" s="88"/>
      <c r="E61" s="88"/>
      <c r="F61" s="88"/>
      <c r="G61" s="89"/>
      <c r="H61" s="11">
        <v>1.85E-4</v>
      </c>
      <c r="I61" s="12">
        <f t="shared" si="3"/>
        <v>0.43017495</v>
      </c>
    </row>
    <row r="62" spans="1:16" ht="15" customHeight="1" x14ac:dyDescent="0.25">
      <c r="A62" s="10">
        <v>8</v>
      </c>
      <c r="B62" s="87" t="s">
        <v>37</v>
      </c>
      <c r="C62" s="88"/>
      <c r="D62" s="88"/>
      <c r="E62" s="88"/>
      <c r="F62" s="88"/>
      <c r="G62" s="89"/>
      <c r="H62" s="11">
        <v>9.0789999999999996E-2</v>
      </c>
      <c r="I62" s="12">
        <f>$I$40*H62</f>
        <v>211.11126329999999</v>
      </c>
    </row>
    <row r="63" spans="1:16" s="16" customFormat="1" ht="15" customHeight="1" x14ac:dyDescent="0.25">
      <c r="A63" s="131" t="s">
        <v>38</v>
      </c>
      <c r="B63" s="132"/>
      <c r="C63" s="132"/>
      <c r="D63" s="132"/>
      <c r="E63" s="132"/>
      <c r="F63" s="132"/>
      <c r="G63" s="133"/>
      <c r="H63" s="14">
        <f>SUM(H55:H62)</f>
        <v>0.25494299999999998</v>
      </c>
      <c r="I63" s="49">
        <f>SUM(I55:I62)</f>
        <v>592.81130961000008</v>
      </c>
      <c r="J63" s="15"/>
    </row>
    <row r="64" spans="1:16" ht="11.25" customHeight="1" x14ac:dyDescent="0.25">
      <c r="A64" s="17" t="s">
        <v>39</v>
      </c>
      <c r="B64" s="125" t="s">
        <v>40</v>
      </c>
      <c r="C64" s="125"/>
      <c r="D64" s="125"/>
      <c r="E64" s="125"/>
      <c r="F64" s="125"/>
      <c r="G64" s="125"/>
      <c r="H64" s="125"/>
      <c r="I64" s="125"/>
    </row>
    <row r="65" spans="1:11" ht="15" customHeight="1" x14ac:dyDescent="0.25">
      <c r="A65" s="17" t="s">
        <v>41</v>
      </c>
      <c r="B65" s="156" t="s">
        <v>42</v>
      </c>
      <c r="C65" s="156"/>
      <c r="D65" s="156"/>
      <c r="E65" s="156"/>
      <c r="F65" s="156"/>
      <c r="G65" s="156"/>
      <c r="H65" s="156"/>
      <c r="I65" s="156"/>
    </row>
    <row r="66" spans="1:11" ht="33.75" customHeight="1" x14ac:dyDescent="0.25">
      <c r="A66" s="9" t="s">
        <v>43</v>
      </c>
      <c r="B66" s="137" t="s">
        <v>44</v>
      </c>
      <c r="C66" s="138"/>
      <c r="D66" s="138"/>
      <c r="E66" s="138"/>
      <c r="F66" s="138"/>
      <c r="G66" s="139"/>
      <c r="H66" s="9" t="s">
        <v>11</v>
      </c>
      <c r="I66" s="9" t="s">
        <v>12</v>
      </c>
    </row>
    <row r="67" spans="1:11" ht="15" customHeight="1" x14ac:dyDescent="0.25">
      <c r="A67" s="10">
        <v>1</v>
      </c>
      <c r="B67" s="87" t="s">
        <v>45</v>
      </c>
      <c r="C67" s="88"/>
      <c r="D67" s="88"/>
      <c r="E67" s="88"/>
      <c r="F67" s="88"/>
      <c r="G67" s="89"/>
      <c r="H67" s="11">
        <v>2.3626999999999999E-2</v>
      </c>
      <c r="I67" s="12">
        <f>$I$40*H67</f>
        <v>54.939154289999998</v>
      </c>
    </row>
    <row r="68" spans="1:11" ht="15" customHeight="1" x14ac:dyDescent="0.25">
      <c r="A68" s="10">
        <v>2</v>
      </c>
      <c r="B68" s="87" t="s">
        <v>46</v>
      </c>
      <c r="C68" s="88"/>
      <c r="D68" s="88"/>
      <c r="E68" s="88"/>
      <c r="F68" s="88"/>
      <c r="G68" s="89"/>
      <c r="H68" s="11">
        <v>1.717E-3</v>
      </c>
      <c r="I68" s="12">
        <f t="shared" ref="I68:I69" si="4">$I$40*H68</f>
        <v>3.9924885899999998</v>
      </c>
    </row>
    <row r="69" spans="1:11" ht="15" customHeight="1" x14ac:dyDescent="0.25">
      <c r="A69" s="10">
        <v>3</v>
      </c>
      <c r="B69" s="87" t="s">
        <v>47</v>
      </c>
      <c r="C69" s="88"/>
      <c r="D69" s="88"/>
      <c r="E69" s="88"/>
      <c r="F69" s="88"/>
      <c r="G69" s="89"/>
      <c r="H69" s="11">
        <v>9.4509999999999993E-3</v>
      </c>
      <c r="I69" s="12">
        <f t="shared" si="4"/>
        <v>21.976126769999997</v>
      </c>
    </row>
    <row r="70" spans="1:11" s="16" customFormat="1" ht="15" customHeight="1" x14ac:dyDescent="0.25">
      <c r="A70" s="131" t="s">
        <v>48</v>
      </c>
      <c r="B70" s="132"/>
      <c r="C70" s="132"/>
      <c r="D70" s="132"/>
      <c r="E70" s="132"/>
      <c r="F70" s="132"/>
      <c r="G70" s="133"/>
      <c r="H70" s="14">
        <f>SUM(H67:H69)</f>
        <v>3.4795E-2</v>
      </c>
      <c r="I70" s="49">
        <f>SUM(I67:I69)</f>
        <v>80.907769649999992</v>
      </c>
      <c r="J70" s="15"/>
    </row>
    <row r="71" spans="1:11" ht="5.0999999999999996" customHeight="1" x14ac:dyDescent="0.25"/>
    <row r="72" spans="1:11" ht="33.75" x14ac:dyDescent="0.25">
      <c r="A72" s="9" t="s">
        <v>49</v>
      </c>
      <c r="B72" s="137" t="s">
        <v>50</v>
      </c>
      <c r="C72" s="138"/>
      <c r="D72" s="138"/>
      <c r="E72" s="138"/>
      <c r="F72" s="138"/>
      <c r="G72" s="139"/>
      <c r="H72" s="9" t="s">
        <v>11</v>
      </c>
      <c r="I72" s="9" t="s">
        <v>12</v>
      </c>
    </row>
    <row r="73" spans="1:11" ht="15" customHeight="1" x14ac:dyDescent="0.25">
      <c r="A73" s="10">
        <v>1</v>
      </c>
      <c r="B73" s="87" t="s">
        <v>51</v>
      </c>
      <c r="C73" s="88"/>
      <c r="D73" s="88"/>
      <c r="E73" s="88"/>
      <c r="F73" s="88"/>
      <c r="G73" s="89"/>
      <c r="H73" s="11">
        <f>(H51*H63)</f>
        <v>9.3819024000000015E-2</v>
      </c>
      <c r="I73" s="12">
        <f>$I$40*H73</f>
        <v>218.15456193648004</v>
      </c>
    </row>
    <row r="74" spans="1:11" s="16" customFormat="1" ht="15" customHeight="1" x14ac:dyDescent="0.25">
      <c r="A74" s="131" t="s">
        <v>52</v>
      </c>
      <c r="B74" s="132"/>
      <c r="C74" s="132"/>
      <c r="D74" s="132"/>
      <c r="E74" s="132"/>
      <c r="F74" s="132"/>
      <c r="G74" s="133"/>
      <c r="H74" s="14">
        <f>SUM(H73:H73)</f>
        <v>9.3819024000000015E-2</v>
      </c>
      <c r="I74" s="49">
        <f>I73</f>
        <v>218.15456193648004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53" t="s">
        <v>53</v>
      </c>
      <c r="B76" s="153"/>
      <c r="C76" s="153"/>
      <c r="D76" s="153"/>
      <c r="E76" s="153"/>
      <c r="F76" s="153"/>
      <c r="G76" s="153"/>
      <c r="H76" s="20">
        <f>H51+H63+H70+H74</f>
        <v>0.75155702400000002</v>
      </c>
      <c r="I76" s="21">
        <f>I51+I63+I70+I74</f>
        <v>1747.5730011964802</v>
      </c>
      <c r="J76" s="15"/>
    </row>
    <row r="77" spans="1:11" ht="5.0999999999999996" customHeight="1" x14ac:dyDescent="0.25"/>
    <row r="78" spans="1:11" ht="33.75" x14ac:dyDescent="0.25">
      <c r="A78" s="9" t="s">
        <v>54</v>
      </c>
      <c r="B78" s="137" t="s">
        <v>150</v>
      </c>
      <c r="C78" s="138"/>
      <c r="D78" s="138"/>
      <c r="E78" s="138"/>
      <c r="F78" s="138"/>
      <c r="G78" s="139"/>
      <c r="H78" s="9" t="s">
        <v>11</v>
      </c>
      <c r="I78" s="9" t="s">
        <v>12</v>
      </c>
    </row>
    <row r="79" spans="1:11" ht="15" customHeight="1" x14ac:dyDescent="0.25">
      <c r="A79" s="10">
        <v>1</v>
      </c>
      <c r="B79" s="87" t="s">
        <v>156</v>
      </c>
      <c r="C79" s="88"/>
      <c r="D79" s="88"/>
      <c r="E79" s="88"/>
      <c r="F79" s="88"/>
      <c r="G79" s="89"/>
      <c r="H79" s="11">
        <f>I79/$I$40</f>
        <v>0.23986203752682486</v>
      </c>
      <c r="I79" s="12">
        <f>I96</f>
        <v>557.74400000000003</v>
      </c>
    </row>
    <row r="80" spans="1:11" ht="15" customHeight="1" x14ac:dyDescent="0.25">
      <c r="A80" s="10">
        <v>2</v>
      </c>
      <c r="B80" s="87" t="s">
        <v>157</v>
      </c>
      <c r="C80" s="88"/>
      <c r="D80" s="88"/>
      <c r="E80" s="88"/>
      <c r="F80" s="88"/>
      <c r="G80" s="89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87" t="s">
        <v>164</v>
      </c>
      <c r="C81" s="88"/>
      <c r="D81" s="88"/>
      <c r="E81" s="88"/>
      <c r="F81" s="88"/>
      <c r="G81" s="89"/>
      <c r="H81" s="11">
        <f>I81/$I$40</f>
        <v>3.0828161890877184E-2</v>
      </c>
      <c r="I81" s="12">
        <f>I88</f>
        <v>71.683799999999991</v>
      </c>
    </row>
    <row r="82" spans="1:10" ht="15" customHeight="1" x14ac:dyDescent="0.25">
      <c r="A82" s="10">
        <v>4</v>
      </c>
      <c r="B82" s="87" t="s">
        <v>148</v>
      </c>
      <c r="C82" s="88"/>
      <c r="D82" s="88"/>
      <c r="E82" s="88"/>
      <c r="F82" s="88"/>
      <c r="G82" s="89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87" t="s">
        <v>134</v>
      </c>
      <c r="C83" s="88"/>
      <c r="D83" s="88"/>
      <c r="E83" s="88"/>
      <c r="F83" s="88"/>
      <c r="G83" s="89"/>
      <c r="H83" s="11">
        <f>I83/$I$40</f>
        <v>8.5426638626912133E-2</v>
      </c>
      <c r="I83" s="12">
        <f>IF(I21="Não aplicável",0,I21)</f>
        <v>198.64</v>
      </c>
    </row>
    <row r="84" spans="1:10" ht="15" customHeight="1" x14ac:dyDescent="0.25">
      <c r="A84" s="131" t="s">
        <v>55</v>
      </c>
      <c r="B84" s="132"/>
      <c r="C84" s="132"/>
      <c r="D84" s="132"/>
      <c r="E84" s="132"/>
      <c r="F84" s="132"/>
      <c r="G84" s="133"/>
      <c r="H84" s="14">
        <f>SUM(H79:H83)</f>
        <v>0.35611683804461419</v>
      </c>
      <c r="I84" s="49">
        <f>SUM(I79:I83)</f>
        <v>828.06780000000003</v>
      </c>
      <c r="J84" s="13"/>
    </row>
    <row r="85" spans="1:10" ht="18" customHeight="1" x14ac:dyDescent="0.25">
      <c r="A85" s="17" t="s">
        <v>166</v>
      </c>
      <c r="B85" s="154" t="s">
        <v>165</v>
      </c>
      <c r="C85" s="155"/>
      <c r="D85" s="155"/>
      <c r="E85" s="155"/>
      <c r="F85" s="155"/>
      <c r="G85" s="155"/>
      <c r="H85" s="23"/>
      <c r="I85" s="24"/>
    </row>
    <row r="86" spans="1:10" ht="15" customHeight="1" x14ac:dyDescent="0.25">
      <c r="A86" s="151" t="s">
        <v>56</v>
      </c>
      <c r="B86" s="151"/>
      <c r="C86" s="151"/>
      <c r="D86" s="151"/>
      <c r="E86" s="151"/>
      <c r="F86" s="151"/>
      <c r="G86" s="151"/>
      <c r="H86" s="151"/>
      <c r="I86" s="151"/>
    </row>
    <row r="87" spans="1:10" ht="24" customHeight="1" x14ac:dyDescent="0.25">
      <c r="A87" s="129" t="s">
        <v>57</v>
      </c>
      <c r="B87" s="129"/>
      <c r="C87" s="10" t="s">
        <v>58</v>
      </c>
      <c r="D87" s="10" t="s">
        <v>59</v>
      </c>
      <c r="E87" s="10" t="s">
        <v>60</v>
      </c>
      <c r="F87" s="10" t="s">
        <v>61</v>
      </c>
      <c r="G87" s="10" t="s">
        <v>62</v>
      </c>
      <c r="H87" s="11" t="s">
        <v>63</v>
      </c>
      <c r="I87" s="12" t="s">
        <v>64</v>
      </c>
    </row>
    <row r="88" spans="1:10" ht="15" customHeight="1" x14ac:dyDescent="0.25">
      <c r="A88" s="152">
        <f>I12</f>
        <v>4.8</v>
      </c>
      <c r="B88" s="129"/>
      <c r="C88" s="10">
        <f>I13</f>
        <v>22</v>
      </c>
      <c r="D88" s="10">
        <v>2</v>
      </c>
      <c r="E88" s="29">
        <f>A88*C88*D88</f>
        <v>211.2</v>
      </c>
      <c r="F88" s="29">
        <f>I31</f>
        <v>2325.27</v>
      </c>
      <c r="G88" s="25">
        <f>I14</f>
        <v>0.06</v>
      </c>
      <c r="H88" s="29">
        <f>F88*G88</f>
        <v>139.5162</v>
      </c>
      <c r="I88" s="61">
        <f>IF((E88-H88)&gt;0,E88-H88,0)</f>
        <v>71.683799999999991</v>
      </c>
    </row>
    <row r="89" spans="1:10" ht="3.75" customHeight="1" x14ac:dyDescent="0.25">
      <c r="A89" s="80"/>
      <c r="E89" s="13"/>
      <c r="F89" s="13"/>
      <c r="G89" s="81"/>
      <c r="H89" s="13"/>
      <c r="I89" s="82"/>
    </row>
    <row r="90" spans="1:10" ht="15" customHeight="1" x14ac:dyDescent="0.25">
      <c r="A90" s="151" t="s">
        <v>158</v>
      </c>
      <c r="B90" s="151"/>
      <c r="C90" s="151"/>
      <c r="D90" s="151"/>
      <c r="E90" s="151"/>
      <c r="F90" s="151"/>
      <c r="G90" s="151"/>
      <c r="H90" s="151"/>
      <c r="I90" s="151"/>
    </row>
    <row r="91" spans="1:10" ht="23.25" customHeight="1" x14ac:dyDescent="0.25">
      <c r="A91" s="129" t="s">
        <v>57</v>
      </c>
      <c r="B91" s="129"/>
      <c r="C91" s="10" t="s">
        <v>65</v>
      </c>
      <c r="D91" s="10" t="s">
        <v>59</v>
      </c>
      <c r="E91" s="10" t="s">
        <v>60</v>
      </c>
      <c r="F91" s="10" t="s">
        <v>61</v>
      </c>
      <c r="G91" s="10" t="s">
        <v>62</v>
      </c>
      <c r="H91" s="11" t="s">
        <v>63</v>
      </c>
      <c r="I91" s="12" t="s">
        <v>64</v>
      </c>
    </row>
    <row r="92" spans="1:10" ht="15" customHeight="1" x14ac:dyDescent="0.25">
      <c r="A92" s="150">
        <f>I18</f>
        <v>0</v>
      </c>
      <c r="B92" s="150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0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51" t="s">
        <v>139</v>
      </c>
      <c r="B94" s="151"/>
      <c r="C94" s="151"/>
      <c r="D94" s="151"/>
      <c r="E94" s="151"/>
      <c r="F94" s="151"/>
      <c r="G94" s="151"/>
      <c r="H94" s="151"/>
      <c r="I94" s="151"/>
    </row>
    <row r="95" spans="1:10" ht="23.25" customHeight="1" x14ac:dyDescent="0.25">
      <c r="A95" s="129" t="s">
        <v>57</v>
      </c>
      <c r="B95" s="129"/>
      <c r="C95" s="10" t="s">
        <v>65</v>
      </c>
      <c r="D95" s="10" t="s">
        <v>59</v>
      </c>
      <c r="E95" s="10" t="s">
        <v>60</v>
      </c>
      <c r="F95" s="10" t="s">
        <v>61</v>
      </c>
      <c r="G95" s="10" t="s">
        <v>62</v>
      </c>
      <c r="H95" s="11" t="str">
        <f>H87</f>
        <v>Valor desconto</v>
      </c>
      <c r="I95" s="12" t="s">
        <v>64</v>
      </c>
    </row>
    <row r="96" spans="1:10" ht="15" customHeight="1" x14ac:dyDescent="0.25">
      <c r="A96" s="150">
        <f>I15</f>
        <v>31.69</v>
      </c>
      <c r="B96" s="150"/>
      <c r="C96" s="30">
        <f>I16</f>
        <v>22</v>
      </c>
      <c r="D96" s="10">
        <v>1</v>
      </c>
      <c r="E96" s="29">
        <f>A96*C96*D96</f>
        <v>697.18000000000006</v>
      </c>
      <c r="F96" s="29">
        <f>E96</f>
        <v>697.18000000000006</v>
      </c>
      <c r="G96" s="50">
        <f>I17</f>
        <v>0.2</v>
      </c>
      <c r="H96" s="29">
        <f>F96*G96</f>
        <v>139.43600000000001</v>
      </c>
      <c r="I96" s="12">
        <f>E96-H96</f>
        <v>557.74400000000003</v>
      </c>
    </row>
    <row r="97" spans="1:19" ht="5.0999999999999996" customHeight="1" x14ac:dyDescent="0.25"/>
    <row r="98" spans="1:19" ht="12" customHeight="1" x14ac:dyDescent="0.25">
      <c r="A98" s="112" t="s">
        <v>66</v>
      </c>
      <c r="B98" s="112"/>
      <c r="C98" s="112"/>
      <c r="D98" s="112"/>
      <c r="E98" s="112"/>
      <c r="F98" s="112"/>
      <c r="G98" s="112"/>
      <c r="H98" s="31">
        <f>H40+H76+H84</f>
        <v>2.107673862044614</v>
      </c>
      <c r="I98" s="32">
        <f>I40+I76+I84</f>
        <v>4900.91080119648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07" t="s">
        <v>67</v>
      </c>
      <c r="B100" s="107"/>
      <c r="C100" s="107"/>
      <c r="D100" s="107"/>
      <c r="E100" s="107"/>
      <c r="F100" s="107"/>
      <c r="G100" s="107"/>
      <c r="H100" s="107"/>
      <c r="I100" s="107"/>
    </row>
    <row r="101" spans="1:19" ht="33.75" x14ac:dyDescent="0.25">
      <c r="A101" s="9" t="s">
        <v>9</v>
      </c>
      <c r="B101" s="137" t="s">
        <v>68</v>
      </c>
      <c r="C101" s="138"/>
      <c r="D101" s="138"/>
      <c r="E101" s="138"/>
      <c r="F101" s="138"/>
      <c r="G101" s="139"/>
      <c r="H101" s="9" t="s">
        <v>11</v>
      </c>
      <c r="I101" s="9" t="s">
        <v>12</v>
      </c>
    </row>
    <row r="102" spans="1:19" ht="15" customHeight="1" x14ac:dyDescent="0.25">
      <c r="A102" s="10">
        <v>1</v>
      </c>
      <c r="B102" s="87" t="s">
        <v>167</v>
      </c>
      <c r="C102" s="88"/>
      <c r="D102" s="88"/>
      <c r="E102" s="88"/>
      <c r="F102" s="88"/>
      <c r="G102" s="89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44" t="s">
        <v>171</v>
      </c>
      <c r="C103" s="145"/>
      <c r="D103" s="145"/>
      <c r="E103" s="145"/>
      <c r="F103" s="145"/>
      <c r="G103" s="146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87" t="s">
        <v>69</v>
      </c>
      <c r="C104" s="88"/>
      <c r="D104" s="88"/>
      <c r="E104" s="88"/>
      <c r="F104" s="88"/>
      <c r="G104" s="89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47" t="s">
        <v>70</v>
      </c>
      <c r="C105" s="148"/>
      <c r="D105" s="148"/>
      <c r="E105" s="148"/>
      <c r="F105" s="148"/>
      <c r="G105" s="149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87" t="s">
        <v>172</v>
      </c>
      <c r="C106" s="88"/>
      <c r="D106" s="88"/>
      <c r="E106" s="88"/>
      <c r="F106" s="88"/>
      <c r="G106" s="89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87" t="s">
        <v>71</v>
      </c>
      <c r="C107" s="88"/>
      <c r="D107" s="88"/>
      <c r="E107" s="88"/>
      <c r="F107" s="88"/>
      <c r="G107" s="89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1" t="s">
        <v>72</v>
      </c>
      <c r="B108" s="132"/>
      <c r="C108" s="132"/>
      <c r="D108" s="132"/>
      <c r="E108" s="132"/>
      <c r="F108" s="132"/>
      <c r="G108" s="133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25" t="s">
        <v>168</v>
      </c>
      <c r="C109" s="125"/>
      <c r="D109" s="125"/>
      <c r="E109" s="125"/>
      <c r="F109" s="125"/>
      <c r="G109" s="125"/>
      <c r="H109" s="125"/>
      <c r="I109" s="125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40" t="s">
        <v>149</v>
      </c>
      <c r="B111" s="141"/>
      <c r="C111" s="141"/>
      <c r="D111" s="141"/>
      <c r="E111" s="142"/>
      <c r="F111" s="39">
        <f>I27</f>
        <v>0.2</v>
      </c>
      <c r="G111" s="40">
        <f>I113*F111</f>
        <v>965.84540023929605</v>
      </c>
      <c r="H111" s="41" t="s">
        <v>73</v>
      </c>
      <c r="I111" s="42">
        <f>I81</f>
        <v>71.683799999999991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35" t="s">
        <v>74</v>
      </c>
      <c r="B112" s="135"/>
      <c r="C112" s="43" t="s">
        <v>75</v>
      </c>
      <c r="D112" s="43" t="s">
        <v>76</v>
      </c>
      <c r="E112" s="43" t="s">
        <v>77</v>
      </c>
      <c r="F112" s="43" t="s">
        <v>78</v>
      </c>
      <c r="G112" s="43" t="s">
        <v>79</v>
      </c>
      <c r="H112" s="41" t="s">
        <v>80</v>
      </c>
      <c r="I112" s="44" t="s">
        <v>81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36">
        <f>I40</f>
        <v>2325.27</v>
      </c>
      <c r="B113" s="136"/>
      <c r="C113" s="47">
        <f>I51</f>
        <v>855.69936000000007</v>
      </c>
      <c r="D113" s="47">
        <f>I63</f>
        <v>592.81130961000008</v>
      </c>
      <c r="E113" s="47">
        <f>I70</f>
        <v>80.907769649999992</v>
      </c>
      <c r="F113" s="47">
        <f>I74</f>
        <v>218.15456193648004</v>
      </c>
      <c r="G113" s="47">
        <f>I84</f>
        <v>828.06780000000003</v>
      </c>
      <c r="H113" s="47">
        <f>A113+C113+D113+E113+F113+G113</f>
        <v>4900.91080119648</v>
      </c>
      <c r="I113" s="47">
        <f>H113-I111</f>
        <v>4829.2270011964802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43"/>
      <c r="C114" s="143"/>
      <c r="D114" s="143"/>
      <c r="E114" s="143"/>
      <c r="F114" s="143"/>
      <c r="G114" s="143"/>
      <c r="H114" s="143"/>
      <c r="I114" s="143"/>
    </row>
    <row r="115" spans="1:19" ht="33.75" x14ac:dyDescent="0.25">
      <c r="A115" s="9" t="s">
        <v>16</v>
      </c>
      <c r="B115" s="137" t="s">
        <v>82</v>
      </c>
      <c r="C115" s="138"/>
      <c r="D115" s="138"/>
      <c r="E115" s="138"/>
      <c r="F115" s="138"/>
      <c r="G115" s="139"/>
      <c r="H115" s="9" t="s">
        <v>11</v>
      </c>
      <c r="I115" s="9" t="s">
        <v>12</v>
      </c>
    </row>
    <row r="116" spans="1:19" ht="15" customHeight="1" x14ac:dyDescent="0.25">
      <c r="A116" s="10">
        <v>1</v>
      </c>
      <c r="B116" s="87" t="s">
        <v>83</v>
      </c>
      <c r="C116" s="88"/>
      <c r="D116" s="88"/>
      <c r="E116" s="88"/>
      <c r="F116" s="88"/>
      <c r="G116" s="89"/>
      <c r="H116" s="11">
        <f>I116/$I$126</f>
        <v>2.0707247759366911E-2</v>
      </c>
      <c r="I116" s="12">
        <v>100</v>
      </c>
    </row>
    <row r="117" spans="1:19" ht="15" customHeight="1" x14ac:dyDescent="0.25">
      <c r="A117" s="10">
        <v>2</v>
      </c>
      <c r="B117" s="87" t="s">
        <v>84</v>
      </c>
      <c r="C117" s="88"/>
      <c r="D117" s="88"/>
      <c r="E117" s="88"/>
      <c r="F117" s="88"/>
      <c r="G117" s="89"/>
      <c r="H117" s="11">
        <f>I117/$I$126</f>
        <v>1.0353623879683456E-2</v>
      </c>
      <c r="I117" s="12">
        <v>50</v>
      </c>
    </row>
    <row r="118" spans="1:19" ht="15" customHeight="1" x14ac:dyDescent="0.25">
      <c r="A118" s="131" t="s">
        <v>85</v>
      </c>
      <c r="B118" s="132"/>
      <c r="C118" s="132"/>
      <c r="D118" s="132"/>
      <c r="E118" s="132"/>
      <c r="F118" s="132"/>
      <c r="G118" s="133"/>
      <c r="H118" s="14">
        <f>H116+H117</f>
        <v>3.1060871639050365E-2</v>
      </c>
      <c r="I118" s="49">
        <f>SUM(I116:I117)</f>
        <v>150</v>
      </c>
    </row>
    <row r="119" spans="1:19" ht="5.0999999999999996" customHeight="1" x14ac:dyDescent="0.25"/>
    <row r="120" spans="1:19" ht="33.75" x14ac:dyDescent="0.25">
      <c r="A120" s="9" t="s">
        <v>28</v>
      </c>
      <c r="B120" s="137" t="s">
        <v>86</v>
      </c>
      <c r="C120" s="138"/>
      <c r="D120" s="138"/>
      <c r="E120" s="138"/>
      <c r="F120" s="138"/>
      <c r="G120" s="139"/>
      <c r="H120" s="9" t="s">
        <v>11</v>
      </c>
      <c r="I120" s="9" t="s">
        <v>12</v>
      </c>
    </row>
    <row r="121" spans="1:19" ht="15" customHeight="1" x14ac:dyDescent="0.25">
      <c r="A121" s="10">
        <v>1</v>
      </c>
      <c r="B121" s="87" t="s">
        <v>86</v>
      </c>
      <c r="C121" s="88"/>
      <c r="D121" s="88"/>
      <c r="E121" s="88"/>
      <c r="F121" s="88"/>
      <c r="G121" s="89"/>
      <c r="H121" s="11">
        <f>I121/I126</f>
        <v>0.14893912836094964</v>
      </c>
      <c r="I121" s="12">
        <f>G124-I118</f>
        <v>719.26086021536639</v>
      </c>
    </row>
    <row r="122" spans="1:19" ht="15" customHeight="1" x14ac:dyDescent="0.25">
      <c r="A122" s="131" t="s">
        <v>87</v>
      </c>
      <c r="B122" s="132"/>
      <c r="C122" s="132"/>
      <c r="D122" s="132"/>
      <c r="E122" s="132"/>
      <c r="F122" s="132"/>
      <c r="G122" s="133"/>
      <c r="H122" s="14">
        <f>H121</f>
        <v>0.14893912836094964</v>
      </c>
      <c r="I122" s="49">
        <f>I121</f>
        <v>719.26086021536639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34" t="s">
        <v>88</v>
      </c>
      <c r="B124" s="134"/>
      <c r="C124" s="134"/>
      <c r="D124" s="134"/>
      <c r="E124" s="134"/>
      <c r="F124" s="39">
        <v>0.18</v>
      </c>
      <c r="G124" s="40">
        <f>I126*F124</f>
        <v>869.26086021536639</v>
      </c>
      <c r="H124" s="41" t="s">
        <v>73</v>
      </c>
      <c r="I124" s="42">
        <f>I81</f>
        <v>71.683799999999991</v>
      </c>
      <c r="L124" s="1"/>
    </row>
    <row r="125" spans="1:19" s="46" customFormat="1" ht="16.5" customHeight="1" x14ac:dyDescent="0.25">
      <c r="A125" s="135" t="s">
        <v>74</v>
      </c>
      <c r="B125" s="135"/>
      <c r="C125" s="43" t="s">
        <v>75</v>
      </c>
      <c r="D125" s="43" t="s">
        <v>76</v>
      </c>
      <c r="E125" s="43" t="s">
        <v>77</v>
      </c>
      <c r="F125" s="43" t="s">
        <v>78</v>
      </c>
      <c r="G125" s="43" t="s">
        <v>79</v>
      </c>
      <c r="H125" s="41" t="s">
        <v>80</v>
      </c>
      <c r="I125" s="44" t="s">
        <v>81</v>
      </c>
      <c r="J125" s="45"/>
      <c r="L125" s="45"/>
    </row>
    <row r="126" spans="1:19" ht="16.5" customHeight="1" x14ac:dyDescent="0.25">
      <c r="A126" s="136">
        <f>I40</f>
        <v>2325.27</v>
      </c>
      <c r="B126" s="136"/>
      <c r="C126" s="47">
        <f>I51</f>
        <v>855.69936000000007</v>
      </c>
      <c r="D126" s="47">
        <f>I63</f>
        <v>592.81130961000008</v>
      </c>
      <c r="E126" s="47">
        <f>I70</f>
        <v>80.907769649999992</v>
      </c>
      <c r="F126" s="47">
        <f>I74</f>
        <v>218.15456193648004</v>
      </c>
      <c r="G126" s="47">
        <f>I84</f>
        <v>828.06780000000003</v>
      </c>
      <c r="H126" s="47">
        <f>A126+C126+D126+E126+F126+G126</f>
        <v>4900.91080119648</v>
      </c>
      <c r="I126" s="47">
        <f>H126-I124</f>
        <v>4829.2270011964802</v>
      </c>
      <c r="J126" s="13"/>
      <c r="L126" s="1"/>
    </row>
    <row r="127" spans="1:19" ht="5.0999999999999996" customHeight="1" x14ac:dyDescent="0.25"/>
    <row r="128" spans="1:19" ht="12" x14ac:dyDescent="0.25">
      <c r="A128" s="112" t="s">
        <v>89</v>
      </c>
      <c r="B128" s="112"/>
      <c r="C128" s="112"/>
      <c r="D128" s="112"/>
      <c r="E128" s="112"/>
      <c r="F128" s="112"/>
      <c r="G128" s="112"/>
      <c r="H128" s="31">
        <f>H108+H118+H122</f>
        <v>0.18</v>
      </c>
      <c r="I128" s="32">
        <f>I108+I118+I122</f>
        <v>869.26086021536639</v>
      </c>
    </row>
    <row r="129" spans="1:19" ht="5.0999999999999996" customHeight="1" x14ac:dyDescent="0.25"/>
    <row r="130" spans="1:19" x14ac:dyDescent="0.25">
      <c r="A130" s="107" t="s">
        <v>90</v>
      </c>
      <c r="B130" s="107"/>
      <c r="C130" s="107"/>
      <c r="D130" s="107"/>
      <c r="E130" s="107"/>
      <c r="F130" s="107"/>
      <c r="G130" s="107"/>
      <c r="H130" s="107"/>
      <c r="I130" s="107"/>
    </row>
    <row r="131" spans="1:19" ht="33.75" x14ac:dyDescent="0.25">
      <c r="A131" s="9" t="s">
        <v>9</v>
      </c>
      <c r="B131" s="137" t="s">
        <v>169</v>
      </c>
      <c r="C131" s="138"/>
      <c r="D131" s="138"/>
      <c r="E131" s="138"/>
      <c r="F131" s="138"/>
      <c r="G131" s="139"/>
      <c r="H131" s="9" t="s">
        <v>11</v>
      </c>
      <c r="I131" s="9" t="s">
        <v>12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87" t="s">
        <v>91</v>
      </c>
      <c r="C132" s="88"/>
      <c r="D132" s="88"/>
      <c r="E132" s="88"/>
      <c r="F132" s="88"/>
      <c r="G132" s="89"/>
      <c r="H132" s="11">
        <f>I132/$I$98</f>
        <v>8.3775444390116558E-3</v>
      </c>
      <c r="I132" s="12">
        <f>($D$142/$E$144)*H142</f>
        <v>41.057598028655725</v>
      </c>
    </row>
    <row r="133" spans="1:19" ht="15" customHeight="1" x14ac:dyDescent="0.25">
      <c r="A133" s="10">
        <v>2</v>
      </c>
      <c r="B133" s="87" t="s">
        <v>92</v>
      </c>
      <c r="C133" s="88"/>
      <c r="D133" s="88"/>
      <c r="E133" s="88"/>
      <c r="F133" s="88"/>
      <c r="G133" s="89"/>
      <c r="H133" s="11">
        <f t="shared" ref="H133:H136" si="6">I133/$I$98</f>
        <v>3.8665589718515331E-2</v>
      </c>
      <c r="I133" s="12">
        <f t="shared" ref="I133:I135" si="7">($D$142/$E$144)*H143</f>
        <v>189.49660628610334</v>
      </c>
    </row>
    <row r="134" spans="1:19" ht="15" customHeight="1" x14ac:dyDescent="0.25">
      <c r="A134" s="10">
        <v>3</v>
      </c>
      <c r="B134" s="87" t="s">
        <v>159</v>
      </c>
      <c r="C134" s="88"/>
      <c r="D134" s="88"/>
      <c r="E134" s="88"/>
      <c r="F134" s="88"/>
      <c r="G134" s="89"/>
      <c r="H134" s="11">
        <f t="shared" si="6"/>
        <v>6.4442649530858889E-2</v>
      </c>
      <c r="I134" s="12">
        <f t="shared" si="7"/>
        <v>315.82767714350558</v>
      </c>
    </row>
    <row r="135" spans="1:19" ht="15" customHeight="1" x14ac:dyDescent="0.25">
      <c r="A135" s="10">
        <v>4</v>
      </c>
      <c r="B135" s="87" t="s">
        <v>173</v>
      </c>
      <c r="C135" s="88"/>
      <c r="D135" s="88"/>
      <c r="E135" s="88"/>
      <c r="F135" s="88"/>
      <c r="G135" s="89"/>
      <c r="H135" s="11">
        <f t="shared" si="6"/>
        <v>0</v>
      </c>
      <c r="I135" s="12">
        <f t="shared" si="7"/>
        <v>0</v>
      </c>
    </row>
    <row r="136" spans="1:19" ht="15" customHeight="1" x14ac:dyDescent="0.25">
      <c r="A136" s="10">
        <v>5</v>
      </c>
      <c r="B136" s="87" t="s">
        <v>71</v>
      </c>
      <c r="C136" s="88"/>
      <c r="D136" s="88"/>
      <c r="E136" s="88"/>
      <c r="F136" s="88"/>
      <c r="G136" s="89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1" t="s">
        <v>93</v>
      </c>
      <c r="B137" s="132"/>
      <c r="C137" s="132"/>
      <c r="D137" s="132"/>
      <c r="E137" s="132"/>
      <c r="F137" s="132"/>
      <c r="G137" s="133"/>
      <c r="H137" s="14">
        <f>H132+H133+H134+H135+H136</f>
        <v>0.11148578368838588</v>
      </c>
      <c r="I137" s="49">
        <f>SUM(I132:I136)</f>
        <v>546.38188145826462</v>
      </c>
    </row>
    <row r="138" spans="1:19" ht="11.25" customHeight="1" x14ac:dyDescent="0.25">
      <c r="A138" s="17" t="s">
        <v>95</v>
      </c>
      <c r="B138" s="125" t="s">
        <v>94</v>
      </c>
      <c r="C138" s="125"/>
      <c r="D138" s="125"/>
      <c r="E138" s="125"/>
      <c r="F138" s="125"/>
      <c r="G138" s="125"/>
      <c r="H138" s="125"/>
      <c r="I138" s="125"/>
      <c r="K138"/>
      <c r="L138"/>
      <c r="M138"/>
      <c r="N138"/>
      <c r="O138"/>
      <c r="P138"/>
      <c r="Q138"/>
      <c r="R138"/>
      <c r="S138"/>
    </row>
    <row r="139" spans="1:19" ht="20.25" customHeight="1" x14ac:dyDescent="0.25">
      <c r="A139" s="17" t="s">
        <v>170</v>
      </c>
      <c r="B139" s="126" t="s">
        <v>96</v>
      </c>
      <c r="C139" s="126"/>
      <c r="D139" s="126"/>
      <c r="E139" s="126"/>
      <c r="F139" s="126"/>
      <c r="G139" s="126"/>
      <c r="H139" s="126"/>
      <c r="I139" s="126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27" t="s">
        <v>97</v>
      </c>
      <c r="B140" s="127"/>
      <c r="C140" s="127"/>
      <c r="D140" s="127"/>
      <c r="E140" s="127"/>
      <c r="F140" s="127"/>
      <c r="G140" s="127"/>
      <c r="H140" s="127"/>
      <c r="I140" s="127"/>
    </row>
    <row r="141" spans="1:19" ht="13.5" customHeight="1" x14ac:dyDescent="0.25">
      <c r="A141" s="128" t="s">
        <v>98</v>
      </c>
      <c r="B141" s="128"/>
      <c r="C141" s="10" t="s">
        <v>99</v>
      </c>
      <c r="D141" s="129" t="s">
        <v>143</v>
      </c>
      <c r="E141" s="130"/>
      <c r="F141" s="10" t="s">
        <v>100</v>
      </c>
      <c r="G141" s="197" t="s">
        <v>101</v>
      </c>
      <c r="H141" s="190" t="s">
        <v>102</v>
      </c>
      <c r="I141" s="190"/>
    </row>
    <row r="142" spans="1:19" ht="13.5" customHeight="1" x14ac:dyDescent="0.25">
      <c r="A142" s="113">
        <f>I98</f>
        <v>4900.91080119648</v>
      </c>
      <c r="B142" s="114"/>
      <c r="C142" s="12">
        <f>I128</f>
        <v>869.26086021536639</v>
      </c>
      <c r="D142" s="115">
        <f>A142+C142</f>
        <v>5770.1716614118468</v>
      </c>
      <c r="E142" s="116"/>
      <c r="F142" s="10" t="str">
        <f>B132</f>
        <v>PIS</v>
      </c>
      <c r="G142" s="200">
        <v>1.6500000000000001E-2</v>
      </c>
      <c r="H142" s="191">
        <v>6.4999999999999997E-3</v>
      </c>
      <c r="I142" s="191"/>
      <c r="J142" s="13"/>
    </row>
    <row r="143" spans="1:19" ht="13.5" customHeight="1" x14ac:dyDescent="0.25">
      <c r="A143" s="196" t="s">
        <v>103</v>
      </c>
      <c r="B143" s="196"/>
      <c r="C143" s="197">
        <v>1</v>
      </c>
      <c r="D143" s="198">
        <f>G147/1</f>
        <v>0.14250000000000002</v>
      </c>
      <c r="E143" s="199">
        <f>C143-D143</f>
        <v>0.85749999999999993</v>
      </c>
      <c r="F143" s="10" t="str">
        <f>B133</f>
        <v>COFINS</v>
      </c>
      <c r="G143" s="200">
        <v>7.5999999999999998E-2</v>
      </c>
      <c r="H143" s="191">
        <v>0.03</v>
      </c>
      <c r="I143" s="191"/>
    </row>
    <row r="144" spans="1:19" ht="13.5" customHeight="1" x14ac:dyDescent="0.25">
      <c r="A144" s="192" t="s">
        <v>104</v>
      </c>
      <c r="B144" s="192"/>
      <c r="C144" s="193">
        <v>1</v>
      </c>
      <c r="D144" s="194">
        <f>H147</f>
        <v>8.6499999999999994E-2</v>
      </c>
      <c r="E144" s="195">
        <f>C144-D144</f>
        <v>0.91349999999999998</v>
      </c>
      <c r="F144" s="10" t="str">
        <f>B134</f>
        <v>ISS</v>
      </c>
      <c r="G144" s="200">
        <f>I11</f>
        <v>0.05</v>
      </c>
      <c r="H144" s="191">
        <f>I11</f>
        <v>0.05</v>
      </c>
      <c r="I144" s="191"/>
    </row>
    <row r="145" spans="1:10" ht="13.5" customHeight="1" x14ac:dyDescent="0.25">
      <c r="A145" s="110" t="s">
        <v>105</v>
      </c>
      <c r="B145" s="110"/>
      <c r="C145" s="10">
        <v>1</v>
      </c>
      <c r="D145" s="52">
        <v>0.09</v>
      </c>
      <c r="E145" s="53">
        <f>C145-D145</f>
        <v>0.91</v>
      </c>
      <c r="F145" s="10" t="str">
        <f>B135</f>
        <v>SIMPLES (9)</v>
      </c>
      <c r="G145" s="200">
        <v>0</v>
      </c>
      <c r="H145" s="191">
        <v>0</v>
      </c>
      <c r="I145" s="191"/>
    </row>
    <row r="146" spans="1:10" ht="13.5" customHeight="1" x14ac:dyDescent="0.25">
      <c r="A146" s="123" t="s">
        <v>106</v>
      </c>
      <c r="B146" s="117" t="s">
        <v>107</v>
      </c>
      <c r="C146" s="118"/>
      <c r="D146" s="118"/>
      <c r="E146" s="119"/>
      <c r="F146" s="86" t="str">
        <f>B136</f>
        <v>Outros (especificar)</v>
      </c>
      <c r="G146" s="200">
        <v>0</v>
      </c>
      <c r="H146" s="191">
        <v>0</v>
      </c>
      <c r="I146" s="191"/>
    </row>
    <row r="147" spans="1:10" ht="18" customHeight="1" x14ac:dyDescent="0.25">
      <c r="A147" s="124"/>
      <c r="B147" s="120"/>
      <c r="C147" s="121"/>
      <c r="D147" s="121"/>
      <c r="E147" s="122"/>
      <c r="F147" s="22" t="s">
        <v>108</v>
      </c>
      <c r="G147" s="201">
        <f>SUM(G142:G146)</f>
        <v>0.14250000000000002</v>
      </c>
      <c r="H147" s="191">
        <f>SUM(H142:I146)</f>
        <v>8.6499999999999994E-2</v>
      </c>
      <c r="I147" s="191"/>
    </row>
    <row r="148" spans="1:10" ht="5.0999999999999996" customHeight="1" x14ac:dyDescent="0.25">
      <c r="A148" s="54"/>
      <c r="B148" s="111"/>
      <c r="C148" s="111"/>
      <c r="D148" s="111"/>
      <c r="E148" s="111"/>
      <c r="F148" s="111"/>
      <c r="G148" s="111"/>
      <c r="H148" s="111"/>
      <c r="I148" s="111"/>
    </row>
    <row r="149" spans="1:10" ht="12" x14ac:dyDescent="0.25">
      <c r="A149" s="112" t="s">
        <v>109</v>
      </c>
      <c r="B149" s="112"/>
      <c r="C149" s="112"/>
      <c r="D149" s="112"/>
      <c r="E149" s="112"/>
      <c r="F149" s="112"/>
      <c r="G149" s="112"/>
      <c r="H149" s="31">
        <f>H137</f>
        <v>0.11148578368838588</v>
      </c>
      <c r="I149" s="32">
        <f>I137</f>
        <v>546.38188145826462</v>
      </c>
    </row>
    <row r="150" spans="1:10" ht="5.0999999999999996" customHeight="1" x14ac:dyDescent="0.25"/>
    <row r="151" spans="1:10" x14ac:dyDescent="0.25">
      <c r="A151" s="108" t="s">
        <v>110</v>
      </c>
      <c r="B151" s="108"/>
      <c r="C151" s="108"/>
      <c r="D151" s="108"/>
      <c r="E151" s="108"/>
      <c r="F151" s="108"/>
      <c r="G151" s="108"/>
      <c r="H151" s="108"/>
      <c r="I151" s="108"/>
    </row>
    <row r="152" spans="1:10" x14ac:dyDescent="0.25">
      <c r="A152" s="107" t="s">
        <v>8</v>
      </c>
      <c r="B152" s="107"/>
      <c r="C152" s="107"/>
      <c r="D152" s="107"/>
      <c r="E152" s="107"/>
      <c r="F152" s="107"/>
      <c r="G152" s="107"/>
      <c r="H152" s="107"/>
      <c r="I152" s="107"/>
    </row>
    <row r="153" spans="1:10" ht="15" customHeight="1" x14ac:dyDescent="0.25">
      <c r="A153" s="10">
        <v>1</v>
      </c>
      <c r="B153" s="87" t="s">
        <v>111</v>
      </c>
      <c r="C153" s="88"/>
      <c r="D153" s="88"/>
      <c r="E153" s="88"/>
      <c r="F153" s="88"/>
      <c r="G153" s="89"/>
      <c r="H153" s="11">
        <f>I153/$G$170</f>
        <v>0.36812321532913744</v>
      </c>
      <c r="I153" s="55">
        <f>I40</f>
        <v>2325.27</v>
      </c>
    </row>
    <row r="154" spans="1:10" ht="15" customHeight="1" x14ac:dyDescent="0.25">
      <c r="A154" s="10">
        <v>2</v>
      </c>
      <c r="B154" s="87" t="s">
        <v>112</v>
      </c>
      <c r="C154" s="88"/>
      <c r="D154" s="88"/>
      <c r="E154" s="88"/>
      <c r="F154" s="88"/>
      <c r="G154" s="89"/>
      <c r="H154" s="11">
        <f t="shared" ref="H154:H155" si="8">I154/$G$170</f>
        <v>0.27666558817807774</v>
      </c>
      <c r="I154" s="55">
        <f>I51+I63+I70+I74</f>
        <v>1747.5730011964802</v>
      </c>
    </row>
    <row r="155" spans="1:10" ht="15" customHeight="1" x14ac:dyDescent="0.25">
      <c r="A155" s="10">
        <v>3</v>
      </c>
      <c r="B155" s="109" t="s">
        <v>113</v>
      </c>
      <c r="C155" s="109"/>
      <c r="D155" s="109"/>
      <c r="E155" s="109"/>
      <c r="F155" s="109"/>
      <c r="G155" s="109"/>
      <c r="H155" s="11">
        <f t="shared" si="8"/>
        <v>0.13109487545382909</v>
      </c>
      <c r="I155" s="55">
        <f>I84</f>
        <v>828.06780000000003</v>
      </c>
    </row>
    <row r="156" spans="1:10" s="16" customFormat="1" ht="15" customHeight="1" x14ac:dyDescent="0.25">
      <c r="A156" s="99" t="s">
        <v>114</v>
      </c>
      <c r="B156" s="100"/>
      <c r="C156" s="100"/>
      <c r="D156" s="100"/>
      <c r="E156" s="100"/>
      <c r="F156" s="100"/>
      <c r="G156" s="101"/>
      <c r="H156" s="31">
        <f>H153+H154+H155</f>
        <v>0.77588367896104415</v>
      </c>
      <c r="I156" s="32">
        <f>SUM(I153:I155)</f>
        <v>4900.91080119648</v>
      </c>
      <c r="J156" s="23"/>
    </row>
    <row r="157" spans="1:10" ht="5.0999999999999996" customHeight="1" x14ac:dyDescent="0.25"/>
    <row r="158" spans="1:10" x14ac:dyDescent="0.25">
      <c r="A158" s="107" t="s">
        <v>67</v>
      </c>
      <c r="B158" s="107"/>
      <c r="C158" s="107"/>
      <c r="D158" s="107"/>
      <c r="E158" s="107"/>
      <c r="F158" s="107"/>
      <c r="G158" s="107"/>
      <c r="H158" s="107"/>
      <c r="I158" s="107"/>
    </row>
    <row r="159" spans="1:10" ht="15" customHeight="1" x14ac:dyDescent="0.25">
      <c r="A159" s="10">
        <v>1</v>
      </c>
      <c r="B159" s="87" t="s">
        <v>115</v>
      </c>
      <c r="C159" s="88"/>
      <c r="D159" s="88"/>
      <c r="E159" s="88"/>
      <c r="F159" s="88"/>
      <c r="G159" s="89"/>
      <c r="H159" s="11">
        <f>I159/$G$170</f>
        <v>0</v>
      </c>
      <c r="I159" s="12">
        <f>I108</f>
        <v>0</v>
      </c>
    </row>
    <row r="160" spans="1:10" ht="15" customHeight="1" x14ac:dyDescent="0.25">
      <c r="A160" s="10">
        <v>2</v>
      </c>
      <c r="B160" s="87" t="s">
        <v>116</v>
      </c>
      <c r="C160" s="88"/>
      <c r="D160" s="88"/>
      <c r="E160" s="88"/>
      <c r="F160" s="88"/>
      <c r="G160" s="89"/>
      <c r="H160" s="11">
        <f t="shared" ref="H160:H161" si="9">I160/$G$170</f>
        <v>2.3747127129051946E-2</v>
      </c>
      <c r="I160" s="12">
        <f>I118</f>
        <v>150</v>
      </c>
    </row>
    <row r="161" spans="1:11" ht="15" customHeight="1" x14ac:dyDescent="0.25">
      <c r="A161" s="10">
        <v>3</v>
      </c>
      <c r="B161" s="87" t="s">
        <v>117</v>
      </c>
      <c r="C161" s="88"/>
      <c r="D161" s="88"/>
      <c r="E161" s="88"/>
      <c r="F161" s="88"/>
      <c r="G161" s="89"/>
      <c r="H161" s="11">
        <f t="shared" si="9"/>
        <v>0.11386919390990377</v>
      </c>
      <c r="I161" s="12">
        <f>I122</f>
        <v>719.26086021536639</v>
      </c>
    </row>
    <row r="162" spans="1:11" ht="15" customHeight="1" x14ac:dyDescent="0.25">
      <c r="A162" s="99" t="s">
        <v>118</v>
      </c>
      <c r="B162" s="100"/>
      <c r="C162" s="100"/>
      <c r="D162" s="100"/>
      <c r="E162" s="100"/>
      <c r="F162" s="100"/>
      <c r="G162" s="101"/>
      <c r="H162" s="31">
        <f>H159+H160+H161</f>
        <v>0.13761632103895571</v>
      </c>
      <c r="I162" s="32">
        <f>I159+I160+I161</f>
        <v>869.26086021536639</v>
      </c>
    </row>
    <row r="163" spans="1:11" ht="5.0999999999999996" customHeight="1" x14ac:dyDescent="0.25"/>
    <row r="164" spans="1:11" x14ac:dyDescent="0.25">
      <c r="A164" s="107" t="s">
        <v>90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15" customHeight="1" x14ac:dyDescent="0.25">
      <c r="A165" s="10">
        <v>1</v>
      </c>
      <c r="B165" s="87" t="s">
        <v>119</v>
      </c>
      <c r="C165" s="88"/>
      <c r="D165" s="88"/>
      <c r="E165" s="88"/>
      <c r="F165" s="88"/>
      <c r="G165" s="89"/>
      <c r="H165" s="11">
        <f>I165/$G$170</f>
        <v>8.6499999999999994E-2</v>
      </c>
      <c r="I165" s="12">
        <f>I137</f>
        <v>546.38188145826462</v>
      </c>
    </row>
    <row r="166" spans="1:11" ht="15" customHeight="1" x14ac:dyDescent="0.25">
      <c r="A166" s="99" t="s">
        <v>120</v>
      </c>
      <c r="B166" s="100"/>
      <c r="C166" s="100"/>
      <c r="D166" s="100"/>
      <c r="E166" s="100"/>
      <c r="F166" s="100"/>
      <c r="G166" s="101"/>
      <c r="H166" s="31">
        <f>H165</f>
        <v>8.6499999999999994E-2</v>
      </c>
      <c r="I166" s="32">
        <f>I137</f>
        <v>546.38188145826462</v>
      </c>
      <c r="K166" s="56"/>
    </row>
    <row r="167" spans="1:11" ht="5.0999999999999996" customHeight="1" x14ac:dyDescent="0.25"/>
    <row r="168" spans="1:11" x14ac:dyDescent="0.25">
      <c r="A168" s="102" t="s">
        <v>110</v>
      </c>
      <c r="B168" s="102"/>
      <c r="C168" s="102"/>
      <c r="D168" s="102"/>
      <c r="E168" s="102"/>
      <c r="F168" s="102"/>
      <c r="G168" s="102"/>
      <c r="H168" s="102"/>
      <c r="I168" s="102"/>
    </row>
    <row r="169" spans="1:11" ht="45" x14ac:dyDescent="0.25">
      <c r="A169" s="103" t="s">
        <v>121</v>
      </c>
      <c r="B169" s="103"/>
      <c r="C169" s="103"/>
      <c r="D169" s="103"/>
      <c r="E169" s="103"/>
      <c r="F169" s="103"/>
      <c r="G169" s="57" t="s">
        <v>122</v>
      </c>
      <c r="H169" s="57" t="s">
        <v>123</v>
      </c>
      <c r="I169" s="57" t="s">
        <v>124</v>
      </c>
    </row>
    <row r="170" spans="1:11" ht="11.25" customHeight="1" x14ac:dyDescent="0.25">
      <c r="A170" s="104" t="str">
        <f>D5</f>
        <v>Motorista B</v>
      </c>
      <c r="B170" s="105"/>
      <c r="C170" s="105"/>
      <c r="D170" s="105"/>
      <c r="E170" s="105"/>
      <c r="F170" s="106"/>
      <c r="G170" s="58">
        <f>I156+I162+I166</f>
        <v>6316.5535428701114</v>
      </c>
      <c r="H170" s="57">
        <f>IF(D6="12x36",2,1)</f>
        <v>1</v>
      </c>
      <c r="I170" s="58">
        <f>G170*H170</f>
        <v>6316.5535428701114</v>
      </c>
    </row>
    <row r="171" spans="1:11" x14ac:dyDescent="0.25">
      <c r="A171" s="104"/>
      <c r="B171" s="105"/>
      <c r="C171" s="105"/>
      <c r="D171" s="105"/>
      <c r="E171" s="105"/>
      <c r="F171" s="106"/>
      <c r="G171" s="57"/>
      <c r="H171" s="57"/>
      <c r="I171" s="58"/>
    </row>
    <row r="172" spans="1:11" s="16" customFormat="1" ht="12" x14ac:dyDescent="0.25">
      <c r="A172" s="96" t="s">
        <v>125</v>
      </c>
      <c r="B172" s="97"/>
      <c r="C172" s="97"/>
      <c r="D172" s="97"/>
      <c r="E172" s="97"/>
      <c r="F172" s="97"/>
      <c r="G172" s="97"/>
      <c r="H172" s="98"/>
      <c r="I172" s="59">
        <f>I170</f>
        <v>6316.5535428701114</v>
      </c>
      <c r="J172" s="23"/>
    </row>
  </sheetData>
  <mergeCells count="170">
    <mergeCell ref="A1:I1"/>
    <mergeCell ref="A2:B2"/>
    <mergeCell ref="C2:D2"/>
    <mergeCell ref="E2:I2"/>
    <mergeCell ref="A3:B3"/>
    <mergeCell ref="A21:F21"/>
    <mergeCell ref="A27:F27"/>
    <mergeCell ref="A29:I29"/>
    <mergeCell ref="D5:F5"/>
    <mergeCell ref="A5:C5"/>
    <mergeCell ref="D6:F6"/>
    <mergeCell ref="A23:F23"/>
    <mergeCell ref="G5:H6"/>
    <mergeCell ref="I5:I6"/>
    <mergeCell ref="D9:F9"/>
    <mergeCell ref="D7:F7"/>
    <mergeCell ref="A9:C9"/>
    <mergeCell ref="A7:C7"/>
    <mergeCell ref="A6:C6"/>
    <mergeCell ref="A26:F26"/>
    <mergeCell ref="G9:H9"/>
    <mergeCell ref="A18:F20"/>
    <mergeCell ref="G18:G20"/>
    <mergeCell ref="A8:C8"/>
    <mergeCell ref="B30:G30"/>
    <mergeCell ref="B31:G31"/>
    <mergeCell ref="A10:F10"/>
    <mergeCell ref="A11:F11"/>
    <mergeCell ref="A12:F14"/>
    <mergeCell ref="G12:G14"/>
    <mergeCell ref="A15:F17"/>
    <mergeCell ref="G15:G17"/>
    <mergeCell ref="A22:F22"/>
    <mergeCell ref="A24:F25"/>
    <mergeCell ref="B42:G42"/>
    <mergeCell ref="B43:G43"/>
    <mergeCell ref="B44:G44"/>
    <mergeCell ref="B45:G45"/>
    <mergeCell ref="B46:G46"/>
    <mergeCell ref="B47:G47"/>
    <mergeCell ref="B32:G32"/>
    <mergeCell ref="B33:G33"/>
    <mergeCell ref="B34:G34"/>
    <mergeCell ref="B38:G38"/>
    <mergeCell ref="A40:G40"/>
    <mergeCell ref="B35:G35"/>
    <mergeCell ref="B36:G36"/>
    <mergeCell ref="B39:G39"/>
    <mergeCell ref="B37:G37"/>
    <mergeCell ref="B54:G54"/>
    <mergeCell ref="B55:G55"/>
    <mergeCell ref="B56:G56"/>
    <mergeCell ref="B57:G57"/>
    <mergeCell ref="B58:G58"/>
    <mergeCell ref="B59:G59"/>
    <mergeCell ref="B48:G48"/>
    <mergeCell ref="B49:G49"/>
    <mergeCell ref="B50:G50"/>
    <mergeCell ref="A51:G51"/>
    <mergeCell ref="A52:I52"/>
    <mergeCell ref="A53:I53"/>
    <mergeCell ref="B66:G66"/>
    <mergeCell ref="B67:G67"/>
    <mergeCell ref="B68:G68"/>
    <mergeCell ref="B69:G69"/>
    <mergeCell ref="A70:G70"/>
    <mergeCell ref="B72:G72"/>
    <mergeCell ref="B60:G60"/>
    <mergeCell ref="B61:G61"/>
    <mergeCell ref="B62:G62"/>
    <mergeCell ref="A63:G63"/>
    <mergeCell ref="B64:I64"/>
    <mergeCell ref="B65:I65"/>
    <mergeCell ref="B73:G73"/>
    <mergeCell ref="A74:G74"/>
    <mergeCell ref="A76:G76"/>
    <mergeCell ref="B78:G78"/>
    <mergeCell ref="B79:G79"/>
    <mergeCell ref="B81:G81"/>
    <mergeCell ref="B82:G82"/>
    <mergeCell ref="A90:I90"/>
    <mergeCell ref="A91:B91"/>
    <mergeCell ref="B80:G80"/>
    <mergeCell ref="B85:G85"/>
    <mergeCell ref="A95:B95"/>
    <mergeCell ref="A96:B96"/>
    <mergeCell ref="A98:G98"/>
    <mergeCell ref="A100:I100"/>
    <mergeCell ref="B101:G101"/>
    <mergeCell ref="B102:G102"/>
    <mergeCell ref="B83:G83"/>
    <mergeCell ref="A84:G84"/>
    <mergeCell ref="A86:I86"/>
    <mergeCell ref="A87:B87"/>
    <mergeCell ref="A88:B88"/>
    <mergeCell ref="A94:I94"/>
    <mergeCell ref="A92:B92"/>
    <mergeCell ref="B109:I109"/>
    <mergeCell ref="A111:E111"/>
    <mergeCell ref="A112:B112"/>
    <mergeCell ref="A113:B113"/>
    <mergeCell ref="B114:I114"/>
    <mergeCell ref="B115:G115"/>
    <mergeCell ref="B103:G103"/>
    <mergeCell ref="B104:G104"/>
    <mergeCell ref="B105:G105"/>
    <mergeCell ref="B106:G106"/>
    <mergeCell ref="B107:G107"/>
    <mergeCell ref="A108:G108"/>
    <mergeCell ref="A124:E124"/>
    <mergeCell ref="A125:B125"/>
    <mergeCell ref="A126:B126"/>
    <mergeCell ref="A128:G128"/>
    <mergeCell ref="A130:I130"/>
    <mergeCell ref="B131:G131"/>
    <mergeCell ref="B116:G116"/>
    <mergeCell ref="B117:G117"/>
    <mergeCell ref="A118:G118"/>
    <mergeCell ref="B120:G120"/>
    <mergeCell ref="B121:G121"/>
    <mergeCell ref="A122:G122"/>
    <mergeCell ref="B138:I138"/>
    <mergeCell ref="B139:I139"/>
    <mergeCell ref="A140:I140"/>
    <mergeCell ref="A141:B141"/>
    <mergeCell ref="D141:E141"/>
    <mergeCell ref="H141:I141"/>
    <mergeCell ref="B132:G132"/>
    <mergeCell ref="B133:G133"/>
    <mergeCell ref="B134:G134"/>
    <mergeCell ref="B135:G135"/>
    <mergeCell ref="B136:G136"/>
    <mergeCell ref="A137:G137"/>
    <mergeCell ref="H147:I147"/>
    <mergeCell ref="B148:I148"/>
    <mergeCell ref="A149:G149"/>
    <mergeCell ref="A142:B142"/>
    <mergeCell ref="D142:E142"/>
    <mergeCell ref="H142:I142"/>
    <mergeCell ref="A143:B143"/>
    <mergeCell ref="H143:I143"/>
    <mergeCell ref="A144:B144"/>
    <mergeCell ref="H144:I144"/>
    <mergeCell ref="H146:I146"/>
    <mergeCell ref="B146:E147"/>
    <mergeCell ref="A146:A147"/>
    <mergeCell ref="D8:F8"/>
    <mergeCell ref="G7:H8"/>
    <mergeCell ref="I7:I8"/>
    <mergeCell ref="A172:H172"/>
    <mergeCell ref="B165:G165"/>
    <mergeCell ref="A166:G166"/>
    <mergeCell ref="A168:I168"/>
    <mergeCell ref="A169:F169"/>
    <mergeCell ref="A170:F170"/>
    <mergeCell ref="A171:F171"/>
    <mergeCell ref="A158:I158"/>
    <mergeCell ref="B159:G159"/>
    <mergeCell ref="B160:G160"/>
    <mergeCell ref="B161:G161"/>
    <mergeCell ref="A162:G162"/>
    <mergeCell ref="A164:I164"/>
    <mergeCell ref="A151:I151"/>
    <mergeCell ref="A152:I152"/>
    <mergeCell ref="B153:G153"/>
    <mergeCell ref="B154:G154"/>
    <mergeCell ref="B155:G155"/>
    <mergeCell ref="A156:G156"/>
    <mergeCell ref="A145:B145"/>
    <mergeCell ref="H145:I145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"/>
  <sheetViews>
    <sheetView tabSelected="1" view="pageBreakPreview" zoomScale="130" zoomScaleNormal="130" zoomScaleSheetLayoutView="130" workbookViewId="0">
      <selection activeCell="J6" sqref="J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72" t="s">
        <v>175</v>
      </c>
      <c r="B1" s="172"/>
      <c r="C1" s="172"/>
      <c r="D1" s="172"/>
      <c r="E1" s="172"/>
      <c r="F1" s="172"/>
      <c r="G1" s="172"/>
      <c r="H1" s="172"/>
      <c r="I1" s="172"/>
      <c r="K1" s="2"/>
    </row>
    <row r="2" spans="1:11" ht="22.5" customHeight="1" x14ac:dyDescent="0.25">
      <c r="A2" s="172" t="s">
        <v>0</v>
      </c>
      <c r="B2" s="172"/>
      <c r="C2" s="173" t="s">
        <v>186</v>
      </c>
      <c r="D2" s="173"/>
      <c r="E2" s="174" t="s">
        <v>191</v>
      </c>
      <c r="F2" s="174"/>
      <c r="G2" s="174"/>
      <c r="H2" s="174"/>
      <c r="I2" s="174"/>
    </row>
    <row r="3" spans="1:11" ht="11.25" customHeight="1" x14ac:dyDescent="0.25">
      <c r="A3" s="172" t="s">
        <v>1</v>
      </c>
      <c r="B3" s="172"/>
      <c r="C3" s="4"/>
      <c r="D3" s="5"/>
      <c r="E3" s="6" t="s">
        <v>2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47" t="s">
        <v>153</v>
      </c>
      <c r="B5" s="148"/>
      <c r="C5" s="149"/>
      <c r="D5" s="176" t="s">
        <v>184</v>
      </c>
      <c r="E5" s="177"/>
      <c r="F5" s="178"/>
      <c r="G5" s="179" t="str">
        <f>IF(D6="12x36","Regime de trabalho:","Quantidade de HORAS/MÊS")</f>
        <v>Quantidade de HORAS/MÊS</v>
      </c>
      <c r="H5" s="180"/>
      <c r="I5" s="183">
        <f>IF(D6="12x36",D6,5*D6)</f>
        <v>220</v>
      </c>
    </row>
    <row r="6" spans="1:11" ht="18.75" customHeight="1" x14ac:dyDescent="0.25">
      <c r="A6" s="147" t="str">
        <f>IF(D6="12x36","Regime de trabalho:","Regime de trabalho (horas semanais):")</f>
        <v>Regime de trabalho (horas semanais):</v>
      </c>
      <c r="B6" s="148"/>
      <c r="C6" s="149"/>
      <c r="D6" s="147">
        <v>44</v>
      </c>
      <c r="E6" s="148"/>
      <c r="F6" s="149"/>
      <c r="G6" s="181"/>
      <c r="H6" s="182"/>
      <c r="I6" s="184"/>
    </row>
    <row r="7" spans="1:11" ht="22.5" customHeight="1" x14ac:dyDescent="0.25">
      <c r="A7" s="147" t="s">
        <v>160</v>
      </c>
      <c r="B7" s="148"/>
      <c r="C7" s="149"/>
      <c r="D7" s="87" t="s">
        <v>189</v>
      </c>
      <c r="E7" s="88"/>
      <c r="F7" s="89"/>
      <c r="G7" s="90" t="s">
        <v>154</v>
      </c>
      <c r="H7" s="91"/>
      <c r="I7" s="94" t="s">
        <v>145</v>
      </c>
    </row>
    <row r="8" spans="1:11" ht="22.5" customHeight="1" x14ac:dyDescent="0.25">
      <c r="A8" s="147" t="s">
        <v>161</v>
      </c>
      <c r="B8" s="148"/>
      <c r="C8" s="149"/>
      <c r="D8" s="87" t="s">
        <v>187</v>
      </c>
      <c r="E8" s="88"/>
      <c r="F8" s="89"/>
      <c r="G8" s="92"/>
      <c r="H8" s="93"/>
      <c r="I8" s="95"/>
    </row>
    <row r="9" spans="1:11" ht="24.75" customHeight="1" x14ac:dyDescent="0.25">
      <c r="A9" s="147" t="s">
        <v>135</v>
      </c>
      <c r="B9" s="148"/>
      <c r="C9" s="149"/>
      <c r="D9" s="147" t="s">
        <v>181</v>
      </c>
      <c r="E9" s="148"/>
      <c r="F9" s="149"/>
      <c r="G9" s="185" t="s">
        <v>155</v>
      </c>
      <c r="H9" s="185"/>
      <c r="I9" s="8" t="s">
        <v>145</v>
      </c>
    </row>
    <row r="10" spans="1:11" ht="32.25" customHeight="1" x14ac:dyDescent="0.25">
      <c r="A10" s="161" t="s">
        <v>132</v>
      </c>
      <c r="B10" s="162"/>
      <c r="C10" s="162"/>
      <c r="D10" s="162"/>
      <c r="E10" s="162"/>
      <c r="F10" s="162"/>
      <c r="G10" s="72" t="s">
        <v>162</v>
      </c>
      <c r="H10" s="7">
        <v>220</v>
      </c>
      <c r="I10" s="74">
        <v>2325.27</v>
      </c>
    </row>
    <row r="11" spans="1:11" x14ac:dyDescent="0.25">
      <c r="A11" s="130" t="s">
        <v>159</v>
      </c>
      <c r="B11" s="163"/>
      <c r="C11" s="163"/>
      <c r="D11" s="163"/>
      <c r="E11" s="163"/>
      <c r="F11" s="163"/>
      <c r="G11" s="7" t="str">
        <f>D9</f>
        <v>Porto Alegre</v>
      </c>
      <c r="H11" s="7" t="s">
        <v>3</v>
      </c>
      <c r="I11" s="83">
        <v>0.05</v>
      </c>
    </row>
    <row r="12" spans="1:11" ht="15" customHeight="1" x14ac:dyDescent="0.25">
      <c r="A12" s="164" t="s">
        <v>133</v>
      </c>
      <c r="B12" s="165"/>
      <c r="C12" s="165"/>
      <c r="D12" s="165"/>
      <c r="E12" s="165"/>
      <c r="F12" s="165"/>
      <c r="G12" s="168" t="s">
        <v>4</v>
      </c>
      <c r="H12" s="7" t="s">
        <v>5</v>
      </c>
      <c r="I12" s="74">
        <v>4.8</v>
      </c>
    </row>
    <row r="13" spans="1:11" x14ac:dyDescent="0.25">
      <c r="A13" s="166"/>
      <c r="B13" s="167"/>
      <c r="C13" s="167"/>
      <c r="D13" s="167"/>
      <c r="E13" s="167"/>
      <c r="F13" s="167"/>
      <c r="G13" s="168"/>
      <c r="H13" s="7" t="s">
        <v>6</v>
      </c>
      <c r="I13" s="75">
        <v>22</v>
      </c>
    </row>
    <row r="14" spans="1:11" x14ac:dyDescent="0.25">
      <c r="A14" s="161"/>
      <c r="B14" s="162"/>
      <c r="C14" s="162"/>
      <c r="D14" s="162"/>
      <c r="E14" s="162"/>
      <c r="F14" s="162"/>
      <c r="G14" s="168"/>
      <c r="H14" s="7" t="s">
        <v>7</v>
      </c>
      <c r="I14" s="8">
        <v>0.06</v>
      </c>
    </row>
    <row r="15" spans="1:11" ht="11.25" customHeight="1" x14ac:dyDescent="0.25">
      <c r="A15" s="129" t="s">
        <v>156</v>
      </c>
      <c r="B15" s="129"/>
      <c r="C15" s="129"/>
      <c r="D15" s="129"/>
      <c r="E15" s="129"/>
      <c r="F15" s="130"/>
      <c r="G15" s="168" t="s">
        <v>4</v>
      </c>
      <c r="H15" s="7" t="s">
        <v>5</v>
      </c>
      <c r="I15" s="74">
        <v>31.69</v>
      </c>
    </row>
    <row r="16" spans="1:11" ht="11.25" customHeight="1" x14ac:dyDescent="0.25">
      <c r="A16" s="129"/>
      <c r="B16" s="129"/>
      <c r="C16" s="129"/>
      <c r="D16" s="129"/>
      <c r="E16" s="129"/>
      <c r="F16" s="130"/>
      <c r="G16" s="168"/>
      <c r="H16" s="7" t="s">
        <v>6</v>
      </c>
      <c r="I16" s="75">
        <v>22</v>
      </c>
    </row>
    <row r="17" spans="1:9" x14ac:dyDescent="0.25">
      <c r="A17" s="129"/>
      <c r="B17" s="129"/>
      <c r="C17" s="129"/>
      <c r="D17" s="129"/>
      <c r="E17" s="129"/>
      <c r="F17" s="130"/>
      <c r="G17" s="168"/>
      <c r="H17" s="7" t="s">
        <v>7</v>
      </c>
      <c r="I17" s="8">
        <v>0.2</v>
      </c>
    </row>
    <row r="18" spans="1:9" x14ac:dyDescent="0.25">
      <c r="A18" s="129" t="s">
        <v>157</v>
      </c>
      <c r="B18" s="129"/>
      <c r="C18" s="129"/>
      <c r="D18" s="129"/>
      <c r="E18" s="129"/>
      <c r="F18" s="130"/>
      <c r="G18" s="168" t="s">
        <v>4</v>
      </c>
      <c r="H18" s="7" t="s">
        <v>5</v>
      </c>
      <c r="I18" s="74">
        <v>0</v>
      </c>
    </row>
    <row r="19" spans="1:9" x14ac:dyDescent="0.25">
      <c r="A19" s="129"/>
      <c r="B19" s="129"/>
      <c r="C19" s="129"/>
      <c r="D19" s="129"/>
      <c r="E19" s="129"/>
      <c r="F19" s="130"/>
      <c r="G19" s="168"/>
      <c r="H19" s="7" t="s">
        <v>6</v>
      </c>
      <c r="I19" s="75">
        <v>0</v>
      </c>
    </row>
    <row r="20" spans="1:9" x14ac:dyDescent="0.25">
      <c r="A20" s="129"/>
      <c r="B20" s="129"/>
      <c r="C20" s="129"/>
      <c r="D20" s="129"/>
      <c r="E20" s="129"/>
      <c r="F20" s="130"/>
      <c r="G20" s="168"/>
      <c r="H20" s="7" t="s">
        <v>7</v>
      </c>
      <c r="I20" s="8">
        <v>0</v>
      </c>
    </row>
    <row r="21" spans="1:9" ht="36" customHeight="1" x14ac:dyDescent="0.25">
      <c r="A21" s="175" t="s">
        <v>183</v>
      </c>
      <c r="B21" s="175"/>
      <c r="C21" s="175"/>
      <c r="D21" s="175"/>
      <c r="E21" s="175"/>
      <c r="F21" s="164"/>
      <c r="G21" s="73" t="s">
        <v>4</v>
      </c>
      <c r="H21" s="73" t="s">
        <v>146</v>
      </c>
      <c r="I21" s="77">
        <v>198.64</v>
      </c>
    </row>
    <row r="22" spans="1:9" ht="22.5" x14ac:dyDescent="0.25">
      <c r="A22" s="130" t="s">
        <v>190</v>
      </c>
      <c r="B22" s="163"/>
      <c r="C22" s="163"/>
      <c r="D22" s="163"/>
      <c r="E22" s="163"/>
      <c r="F22" s="169"/>
      <c r="G22" s="73"/>
      <c r="H22" s="73" t="s">
        <v>136</v>
      </c>
      <c r="I22" s="76">
        <v>0.05</v>
      </c>
    </row>
    <row r="23" spans="1:9" ht="34.5" customHeight="1" x14ac:dyDescent="0.25">
      <c r="A23" s="129" t="s">
        <v>174</v>
      </c>
      <c r="B23" s="129"/>
      <c r="C23" s="129"/>
      <c r="D23" s="129"/>
      <c r="E23" s="129"/>
      <c r="F23" s="129"/>
      <c r="G23" s="7"/>
      <c r="H23" s="7" t="s">
        <v>141</v>
      </c>
      <c r="I23" s="74" t="s">
        <v>145</v>
      </c>
    </row>
    <row r="24" spans="1:9" ht="15" customHeight="1" x14ac:dyDescent="0.25">
      <c r="A24" s="164" t="s">
        <v>178</v>
      </c>
      <c r="B24" s="165"/>
      <c r="C24" s="165"/>
      <c r="D24" s="165"/>
      <c r="E24" s="165"/>
      <c r="F24" s="170"/>
      <c r="G24" s="73"/>
      <c r="H24" s="84" t="s">
        <v>147</v>
      </c>
      <c r="I24" s="79" t="s">
        <v>145</v>
      </c>
    </row>
    <row r="25" spans="1:9" ht="15" customHeight="1" x14ac:dyDescent="0.25">
      <c r="A25" s="161"/>
      <c r="B25" s="162"/>
      <c r="C25" s="162"/>
      <c r="D25" s="162"/>
      <c r="E25" s="162"/>
      <c r="F25" s="171"/>
      <c r="G25" s="73"/>
      <c r="H25" s="85" t="s">
        <v>176</v>
      </c>
      <c r="I25" s="8" t="s">
        <v>145</v>
      </c>
    </row>
    <row r="26" spans="1:9" ht="26.25" customHeight="1" x14ac:dyDescent="0.25">
      <c r="A26" s="130" t="s">
        <v>180</v>
      </c>
      <c r="B26" s="163"/>
      <c r="C26" s="163"/>
      <c r="D26" s="163"/>
      <c r="E26" s="163"/>
      <c r="F26" s="169"/>
      <c r="G26" s="73"/>
      <c r="H26" s="78" t="s">
        <v>147</v>
      </c>
      <c r="I26" s="79" t="s">
        <v>145</v>
      </c>
    </row>
    <row r="27" spans="1:9" ht="35.25" customHeight="1" x14ac:dyDescent="0.25">
      <c r="A27" s="129" t="s">
        <v>152</v>
      </c>
      <c r="B27" s="129"/>
      <c r="C27" s="129"/>
      <c r="D27" s="129"/>
      <c r="E27" s="129"/>
      <c r="F27" s="129"/>
      <c r="G27" s="7"/>
      <c r="H27" s="72" t="s">
        <v>136</v>
      </c>
      <c r="I27" s="8">
        <v>0.2</v>
      </c>
    </row>
    <row r="28" spans="1:9" ht="5.0999999999999996" customHeight="1" x14ac:dyDescent="0.25"/>
    <row r="29" spans="1:9" ht="17.25" customHeight="1" x14ac:dyDescent="0.25">
      <c r="A29" s="107" t="s">
        <v>8</v>
      </c>
      <c r="B29" s="107"/>
      <c r="C29" s="107"/>
      <c r="D29" s="107"/>
      <c r="E29" s="107"/>
      <c r="F29" s="107"/>
      <c r="G29" s="107"/>
      <c r="H29" s="107"/>
      <c r="I29" s="107"/>
    </row>
    <row r="30" spans="1:9" ht="33.75" x14ac:dyDescent="0.25">
      <c r="A30" s="9" t="s">
        <v>9</v>
      </c>
      <c r="B30" s="137" t="s">
        <v>10</v>
      </c>
      <c r="C30" s="138"/>
      <c r="D30" s="138"/>
      <c r="E30" s="138"/>
      <c r="F30" s="138"/>
      <c r="G30" s="139"/>
      <c r="H30" s="9" t="s">
        <v>11</v>
      </c>
      <c r="I30" s="9" t="s">
        <v>12</v>
      </c>
    </row>
    <row r="31" spans="1:9" ht="15" customHeight="1" x14ac:dyDescent="0.25">
      <c r="A31" s="10">
        <v>1</v>
      </c>
      <c r="B31" s="87" t="s">
        <v>13</v>
      </c>
      <c r="C31" s="88"/>
      <c r="D31" s="88"/>
      <c r="E31" s="88"/>
      <c r="F31" s="88"/>
      <c r="G31" s="89"/>
      <c r="H31" s="11">
        <f t="shared" ref="H31:H39" si="0">I31/$I$40</f>
        <v>0.95238095238095233</v>
      </c>
      <c r="I31" s="12">
        <f>IF(D6="12x36",I10,I10/H10*I5)</f>
        <v>2325.27</v>
      </c>
    </row>
    <row r="32" spans="1:9" ht="15" customHeight="1" x14ac:dyDescent="0.25">
      <c r="A32" s="10">
        <f>A31+1</f>
        <v>2</v>
      </c>
      <c r="B32" s="87" t="s">
        <v>14</v>
      </c>
      <c r="C32" s="88"/>
      <c r="D32" s="88"/>
      <c r="E32" s="88"/>
      <c r="F32" s="88"/>
      <c r="G32" s="89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09" t="s">
        <v>142</v>
      </c>
      <c r="C33" s="109"/>
      <c r="D33" s="109"/>
      <c r="E33" s="109"/>
      <c r="F33" s="109"/>
      <c r="G33" s="109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09" t="s">
        <v>137</v>
      </c>
      <c r="C34" s="109"/>
      <c r="D34" s="109"/>
      <c r="E34" s="109"/>
      <c r="F34" s="109"/>
      <c r="G34" s="109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09" t="s">
        <v>138</v>
      </c>
      <c r="C35" s="109"/>
      <c r="D35" s="109"/>
      <c r="E35" s="109"/>
      <c r="F35" s="109"/>
      <c r="G35" s="109"/>
      <c r="H35" s="11">
        <f t="shared" si="0"/>
        <v>0</v>
      </c>
      <c r="I35" s="12">
        <f>IF(I7=40%,I23*I7,0)</f>
        <v>0</v>
      </c>
    </row>
    <row r="36" spans="1:10" ht="15" customHeight="1" x14ac:dyDescent="0.25">
      <c r="A36" s="10">
        <f t="shared" si="1"/>
        <v>6</v>
      </c>
      <c r="B36" s="87" t="s">
        <v>163</v>
      </c>
      <c r="C36" s="88"/>
      <c r="D36" s="88"/>
      <c r="E36" s="88"/>
      <c r="F36" s="88"/>
      <c r="G36" s="89"/>
      <c r="H36" s="11">
        <f t="shared" si="0"/>
        <v>4.7619047619047623E-2</v>
      </c>
      <c r="I36" s="12">
        <f>IF(I22="Não aplicável",0,I31*I22)</f>
        <v>116.26350000000001</v>
      </c>
    </row>
    <row r="37" spans="1:10" ht="15" customHeight="1" x14ac:dyDescent="0.25">
      <c r="A37" s="10">
        <f t="shared" si="1"/>
        <v>7</v>
      </c>
      <c r="B37" s="87" t="s">
        <v>177</v>
      </c>
      <c r="C37" s="88"/>
      <c r="D37" s="88"/>
      <c r="E37" s="88"/>
      <c r="F37" s="88"/>
      <c r="G37" s="89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87" t="s">
        <v>179</v>
      </c>
      <c r="C38" s="88"/>
      <c r="D38" s="88"/>
      <c r="E38" s="88"/>
      <c r="F38" s="88"/>
      <c r="G38" s="89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58" t="str">
        <f>IF(D6="12x36","Para postos 12x36 os feriados são considerados compensados, conforme parágrafo único, Art. 59-A da CLT","Outros")</f>
        <v>Outros</v>
      </c>
      <c r="C39" s="159"/>
      <c r="D39" s="159"/>
      <c r="E39" s="159"/>
      <c r="F39" s="159"/>
      <c r="G39" s="160"/>
      <c r="H39" s="11">
        <f t="shared" si="0"/>
        <v>0</v>
      </c>
      <c r="I39" s="61">
        <v>0</v>
      </c>
    </row>
    <row r="40" spans="1:10" s="16" customFormat="1" ht="15" customHeight="1" x14ac:dyDescent="0.25">
      <c r="A40" s="131" t="s">
        <v>15</v>
      </c>
      <c r="B40" s="132"/>
      <c r="C40" s="132"/>
      <c r="D40" s="132"/>
      <c r="E40" s="132"/>
      <c r="F40" s="132"/>
      <c r="G40" s="133"/>
      <c r="H40" s="14">
        <f>SUM(H31:H39)</f>
        <v>1</v>
      </c>
      <c r="I40" s="49">
        <f>SUM(I31:I39)</f>
        <v>2441.5335</v>
      </c>
      <c r="J40" s="15"/>
    </row>
    <row r="41" spans="1:10" ht="5.0999999999999996" customHeight="1" x14ac:dyDescent="0.25"/>
    <row r="42" spans="1:10" ht="33.75" customHeight="1" x14ac:dyDescent="0.25">
      <c r="A42" s="9" t="s">
        <v>16</v>
      </c>
      <c r="B42" s="137" t="s">
        <v>17</v>
      </c>
      <c r="C42" s="138"/>
      <c r="D42" s="138"/>
      <c r="E42" s="138"/>
      <c r="F42" s="138"/>
      <c r="G42" s="139"/>
      <c r="H42" s="9" t="s">
        <v>11</v>
      </c>
      <c r="I42" s="9" t="s">
        <v>12</v>
      </c>
    </row>
    <row r="43" spans="1:10" ht="15" customHeight="1" x14ac:dyDescent="0.25">
      <c r="A43" s="10">
        <v>1</v>
      </c>
      <c r="B43" s="87" t="s">
        <v>18</v>
      </c>
      <c r="C43" s="88"/>
      <c r="D43" s="88"/>
      <c r="E43" s="88"/>
      <c r="F43" s="88"/>
      <c r="G43" s="89"/>
      <c r="H43" s="11">
        <v>0.2</v>
      </c>
      <c r="I43" s="12">
        <f>$I$40*H43</f>
        <v>488.30670000000003</v>
      </c>
    </row>
    <row r="44" spans="1:10" ht="15" customHeight="1" x14ac:dyDescent="0.25">
      <c r="A44" s="10">
        <v>2</v>
      </c>
      <c r="B44" s="87" t="s">
        <v>19</v>
      </c>
      <c r="C44" s="88"/>
      <c r="D44" s="88"/>
      <c r="E44" s="88"/>
      <c r="F44" s="88"/>
      <c r="G44" s="89"/>
      <c r="H44" s="11">
        <v>1.4999999999999999E-2</v>
      </c>
      <c r="I44" s="12">
        <f t="shared" ref="I44:I50" si="2">$I$40*H44</f>
        <v>36.623002499999998</v>
      </c>
    </row>
    <row r="45" spans="1:10" ht="15" customHeight="1" x14ac:dyDescent="0.25">
      <c r="A45" s="10">
        <v>3</v>
      </c>
      <c r="B45" s="87" t="s">
        <v>20</v>
      </c>
      <c r="C45" s="88"/>
      <c r="D45" s="88"/>
      <c r="E45" s="88"/>
      <c r="F45" s="88"/>
      <c r="G45" s="89"/>
      <c r="H45" s="11">
        <v>0.01</v>
      </c>
      <c r="I45" s="12">
        <f t="shared" si="2"/>
        <v>24.415334999999999</v>
      </c>
    </row>
    <row r="46" spans="1:10" ht="15" customHeight="1" x14ac:dyDescent="0.25">
      <c r="A46" s="10">
        <v>4</v>
      </c>
      <c r="B46" s="87" t="s">
        <v>21</v>
      </c>
      <c r="C46" s="88"/>
      <c r="D46" s="88"/>
      <c r="E46" s="88"/>
      <c r="F46" s="88"/>
      <c r="G46" s="89"/>
      <c r="H46" s="11">
        <v>2E-3</v>
      </c>
      <c r="I46" s="12">
        <f>$I$40*H46</f>
        <v>4.8830670000000005</v>
      </c>
    </row>
    <row r="47" spans="1:10" ht="15" customHeight="1" x14ac:dyDescent="0.25">
      <c r="A47" s="10">
        <v>5</v>
      </c>
      <c r="B47" s="87" t="s">
        <v>22</v>
      </c>
      <c r="C47" s="88"/>
      <c r="D47" s="88"/>
      <c r="E47" s="88"/>
      <c r="F47" s="88"/>
      <c r="G47" s="89"/>
      <c r="H47" s="11">
        <v>2.5000000000000001E-2</v>
      </c>
      <c r="I47" s="12">
        <f t="shared" si="2"/>
        <v>61.038337500000004</v>
      </c>
    </row>
    <row r="48" spans="1:10" ht="15" customHeight="1" x14ac:dyDescent="0.25">
      <c r="A48" s="10">
        <v>6</v>
      </c>
      <c r="B48" s="87" t="s">
        <v>23</v>
      </c>
      <c r="C48" s="88"/>
      <c r="D48" s="88"/>
      <c r="E48" s="88"/>
      <c r="F48" s="88"/>
      <c r="G48" s="89"/>
      <c r="H48" s="11">
        <v>0.08</v>
      </c>
      <c r="I48" s="12">
        <f>$I$40*H48</f>
        <v>195.32267999999999</v>
      </c>
    </row>
    <row r="49" spans="1:16" ht="15" customHeight="1" x14ac:dyDescent="0.25">
      <c r="A49" s="10">
        <v>7</v>
      </c>
      <c r="B49" s="87" t="s">
        <v>126</v>
      </c>
      <c r="C49" s="88"/>
      <c r="D49" s="88"/>
      <c r="E49" s="88"/>
      <c r="F49" s="88"/>
      <c r="G49" s="89"/>
      <c r="H49" s="11">
        <v>0.03</v>
      </c>
      <c r="I49" s="12">
        <f t="shared" si="2"/>
        <v>73.246004999999997</v>
      </c>
    </row>
    <row r="50" spans="1:16" ht="15" customHeight="1" x14ac:dyDescent="0.25">
      <c r="A50" s="10">
        <v>8</v>
      </c>
      <c r="B50" s="87" t="s">
        <v>24</v>
      </c>
      <c r="C50" s="88"/>
      <c r="D50" s="88"/>
      <c r="E50" s="88"/>
      <c r="F50" s="88"/>
      <c r="G50" s="89"/>
      <c r="H50" s="11">
        <v>6.0000000000000001E-3</v>
      </c>
      <c r="I50" s="12">
        <f t="shared" si="2"/>
        <v>14.649201</v>
      </c>
    </row>
    <row r="51" spans="1:16" s="16" customFormat="1" ht="15" customHeight="1" x14ac:dyDescent="0.25">
      <c r="A51" s="131" t="s">
        <v>25</v>
      </c>
      <c r="B51" s="132"/>
      <c r="C51" s="132"/>
      <c r="D51" s="132"/>
      <c r="E51" s="132"/>
      <c r="F51" s="132"/>
      <c r="G51" s="133"/>
      <c r="H51" s="14">
        <f>SUM(H43:H50)</f>
        <v>0.3680000000000001</v>
      </c>
      <c r="I51" s="49">
        <f>SUM(I43:I50)</f>
        <v>898.484328</v>
      </c>
      <c r="J51" s="15"/>
    </row>
    <row r="52" spans="1:16" ht="15" customHeight="1" x14ac:dyDescent="0.25">
      <c r="A52" s="154" t="s">
        <v>26</v>
      </c>
      <c r="B52" s="154"/>
      <c r="C52" s="154"/>
      <c r="D52" s="154"/>
      <c r="E52" s="154"/>
      <c r="F52" s="154"/>
      <c r="G52" s="154"/>
      <c r="H52" s="154"/>
      <c r="I52" s="154"/>
    </row>
    <row r="53" spans="1:16" ht="30.75" customHeight="1" x14ac:dyDescent="0.25">
      <c r="A53" s="157" t="s">
        <v>27</v>
      </c>
      <c r="B53" s="157"/>
      <c r="C53" s="157"/>
      <c r="D53" s="157"/>
      <c r="E53" s="157"/>
      <c r="F53" s="157"/>
      <c r="G53" s="157"/>
      <c r="H53" s="157"/>
      <c r="I53" s="157"/>
      <c r="J53"/>
      <c r="K53"/>
      <c r="L53"/>
      <c r="M53"/>
      <c r="N53"/>
      <c r="O53"/>
      <c r="P53"/>
    </row>
    <row r="54" spans="1:16" ht="33.75" customHeight="1" x14ac:dyDescent="0.25">
      <c r="A54" s="9" t="s">
        <v>28</v>
      </c>
      <c r="B54" s="137" t="s">
        <v>29</v>
      </c>
      <c r="C54" s="138"/>
      <c r="D54" s="138"/>
      <c r="E54" s="138"/>
      <c r="F54" s="138"/>
      <c r="G54" s="139"/>
      <c r="H54" s="9" t="s">
        <v>11</v>
      </c>
      <c r="I54" s="9" t="s">
        <v>12</v>
      </c>
    </row>
    <row r="55" spans="1:16" ht="15" customHeight="1" x14ac:dyDescent="0.25">
      <c r="A55" s="10">
        <v>1</v>
      </c>
      <c r="B55" s="87" t="s">
        <v>30</v>
      </c>
      <c r="C55" s="88"/>
      <c r="D55" s="88"/>
      <c r="E55" s="88"/>
      <c r="F55" s="88"/>
      <c r="G55" s="89"/>
      <c r="H55" s="60">
        <v>0.119314</v>
      </c>
      <c r="I55" s="12">
        <f>$I$40*H55</f>
        <v>291.30912801900001</v>
      </c>
    </row>
    <row r="56" spans="1:16" ht="15" customHeight="1" x14ac:dyDescent="0.25">
      <c r="A56" s="10">
        <v>2</v>
      </c>
      <c r="B56" s="87" t="s">
        <v>31</v>
      </c>
      <c r="C56" s="88"/>
      <c r="D56" s="88"/>
      <c r="E56" s="88"/>
      <c r="F56" s="88"/>
      <c r="G56" s="89"/>
      <c r="H56" s="60">
        <v>2.0479000000000001E-2</v>
      </c>
      <c r="I56" s="12">
        <f t="shared" ref="I56:I61" si="3">$I$40*H56</f>
        <v>50.000164546500002</v>
      </c>
    </row>
    <row r="57" spans="1:16" ht="15" customHeight="1" x14ac:dyDescent="0.25">
      <c r="A57" s="10">
        <v>3</v>
      </c>
      <c r="B57" s="87" t="s">
        <v>32</v>
      </c>
      <c r="C57" s="88"/>
      <c r="D57" s="88"/>
      <c r="E57" s="88"/>
      <c r="F57" s="88"/>
      <c r="G57" s="89"/>
      <c r="H57" s="11">
        <v>1.2123E-2</v>
      </c>
      <c r="I57" s="12">
        <f t="shared" si="3"/>
        <v>29.5987106205</v>
      </c>
    </row>
    <row r="58" spans="1:16" ht="15" customHeight="1" x14ac:dyDescent="0.25">
      <c r="A58" s="10">
        <v>4</v>
      </c>
      <c r="B58" s="87" t="s">
        <v>33</v>
      </c>
      <c r="C58" s="88"/>
      <c r="D58" s="88"/>
      <c r="E58" s="88"/>
      <c r="F58" s="88"/>
      <c r="G58" s="89"/>
      <c r="H58" s="11">
        <v>1.1436E-2</v>
      </c>
      <c r="I58" s="12">
        <f>$I$40*H58</f>
        <v>27.921377106000001</v>
      </c>
    </row>
    <row r="59" spans="1:16" ht="15" customHeight="1" x14ac:dyDescent="0.25">
      <c r="A59" s="10">
        <v>5</v>
      </c>
      <c r="B59" s="87" t="s">
        <v>34</v>
      </c>
      <c r="C59" s="88"/>
      <c r="D59" s="88"/>
      <c r="E59" s="88"/>
      <c r="F59" s="88"/>
      <c r="G59" s="89"/>
      <c r="H59" s="11">
        <v>1.74E-4</v>
      </c>
      <c r="I59" s="12">
        <f t="shared" si="3"/>
        <v>0.42482682900000002</v>
      </c>
    </row>
    <row r="60" spans="1:16" ht="15" customHeight="1" x14ac:dyDescent="0.25">
      <c r="A60" s="10">
        <v>6</v>
      </c>
      <c r="B60" s="87" t="s">
        <v>35</v>
      </c>
      <c r="C60" s="88"/>
      <c r="D60" s="88"/>
      <c r="E60" s="88"/>
      <c r="F60" s="88"/>
      <c r="G60" s="89"/>
      <c r="H60" s="11">
        <v>4.4200000000000001E-4</v>
      </c>
      <c r="I60" s="12">
        <f t="shared" si="3"/>
        <v>1.0791578070000001</v>
      </c>
    </row>
    <row r="61" spans="1:16" ht="15" customHeight="1" x14ac:dyDescent="0.25">
      <c r="A61" s="10">
        <v>7</v>
      </c>
      <c r="B61" s="87" t="s">
        <v>36</v>
      </c>
      <c r="C61" s="88"/>
      <c r="D61" s="88"/>
      <c r="E61" s="88"/>
      <c r="F61" s="88"/>
      <c r="G61" s="89"/>
      <c r="H61" s="11">
        <v>1.85E-4</v>
      </c>
      <c r="I61" s="12">
        <f t="shared" si="3"/>
        <v>0.45168369749999998</v>
      </c>
    </row>
    <row r="62" spans="1:16" ht="15" customHeight="1" x14ac:dyDescent="0.25">
      <c r="A62" s="10">
        <v>8</v>
      </c>
      <c r="B62" s="87" t="s">
        <v>37</v>
      </c>
      <c r="C62" s="88"/>
      <c r="D62" s="88"/>
      <c r="E62" s="88"/>
      <c r="F62" s="88"/>
      <c r="G62" s="89"/>
      <c r="H62" s="11">
        <v>9.0789999999999996E-2</v>
      </c>
      <c r="I62" s="12">
        <f>$I$40*H62</f>
        <v>221.66682646499999</v>
      </c>
    </row>
    <row r="63" spans="1:16" s="16" customFormat="1" ht="15" customHeight="1" x14ac:dyDescent="0.25">
      <c r="A63" s="131" t="s">
        <v>38</v>
      </c>
      <c r="B63" s="132"/>
      <c r="C63" s="132"/>
      <c r="D63" s="132"/>
      <c r="E63" s="132"/>
      <c r="F63" s="132"/>
      <c r="G63" s="133"/>
      <c r="H63" s="14">
        <f>SUM(H55:H62)</f>
        <v>0.25494299999999998</v>
      </c>
      <c r="I63" s="49">
        <f>SUM(I55:I62)</f>
        <v>622.45187509050004</v>
      </c>
      <c r="J63" s="15"/>
    </row>
    <row r="64" spans="1:16" ht="11.25" customHeight="1" x14ac:dyDescent="0.25">
      <c r="A64" s="17" t="s">
        <v>39</v>
      </c>
      <c r="B64" s="125" t="s">
        <v>40</v>
      </c>
      <c r="C64" s="125"/>
      <c r="D64" s="125"/>
      <c r="E64" s="125"/>
      <c r="F64" s="125"/>
      <c r="G64" s="125"/>
      <c r="H64" s="125"/>
      <c r="I64" s="125"/>
    </row>
    <row r="65" spans="1:11" ht="15" customHeight="1" x14ac:dyDescent="0.25">
      <c r="A65" s="17" t="s">
        <v>41</v>
      </c>
      <c r="B65" s="156" t="s">
        <v>42</v>
      </c>
      <c r="C65" s="156"/>
      <c r="D65" s="156"/>
      <c r="E65" s="156"/>
      <c r="F65" s="156"/>
      <c r="G65" s="156"/>
      <c r="H65" s="156"/>
      <c r="I65" s="156"/>
    </row>
    <row r="66" spans="1:11" ht="33.75" customHeight="1" x14ac:dyDescent="0.25">
      <c r="A66" s="9" t="s">
        <v>43</v>
      </c>
      <c r="B66" s="137" t="s">
        <v>44</v>
      </c>
      <c r="C66" s="138"/>
      <c r="D66" s="138"/>
      <c r="E66" s="138"/>
      <c r="F66" s="138"/>
      <c r="G66" s="139"/>
      <c r="H66" s="9" t="s">
        <v>11</v>
      </c>
      <c r="I66" s="9" t="s">
        <v>12</v>
      </c>
    </row>
    <row r="67" spans="1:11" ht="15" customHeight="1" x14ac:dyDescent="0.25">
      <c r="A67" s="10">
        <v>1</v>
      </c>
      <c r="B67" s="87" t="s">
        <v>45</v>
      </c>
      <c r="C67" s="88"/>
      <c r="D67" s="88"/>
      <c r="E67" s="88"/>
      <c r="F67" s="88"/>
      <c r="G67" s="89"/>
      <c r="H67" s="11">
        <v>2.3626999999999999E-2</v>
      </c>
      <c r="I67" s="12">
        <f>$I$40*H67</f>
        <v>57.686112004499996</v>
      </c>
    </row>
    <row r="68" spans="1:11" ht="15" customHeight="1" x14ac:dyDescent="0.25">
      <c r="A68" s="10">
        <v>2</v>
      </c>
      <c r="B68" s="87" t="s">
        <v>46</v>
      </c>
      <c r="C68" s="88"/>
      <c r="D68" s="88"/>
      <c r="E68" s="88"/>
      <c r="F68" s="88"/>
      <c r="G68" s="89"/>
      <c r="H68" s="11">
        <v>1.717E-3</v>
      </c>
      <c r="I68" s="12">
        <f t="shared" ref="I68:I69" si="4">$I$40*H68</f>
        <v>4.1921130194999998</v>
      </c>
    </row>
    <row r="69" spans="1:11" ht="15" customHeight="1" x14ac:dyDescent="0.25">
      <c r="A69" s="10">
        <v>3</v>
      </c>
      <c r="B69" s="87" t="s">
        <v>47</v>
      </c>
      <c r="C69" s="88"/>
      <c r="D69" s="88"/>
      <c r="E69" s="88"/>
      <c r="F69" s="88"/>
      <c r="G69" s="89"/>
      <c r="H69" s="11">
        <v>9.4509999999999993E-3</v>
      </c>
      <c r="I69" s="12">
        <f t="shared" si="4"/>
        <v>23.074933108499998</v>
      </c>
    </row>
    <row r="70" spans="1:11" s="16" customFormat="1" ht="15" customHeight="1" x14ac:dyDescent="0.25">
      <c r="A70" s="131" t="s">
        <v>48</v>
      </c>
      <c r="B70" s="132"/>
      <c r="C70" s="132"/>
      <c r="D70" s="132"/>
      <c r="E70" s="132"/>
      <c r="F70" s="132"/>
      <c r="G70" s="133"/>
      <c r="H70" s="14">
        <f>SUM(H67:H69)</f>
        <v>3.4795E-2</v>
      </c>
      <c r="I70" s="49">
        <f>SUM(I67:I69)</f>
        <v>84.953158132499993</v>
      </c>
      <c r="J70" s="15"/>
    </row>
    <row r="71" spans="1:11" ht="5.0999999999999996" customHeight="1" x14ac:dyDescent="0.25"/>
    <row r="72" spans="1:11" ht="33.75" x14ac:dyDescent="0.25">
      <c r="A72" s="9" t="s">
        <v>49</v>
      </c>
      <c r="B72" s="137" t="s">
        <v>50</v>
      </c>
      <c r="C72" s="138"/>
      <c r="D72" s="138"/>
      <c r="E72" s="138"/>
      <c r="F72" s="138"/>
      <c r="G72" s="139"/>
      <c r="H72" s="9" t="s">
        <v>11</v>
      </c>
      <c r="I72" s="9" t="s">
        <v>12</v>
      </c>
    </row>
    <row r="73" spans="1:11" ht="15" customHeight="1" x14ac:dyDescent="0.25">
      <c r="A73" s="10">
        <v>1</v>
      </c>
      <c r="B73" s="87" t="s">
        <v>51</v>
      </c>
      <c r="C73" s="88"/>
      <c r="D73" s="88"/>
      <c r="E73" s="88"/>
      <c r="F73" s="88"/>
      <c r="G73" s="89"/>
      <c r="H73" s="11">
        <f>(H51*H63)</f>
        <v>9.3819024000000015E-2</v>
      </c>
      <c r="I73" s="12">
        <f>$I$40*H73</f>
        <v>229.06229003330404</v>
      </c>
    </row>
    <row r="74" spans="1:11" s="16" customFormat="1" ht="15" customHeight="1" x14ac:dyDescent="0.25">
      <c r="A74" s="131" t="s">
        <v>52</v>
      </c>
      <c r="B74" s="132"/>
      <c r="C74" s="132"/>
      <c r="D74" s="132"/>
      <c r="E74" s="132"/>
      <c r="F74" s="132"/>
      <c r="G74" s="133"/>
      <c r="H74" s="14">
        <f>SUM(H73:H73)</f>
        <v>9.3819024000000015E-2</v>
      </c>
      <c r="I74" s="49">
        <f>I73</f>
        <v>229.06229003330404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53" t="s">
        <v>53</v>
      </c>
      <c r="B76" s="153"/>
      <c r="C76" s="153"/>
      <c r="D76" s="153"/>
      <c r="E76" s="153"/>
      <c r="F76" s="153"/>
      <c r="G76" s="153"/>
      <c r="H76" s="20">
        <f>H51+H63+H70+H74</f>
        <v>0.75155702400000002</v>
      </c>
      <c r="I76" s="21">
        <f>I51+I63+I70+I74</f>
        <v>1834.9516512563039</v>
      </c>
      <c r="J76" s="15"/>
    </row>
    <row r="77" spans="1:11" ht="5.0999999999999996" customHeight="1" x14ac:dyDescent="0.25"/>
    <row r="78" spans="1:11" ht="33.75" x14ac:dyDescent="0.25">
      <c r="A78" s="9" t="s">
        <v>54</v>
      </c>
      <c r="B78" s="137" t="s">
        <v>150</v>
      </c>
      <c r="C78" s="138"/>
      <c r="D78" s="138"/>
      <c r="E78" s="138"/>
      <c r="F78" s="138"/>
      <c r="G78" s="139"/>
      <c r="H78" s="9" t="s">
        <v>11</v>
      </c>
      <c r="I78" s="9" t="s">
        <v>12</v>
      </c>
    </row>
    <row r="79" spans="1:11" ht="15" customHeight="1" x14ac:dyDescent="0.25">
      <c r="A79" s="10">
        <v>1</v>
      </c>
      <c r="B79" s="87" t="s">
        <v>156</v>
      </c>
      <c r="C79" s="88"/>
      <c r="D79" s="88"/>
      <c r="E79" s="88"/>
      <c r="F79" s="88"/>
      <c r="G79" s="89"/>
      <c r="H79" s="11">
        <f>I79/$I$40</f>
        <v>0.22844003573983318</v>
      </c>
      <c r="I79" s="12">
        <f>I96</f>
        <v>557.74400000000003</v>
      </c>
    </row>
    <row r="80" spans="1:11" ht="15" customHeight="1" x14ac:dyDescent="0.25">
      <c r="A80" s="10">
        <v>2</v>
      </c>
      <c r="B80" s="87" t="s">
        <v>157</v>
      </c>
      <c r="C80" s="88"/>
      <c r="D80" s="88"/>
      <c r="E80" s="88"/>
      <c r="F80" s="88"/>
      <c r="G80" s="89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87" t="s">
        <v>164</v>
      </c>
      <c r="C81" s="88"/>
      <c r="D81" s="88"/>
      <c r="E81" s="88"/>
      <c r="F81" s="88"/>
      <c r="G81" s="89"/>
      <c r="H81" s="11">
        <f>I81/$I$40</f>
        <v>2.9360154181787796E-2</v>
      </c>
      <c r="I81" s="12">
        <f>I88</f>
        <v>71.683799999999991</v>
      </c>
    </row>
    <row r="82" spans="1:10" ht="15" customHeight="1" x14ac:dyDescent="0.25">
      <c r="A82" s="10">
        <v>4</v>
      </c>
      <c r="B82" s="87" t="s">
        <v>148</v>
      </c>
      <c r="C82" s="88"/>
      <c r="D82" s="88"/>
      <c r="E82" s="88"/>
      <c r="F82" s="88"/>
      <c r="G82" s="89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87" t="s">
        <v>134</v>
      </c>
      <c r="C83" s="88"/>
      <c r="D83" s="88"/>
      <c r="E83" s="88"/>
      <c r="F83" s="88"/>
      <c r="G83" s="89"/>
      <c r="H83" s="11">
        <f>I83/$I$40</f>
        <v>8.1358703454202042E-2</v>
      </c>
      <c r="I83" s="12">
        <f>IF(I21="Não aplicável",0,I21)</f>
        <v>198.64</v>
      </c>
    </row>
    <row r="84" spans="1:10" ht="15" customHeight="1" x14ac:dyDescent="0.25">
      <c r="A84" s="131" t="s">
        <v>55</v>
      </c>
      <c r="B84" s="132"/>
      <c r="C84" s="132"/>
      <c r="D84" s="132"/>
      <c r="E84" s="132"/>
      <c r="F84" s="132"/>
      <c r="G84" s="133"/>
      <c r="H84" s="14">
        <f>SUM(H79:H83)</f>
        <v>0.339158893375823</v>
      </c>
      <c r="I84" s="49">
        <f>SUM(I79:I83)</f>
        <v>828.06780000000003</v>
      </c>
      <c r="J84" s="13"/>
    </row>
    <row r="85" spans="1:10" ht="18" customHeight="1" x14ac:dyDescent="0.25">
      <c r="A85" s="17" t="s">
        <v>166</v>
      </c>
      <c r="B85" s="154" t="s">
        <v>165</v>
      </c>
      <c r="C85" s="155"/>
      <c r="D85" s="155"/>
      <c r="E85" s="155"/>
      <c r="F85" s="155"/>
      <c r="G85" s="155"/>
      <c r="H85" s="23"/>
      <c r="I85" s="24"/>
    </row>
    <row r="86" spans="1:10" ht="15" customHeight="1" x14ac:dyDescent="0.25">
      <c r="A86" s="151" t="s">
        <v>56</v>
      </c>
      <c r="B86" s="151"/>
      <c r="C86" s="151"/>
      <c r="D86" s="151"/>
      <c r="E86" s="151"/>
      <c r="F86" s="151"/>
      <c r="G86" s="151"/>
      <c r="H86" s="151"/>
      <c r="I86" s="151"/>
    </row>
    <row r="87" spans="1:10" ht="24" customHeight="1" x14ac:dyDescent="0.25">
      <c r="A87" s="129" t="s">
        <v>57</v>
      </c>
      <c r="B87" s="129"/>
      <c r="C87" s="10" t="s">
        <v>58</v>
      </c>
      <c r="D87" s="10" t="s">
        <v>59</v>
      </c>
      <c r="E87" s="10" t="s">
        <v>60</v>
      </c>
      <c r="F87" s="10" t="s">
        <v>61</v>
      </c>
      <c r="G87" s="10" t="s">
        <v>62</v>
      </c>
      <c r="H87" s="11" t="s">
        <v>63</v>
      </c>
      <c r="I87" s="12" t="s">
        <v>64</v>
      </c>
    </row>
    <row r="88" spans="1:10" ht="15" customHeight="1" x14ac:dyDescent="0.25">
      <c r="A88" s="152">
        <f>I12</f>
        <v>4.8</v>
      </c>
      <c r="B88" s="129"/>
      <c r="C88" s="10">
        <f>I13</f>
        <v>22</v>
      </c>
      <c r="D88" s="10">
        <v>2</v>
      </c>
      <c r="E88" s="29">
        <f>A88*C88*D88</f>
        <v>211.2</v>
      </c>
      <c r="F88" s="29">
        <f>I31</f>
        <v>2325.27</v>
      </c>
      <c r="G88" s="25">
        <f>I14</f>
        <v>0.06</v>
      </c>
      <c r="H88" s="29">
        <f>F88*G88</f>
        <v>139.5162</v>
      </c>
      <c r="I88" s="61">
        <f>IF((E88-H88)&gt;0,E88-H88,0)</f>
        <v>71.683799999999991</v>
      </c>
    </row>
    <row r="89" spans="1:10" ht="3.75" customHeight="1" x14ac:dyDescent="0.25">
      <c r="A89" s="80"/>
      <c r="E89" s="13"/>
      <c r="F89" s="13"/>
      <c r="G89" s="81"/>
      <c r="H89" s="13"/>
      <c r="I89" s="82"/>
    </row>
    <row r="90" spans="1:10" ht="15" customHeight="1" x14ac:dyDescent="0.25">
      <c r="A90" s="151" t="s">
        <v>158</v>
      </c>
      <c r="B90" s="151"/>
      <c r="C90" s="151"/>
      <c r="D90" s="151"/>
      <c r="E90" s="151"/>
      <c r="F90" s="151"/>
      <c r="G90" s="151"/>
      <c r="H90" s="151"/>
      <c r="I90" s="151"/>
    </row>
    <row r="91" spans="1:10" ht="23.25" customHeight="1" x14ac:dyDescent="0.25">
      <c r="A91" s="129" t="s">
        <v>57</v>
      </c>
      <c r="B91" s="129"/>
      <c r="C91" s="10" t="s">
        <v>65</v>
      </c>
      <c r="D91" s="10" t="s">
        <v>59</v>
      </c>
      <c r="E91" s="10" t="s">
        <v>60</v>
      </c>
      <c r="F91" s="10" t="s">
        <v>61</v>
      </c>
      <c r="G91" s="10" t="s">
        <v>62</v>
      </c>
      <c r="H91" s="11" t="s">
        <v>63</v>
      </c>
      <c r="I91" s="12" t="s">
        <v>64</v>
      </c>
    </row>
    <row r="92" spans="1:10" ht="15" customHeight="1" x14ac:dyDescent="0.25">
      <c r="A92" s="150">
        <f>I18</f>
        <v>0</v>
      </c>
      <c r="B92" s="150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0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51" t="s">
        <v>139</v>
      </c>
      <c r="B94" s="151"/>
      <c r="C94" s="151"/>
      <c r="D94" s="151"/>
      <c r="E94" s="151"/>
      <c r="F94" s="151"/>
      <c r="G94" s="151"/>
      <c r="H94" s="151"/>
      <c r="I94" s="151"/>
    </row>
    <row r="95" spans="1:10" ht="23.25" customHeight="1" x14ac:dyDescent="0.25">
      <c r="A95" s="129" t="s">
        <v>57</v>
      </c>
      <c r="B95" s="129"/>
      <c r="C95" s="10" t="s">
        <v>65</v>
      </c>
      <c r="D95" s="10" t="s">
        <v>59</v>
      </c>
      <c r="E95" s="10" t="s">
        <v>60</v>
      </c>
      <c r="F95" s="10" t="s">
        <v>61</v>
      </c>
      <c r="G95" s="10" t="s">
        <v>62</v>
      </c>
      <c r="H95" s="11" t="str">
        <f>H87</f>
        <v>Valor desconto</v>
      </c>
      <c r="I95" s="12" t="s">
        <v>64</v>
      </c>
    </row>
    <row r="96" spans="1:10" ht="15" customHeight="1" x14ac:dyDescent="0.25">
      <c r="A96" s="150">
        <f>I15</f>
        <v>31.69</v>
      </c>
      <c r="B96" s="150"/>
      <c r="C96" s="30">
        <f>I16</f>
        <v>22</v>
      </c>
      <c r="D96" s="10">
        <v>1</v>
      </c>
      <c r="E96" s="29">
        <f>A96*C96*D96</f>
        <v>697.18000000000006</v>
      </c>
      <c r="F96" s="29">
        <f>E96</f>
        <v>697.18000000000006</v>
      </c>
      <c r="G96" s="50">
        <f>I17</f>
        <v>0.2</v>
      </c>
      <c r="H96" s="29">
        <f>F96*G96</f>
        <v>139.43600000000001</v>
      </c>
      <c r="I96" s="12">
        <f>E96-H96</f>
        <v>557.74400000000003</v>
      </c>
    </row>
    <row r="97" spans="1:19" ht="5.0999999999999996" customHeight="1" x14ac:dyDescent="0.25"/>
    <row r="98" spans="1:19" ht="12" customHeight="1" x14ac:dyDescent="0.25">
      <c r="A98" s="112" t="s">
        <v>66</v>
      </c>
      <c r="B98" s="112"/>
      <c r="C98" s="112"/>
      <c r="D98" s="112"/>
      <c r="E98" s="112"/>
      <c r="F98" s="112"/>
      <c r="G98" s="112"/>
      <c r="H98" s="31">
        <f>H40+H76+H84</f>
        <v>2.0907159173758232</v>
      </c>
      <c r="I98" s="32">
        <f>I40+I76+I84</f>
        <v>5104.5529512563035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07" t="s">
        <v>67</v>
      </c>
      <c r="B100" s="107"/>
      <c r="C100" s="107"/>
      <c r="D100" s="107"/>
      <c r="E100" s="107"/>
      <c r="F100" s="107"/>
      <c r="G100" s="107"/>
      <c r="H100" s="107"/>
      <c r="I100" s="107"/>
    </row>
    <row r="101" spans="1:19" ht="33.75" x14ac:dyDescent="0.25">
      <c r="A101" s="9" t="s">
        <v>9</v>
      </c>
      <c r="B101" s="137" t="s">
        <v>68</v>
      </c>
      <c r="C101" s="138"/>
      <c r="D101" s="138"/>
      <c r="E101" s="138"/>
      <c r="F101" s="138"/>
      <c r="G101" s="139"/>
      <c r="H101" s="9" t="s">
        <v>11</v>
      </c>
      <c r="I101" s="9" t="s">
        <v>12</v>
      </c>
    </row>
    <row r="102" spans="1:19" ht="15" customHeight="1" x14ac:dyDescent="0.25">
      <c r="A102" s="10">
        <v>1</v>
      </c>
      <c r="B102" s="87" t="s">
        <v>167</v>
      </c>
      <c r="C102" s="88"/>
      <c r="D102" s="88"/>
      <c r="E102" s="88"/>
      <c r="F102" s="88"/>
      <c r="G102" s="89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44" t="s">
        <v>171</v>
      </c>
      <c r="C103" s="145"/>
      <c r="D103" s="145"/>
      <c r="E103" s="145"/>
      <c r="F103" s="145"/>
      <c r="G103" s="146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87" t="s">
        <v>69</v>
      </c>
      <c r="C104" s="88"/>
      <c r="D104" s="88"/>
      <c r="E104" s="88"/>
      <c r="F104" s="88"/>
      <c r="G104" s="89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47" t="s">
        <v>70</v>
      </c>
      <c r="C105" s="148"/>
      <c r="D105" s="148"/>
      <c r="E105" s="148"/>
      <c r="F105" s="148"/>
      <c r="G105" s="149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87" t="s">
        <v>172</v>
      </c>
      <c r="C106" s="88"/>
      <c r="D106" s="88"/>
      <c r="E106" s="88"/>
      <c r="F106" s="88"/>
      <c r="G106" s="89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87" t="s">
        <v>71</v>
      </c>
      <c r="C107" s="88"/>
      <c r="D107" s="88"/>
      <c r="E107" s="88"/>
      <c r="F107" s="88"/>
      <c r="G107" s="89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1" t="s">
        <v>72</v>
      </c>
      <c r="B108" s="132"/>
      <c r="C108" s="132"/>
      <c r="D108" s="132"/>
      <c r="E108" s="132"/>
      <c r="F108" s="132"/>
      <c r="G108" s="133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25" t="s">
        <v>168</v>
      </c>
      <c r="C109" s="125"/>
      <c r="D109" s="125"/>
      <c r="E109" s="125"/>
      <c r="F109" s="125"/>
      <c r="G109" s="125"/>
      <c r="H109" s="125"/>
      <c r="I109" s="125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40" t="s">
        <v>149</v>
      </c>
      <c r="B111" s="141"/>
      <c r="C111" s="141"/>
      <c r="D111" s="141"/>
      <c r="E111" s="142"/>
      <c r="F111" s="39">
        <f>I27</f>
        <v>0.2</v>
      </c>
      <c r="G111" s="40">
        <f>I113*F111</f>
        <v>1006.5738302512608</v>
      </c>
      <c r="H111" s="41" t="s">
        <v>73</v>
      </c>
      <c r="I111" s="42">
        <f>I81</f>
        <v>71.683799999999991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35" t="s">
        <v>74</v>
      </c>
      <c r="B112" s="135"/>
      <c r="C112" s="43" t="s">
        <v>75</v>
      </c>
      <c r="D112" s="43" t="s">
        <v>76</v>
      </c>
      <c r="E112" s="43" t="s">
        <v>77</v>
      </c>
      <c r="F112" s="43" t="s">
        <v>78</v>
      </c>
      <c r="G112" s="43" t="s">
        <v>79</v>
      </c>
      <c r="H112" s="41" t="s">
        <v>80</v>
      </c>
      <c r="I112" s="44" t="s">
        <v>81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36">
        <f>I40</f>
        <v>2441.5335</v>
      </c>
      <c r="B113" s="136"/>
      <c r="C113" s="47">
        <f>I51</f>
        <v>898.484328</v>
      </c>
      <c r="D113" s="47">
        <f>I63</f>
        <v>622.45187509050004</v>
      </c>
      <c r="E113" s="47">
        <f>I70</f>
        <v>84.953158132499993</v>
      </c>
      <c r="F113" s="47">
        <f>I74</f>
        <v>229.06229003330404</v>
      </c>
      <c r="G113" s="47">
        <f>I84</f>
        <v>828.06780000000003</v>
      </c>
      <c r="H113" s="47">
        <f>A113+C113+D113+E113+F113+G113</f>
        <v>5104.5529512563035</v>
      </c>
      <c r="I113" s="47">
        <f>H113-I111</f>
        <v>5032.8691512563037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43"/>
      <c r="C114" s="143"/>
      <c r="D114" s="143"/>
      <c r="E114" s="143"/>
      <c r="F114" s="143"/>
      <c r="G114" s="143"/>
      <c r="H114" s="143"/>
      <c r="I114" s="143"/>
    </row>
    <row r="115" spans="1:19" ht="33.75" x14ac:dyDescent="0.25">
      <c r="A115" s="9" t="s">
        <v>16</v>
      </c>
      <c r="B115" s="137" t="s">
        <v>82</v>
      </c>
      <c r="C115" s="138"/>
      <c r="D115" s="138"/>
      <c r="E115" s="138"/>
      <c r="F115" s="138"/>
      <c r="G115" s="139"/>
      <c r="H115" s="9" t="s">
        <v>11</v>
      </c>
      <c r="I115" s="9" t="s">
        <v>12</v>
      </c>
    </row>
    <row r="116" spans="1:19" ht="15" customHeight="1" x14ac:dyDescent="0.25">
      <c r="A116" s="10">
        <v>1</v>
      </c>
      <c r="B116" s="87" t="s">
        <v>83</v>
      </c>
      <c r="C116" s="88"/>
      <c r="D116" s="88"/>
      <c r="E116" s="88"/>
      <c r="F116" s="88"/>
      <c r="G116" s="89"/>
      <c r="H116" s="11">
        <f>I116/$I$126</f>
        <v>1.9869382055171855E-2</v>
      </c>
      <c r="I116" s="12">
        <v>100</v>
      </c>
    </row>
    <row r="117" spans="1:19" ht="15" customHeight="1" x14ac:dyDescent="0.25">
      <c r="A117" s="10">
        <v>2</v>
      </c>
      <c r="B117" s="87" t="s">
        <v>84</v>
      </c>
      <c r="C117" s="88"/>
      <c r="D117" s="88"/>
      <c r="E117" s="88"/>
      <c r="F117" s="88"/>
      <c r="G117" s="89"/>
      <c r="H117" s="11">
        <f>I117/$I$126</f>
        <v>9.9346910275859273E-3</v>
      </c>
      <c r="I117" s="12">
        <v>50</v>
      </c>
    </row>
    <row r="118" spans="1:19" ht="15" customHeight="1" x14ac:dyDescent="0.25">
      <c r="A118" s="131" t="s">
        <v>85</v>
      </c>
      <c r="B118" s="132"/>
      <c r="C118" s="132"/>
      <c r="D118" s="132"/>
      <c r="E118" s="132"/>
      <c r="F118" s="132"/>
      <c r="G118" s="133"/>
      <c r="H118" s="14">
        <f>H116+H117</f>
        <v>2.980407308275778E-2</v>
      </c>
      <c r="I118" s="49">
        <f>SUM(I116:I117)</f>
        <v>150</v>
      </c>
    </row>
    <row r="119" spans="1:19" ht="5.0999999999999996" customHeight="1" x14ac:dyDescent="0.25"/>
    <row r="120" spans="1:19" ht="33.75" x14ac:dyDescent="0.25">
      <c r="A120" s="9" t="s">
        <v>28</v>
      </c>
      <c r="B120" s="137" t="s">
        <v>86</v>
      </c>
      <c r="C120" s="138"/>
      <c r="D120" s="138"/>
      <c r="E120" s="138"/>
      <c r="F120" s="138"/>
      <c r="G120" s="139"/>
      <c r="H120" s="9" t="s">
        <v>11</v>
      </c>
      <c r="I120" s="9" t="s">
        <v>12</v>
      </c>
    </row>
    <row r="121" spans="1:19" ht="15" customHeight="1" x14ac:dyDescent="0.25">
      <c r="A121" s="10">
        <v>1</v>
      </c>
      <c r="B121" s="87" t="s">
        <v>86</v>
      </c>
      <c r="C121" s="88"/>
      <c r="D121" s="88"/>
      <c r="E121" s="88"/>
      <c r="F121" s="88"/>
      <c r="G121" s="89"/>
      <c r="H121" s="11">
        <f>I121/I126</f>
        <v>0.15019592691724221</v>
      </c>
      <c r="I121" s="12">
        <f>G124-I118</f>
        <v>755.91644722613466</v>
      </c>
    </row>
    <row r="122" spans="1:19" ht="15" customHeight="1" x14ac:dyDescent="0.25">
      <c r="A122" s="131" t="s">
        <v>87</v>
      </c>
      <c r="B122" s="132"/>
      <c r="C122" s="132"/>
      <c r="D122" s="132"/>
      <c r="E122" s="132"/>
      <c r="F122" s="132"/>
      <c r="G122" s="133"/>
      <c r="H122" s="14">
        <f>H121</f>
        <v>0.15019592691724221</v>
      </c>
      <c r="I122" s="49">
        <f>I121</f>
        <v>755.91644722613466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34" t="s">
        <v>88</v>
      </c>
      <c r="B124" s="134"/>
      <c r="C124" s="134"/>
      <c r="D124" s="134"/>
      <c r="E124" s="134"/>
      <c r="F124" s="39">
        <v>0.18</v>
      </c>
      <c r="G124" s="40">
        <f>I126*F124</f>
        <v>905.91644722613466</v>
      </c>
      <c r="H124" s="41" t="s">
        <v>73</v>
      </c>
      <c r="I124" s="42">
        <f>I81</f>
        <v>71.683799999999991</v>
      </c>
      <c r="L124" s="1"/>
    </row>
    <row r="125" spans="1:19" s="46" customFormat="1" ht="16.5" customHeight="1" x14ac:dyDescent="0.25">
      <c r="A125" s="135" t="s">
        <v>74</v>
      </c>
      <c r="B125" s="135"/>
      <c r="C125" s="43" t="s">
        <v>75</v>
      </c>
      <c r="D125" s="43" t="s">
        <v>76</v>
      </c>
      <c r="E125" s="43" t="s">
        <v>77</v>
      </c>
      <c r="F125" s="43" t="s">
        <v>78</v>
      </c>
      <c r="G125" s="43" t="s">
        <v>79</v>
      </c>
      <c r="H125" s="41" t="s">
        <v>80</v>
      </c>
      <c r="I125" s="44" t="s">
        <v>81</v>
      </c>
      <c r="J125" s="45"/>
      <c r="L125" s="45"/>
    </row>
    <row r="126" spans="1:19" ht="16.5" customHeight="1" x14ac:dyDescent="0.25">
      <c r="A126" s="136">
        <f>I40</f>
        <v>2441.5335</v>
      </c>
      <c r="B126" s="136"/>
      <c r="C126" s="47">
        <f>I51</f>
        <v>898.484328</v>
      </c>
      <c r="D126" s="47">
        <f>I63</f>
        <v>622.45187509050004</v>
      </c>
      <c r="E126" s="47">
        <f>I70</f>
        <v>84.953158132499993</v>
      </c>
      <c r="F126" s="47">
        <f>I74</f>
        <v>229.06229003330404</v>
      </c>
      <c r="G126" s="47">
        <f>I84</f>
        <v>828.06780000000003</v>
      </c>
      <c r="H126" s="47">
        <f>A126+C126+D126+E126+F126+G126</f>
        <v>5104.5529512563035</v>
      </c>
      <c r="I126" s="47">
        <f>H126-I124</f>
        <v>5032.8691512563037</v>
      </c>
      <c r="J126" s="13"/>
      <c r="L126" s="1"/>
    </row>
    <row r="127" spans="1:19" ht="5.0999999999999996" customHeight="1" x14ac:dyDescent="0.25"/>
    <row r="128" spans="1:19" ht="12" x14ac:dyDescent="0.25">
      <c r="A128" s="112" t="s">
        <v>89</v>
      </c>
      <c r="B128" s="112"/>
      <c r="C128" s="112"/>
      <c r="D128" s="112"/>
      <c r="E128" s="112"/>
      <c r="F128" s="112"/>
      <c r="G128" s="112"/>
      <c r="H128" s="31">
        <f>H108+H118+H122</f>
        <v>0.18</v>
      </c>
      <c r="I128" s="32">
        <f>I108+I118+I122</f>
        <v>905.91644722613466</v>
      </c>
    </row>
    <row r="129" spans="1:19" ht="5.0999999999999996" customHeight="1" x14ac:dyDescent="0.25"/>
    <row r="130" spans="1:19" x14ac:dyDescent="0.25">
      <c r="A130" s="107" t="s">
        <v>90</v>
      </c>
      <c r="B130" s="107"/>
      <c r="C130" s="107"/>
      <c r="D130" s="107"/>
      <c r="E130" s="107"/>
      <c r="F130" s="107"/>
      <c r="G130" s="107"/>
      <c r="H130" s="107"/>
      <c r="I130" s="107"/>
    </row>
    <row r="131" spans="1:19" ht="33.75" x14ac:dyDescent="0.25">
      <c r="A131" s="9" t="s">
        <v>9</v>
      </c>
      <c r="B131" s="137" t="s">
        <v>169</v>
      </c>
      <c r="C131" s="138"/>
      <c r="D131" s="138"/>
      <c r="E131" s="138"/>
      <c r="F131" s="138"/>
      <c r="G131" s="139"/>
      <c r="H131" s="9" t="s">
        <v>11</v>
      </c>
      <c r="I131" s="9" t="s">
        <v>12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87" t="s">
        <v>91</v>
      </c>
      <c r="C132" s="88"/>
      <c r="D132" s="88"/>
      <c r="E132" s="88"/>
      <c r="F132" s="88"/>
      <c r="G132" s="89"/>
      <c r="H132" s="11">
        <f>I132/$I$98</f>
        <v>8.3782918018369314E-3</v>
      </c>
      <c r="I132" s="12">
        <f>($D$142/$E$144)*H142</f>
        <v>42.767434143553203</v>
      </c>
    </row>
    <row r="133" spans="1:19" ht="15" customHeight="1" x14ac:dyDescent="0.25">
      <c r="A133" s="10">
        <v>2</v>
      </c>
      <c r="B133" s="87" t="s">
        <v>92</v>
      </c>
      <c r="C133" s="88"/>
      <c r="D133" s="88"/>
      <c r="E133" s="88"/>
      <c r="F133" s="88"/>
      <c r="G133" s="89"/>
      <c r="H133" s="11">
        <f t="shared" ref="H133:H136" si="6">I133/$I$98</f>
        <v>3.8669039085401223E-2</v>
      </c>
      <c r="I133" s="12">
        <f t="shared" ref="I133:I136" si="7">($D$142/$E$144)*H143</f>
        <v>197.38815758563015</v>
      </c>
    </row>
    <row r="134" spans="1:19" ht="15" customHeight="1" x14ac:dyDescent="0.25">
      <c r="A134" s="10">
        <v>3</v>
      </c>
      <c r="B134" s="87" t="s">
        <v>159</v>
      </c>
      <c r="C134" s="88"/>
      <c r="D134" s="88"/>
      <c r="E134" s="88"/>
      <c r="F134" s="88"/>
      <c r="G134" s="89"/>
      <c r="H134" s="11">
        <f t="shared" si="6"/>
        <v>6.4448398475668717E-2</v>
      </c>
      <c r="I134" s="12">
        <f t="shared" si="7"/>
        <v>328.98026264271698</v>
      </c>
    </row>
    <row r="135" spans="1:19" ht="15" customHeight="1" x14ac:dyDescent="0.25">
      <c r="A135" s="10">
        <v>4</v>
      </c>
      <c r="B135" s="87" t="s">
        <v>173</v>
      </c>
      <c r="C135" s="88"/>
      <c r="D135" s="88"/>
      <c r="E135" s="88"/>
      <c r="F135" s="88"/>
      <c r="G135" s="89"/>
      <c r="H135" s="11">
        <f t="shared" si="6"/>
        <v>0</v>
      </c>
      <c r="I135" s="12">
        <f t="shared" si="7"/>
        <v>0</v>
      </c>
    </row>
    <row r="136" spans="1:19" ht="15" customHeight="1" x14ac:dyDescent="0.25">
      <c r="A136" s="10">
        <v>5</v>
      </c>
      <c r="B136" s="87" t="s">
        <v>71</v>
      </c>
      <c r="C136" s="88"/>
      <c r="D136" s="88"/>
      <c r="E136" s="88"/>
      <c r="F136" s="88"/>
      <c r="G136" s="89"/>
      <c r="H136" s="11">
        <f t="shared" si="6"/>
        <v>0</v>
      </c>
      <c r="I136" s="12">
        <f t="shared" si="7"/>
        <v>0</v>
      </c>
    </row>
    <row r="137" spans="1:19" ht="15" customHeight="1" x14ac:dyDescent="0.25">
      <c r="A137" s="131" t="s">
        <v>93</v>
      </c>
      <c r="B137" s="132"/>
      <c r="C137" s="132"/>
      <c r="D137" s="132"/>
      <c r="E137" s="132"/>
      <c r="F137" s="132"/>
      <c r="G137" s="133"/>
      <c r="H137" s="14">
        <f>H132+H133+H134+H135+H136</f>
        <v>0.11149572936290687</v>
      </c>
      <c r="I137" s="49">
        <f>SUM(I132:I136)</f>
        <v>569.13585437190034</v>
      </c>
    </row>
    <row r="138" spans="1:19" ht="11.25" customHeight="1" x14ac:dyDescent="0.25">
      <c r="A138" s="17" t="s">
        <v>95</v>
      </c>
      <c r="B138" s="125" t="s">
        <v>94</v>
      </c>
      <c r="C138" s="125"/>
      <c r="D138" s="125"/>
      <c r="E138" s="125"/>
      <c r="F138" s="125"/>
      <c r="G138" s="125"/>
      <c r="H138" s="125"/>
      <c r="I138" s="125"/>
      <c r="K138"/>
      <c r="L138"/>
      <c r="M138"/>
      <c r="N138"/>
      <c r="O138"/>
      <c r="P138"/>
      <c r="Q138"/>
      <c r="R138"/>
      <c r="S138"/>
    </row>
    <row r="139" spans="1:19" ht="20.25" customHeight="1" x14ac:dyDescent="0.25">
      <c r="A139" s="17" t="s">
        <v>170</v>
      </c>
      <c r="B139" s="126" t="s">
        <v>96</v>
      </c>
      <c r="C139" s="126"/>
      <c r="D139" s="126"/>
      <c r="E139" s="126"/>
      <c r="F139" s="126"/>
      <c r="G139" s="126"/>
      <c r="H139" s="126"/>
      <c r="I139" s="126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27" t="s">
        <v>97</v>
      </c>
      <c r="B140" s="127"/>
      <c r="C140" s="127"/>
      <c r="D140" s="127"/>
      <c r="E140" s="127"/>
      <c r="F140" s="127"/>
      <c r="G140" s="127"/>
      <c r="H140" s="127"/>
      <c r="I140" s="127"/>
    </row>
    <row r="141" spans="1:19" ht="13.5" customHeight="1" x14ac:dyDescent="0.25">
      <c r="A141" s="128" t="s">
        <v>98</v>
      </c>
      <c r="B141" s="128"/>
      <c r="C141" s="10" t="s">
        <v>99</v>
      </c>
      <c r="D141" s="129" t="s">
        <v>143</v>
      </c>
      <c r="E141" s="130"/>
      <c r="F141" s="10" t="s">
        <v>100</v>
      </c>
      <c r="G141" s="197" t="s">
        <v>101</v>
      </c>
      <c r="H141" s="203" t="s">
        <v>102</v>
      </c>
      <c r="I141" s="203"/>
    </row>
    <row r="142" spans="1:19" ht="13.5" customHeight="1" x14ac:dyDescent="0.25">
      <c r="A142" s="113">
        <f>I98</f>
        <v>5104.5529512563035</v>
      </c>
      <c r="B142" s="114"/>
      <c r="C142" s="12">
        <f>I128</f>
        <v>905.91644722613466</v>
      </c>
      <c r="D142" s="115">
        <f>A142+C142</f>
        <v>6010.469398482438</v>
      </c>
      <c r="E142" s="116"/>
      <c r="F142" s="10" t="str">
        <f>B132</f>
        <v>PIS</v>
      </c>
      <c r="G142" s="200">
        <v>1.6500000000000001E-2</v>
      </c>
      <c r="H142" s="204">
        <v>6.4999999999999997E-3</v>
      </c>
      <c r="I142" s="204"/>
      <c r="J142" s="13"/>
    </row>
    <row r="143" spans="1:19" ht="13.5" customHeight="1" x14ac:dyDescent="0.25">
      <c r="A143" s="196" t="s">
        <v>103</v>
      </c>
      <c r="B143" s="196"/>
      <c r="C143" s="197">
        <v>1</v>
      </c>
      <c r="D143" s="198">
        <f>G147/1</f>
        <v>0.14250000000000002</v>
      </c>
      <c r="E143" s="199">
        <f>C143-D143</f>
        <v>0.85749999999999993</v>
      </c>
      <c r="F143" s="10" t="str">
        <f>B133</f>
        <v>COFINS</v>
      </c>
      <c r="G143" s="200">
        <v>7.5999999999999998E-2</v>
      </c>
      <c r="H143" s="204">
        <v>0.03</v>
      </c>
      <c r="I143" s="204"/>
    </row>
    <row r="144" spans="1:19" ht="13.5" customHeight="1" x14ac:dyDescent="0.25">
      <c r="A144" s="202" t="s">
        <v>104</v>
      </c>
      <c r="B144" s="202"/>
      <c r="C144" s="48">
        <v>1</v>
      </c>
      <c r="D144" s="51">
        <f>H147</f>
        <v>8.6499999999999994E-2</v>
      </c>
      <c r="E144" s="195">
        <f>C144-D144</f>
        <v>0.91349999999999998</v>
      </c>
      <c r="F144" s="10" t="str">
        <f>B134</f>
        <v>ISS</v>
      </c>
      <c r="G144" s="200">
        <f>I11</f>
        <v>0.05</v>
      </c>
      <c r="H144" s="204">
        <f>I11</f>
        <v>0.05</v>
      </c>
      <c r="I144" s="204"/>
    </row>
    <row r="145" spans="1:10" ht="13.5" customHeight="1" x14ac:dyDescent="0.25">
      <c r="A145" s="110" t="s">
        <v>105</v>
      </c>
      <c r="B145" s="110"/>
      <c r="C145" s="10">
        <v>1</v>
      </c>
      <c r="D145" s="52">
        <v>0.09</v>
      </c>
      <c r="E145" s="53">
        <f>C145-D145</f>
        <v>0.91</v>
      </c>
      <c r="F145" s="10" t="str">
        <f>B135</f>
        <v>SIMPLES (9)</v>
      </c>
      <c r="G145" s="200">
        <v>0</v>
      </c>
      <c r="H145" s="204">
        <v>0</v>
      </c>
      <c r="I145" s="204"/>
    </row>
    <row r="146" spans="1:10" ht="13.5" customHeight="1" x14ac:dyDescent="0.25">
      <c r="A146" s="123" t="s">
        <v>106</v>
      </c>
      <c r="B146" s="117" t="s">
        <v>107</v>
      </c>
      <c r="C146" s="118"/>
      <c r="D146" s="118"/>
      <c r="E146" s="119"/>
      <c r="F146" s="86" t="str">
        <f>B136</f>
        <v>Outros (especificar)</v>
      </c>
      <c r="G146" s="200">
        <v>0</v>
      </c>
      <c r="H146" s="204">
        <v>0</v>
      </c>
      <c r="I146" s="204"/>
    </row>
    <row r="147" spans="1:10" ht="18" customHeight="1" x14ac:dyDescent="0.25">
      <c r="A147" s="124"/>
      <c r="B147" s="120"/>
      <c r="C147" s="121"/>
      <c r="D147" s="121"/>
      <c r="E147" s="122"/>
      <c r="F147" s="22" t="s">
        <v>108</v>
      </c>
      <c r="G147" s="201">
        <f>SUM(G142:G146)</f>
        <v>0.14250000000000002</v>
      </c>
      <c r="H147" s="191">
        <f>SUM(H142:I146)</f>
        <v>8.6499999999999994E-2</v>
      </c>
      <c r="I147" s="191"/>
    </row>
    <row r="148" spans="1:10" ht="5.0999999999999996" customHeight="1" x14ac:dyDescent="0.25">
      <c r="A148" s="54"/>
      <c r="B148" s="111"/>
      <c r="C148" s="111"/>
      <c r="D148" s="111"/>
      <c r="E148" s="111"/>
      <c r="F148" s="111"/>
      <c r="G148" s="111"/>
      <c r="H148" s="111"/>
      <c r="I148" s="111"/>
    </row>
    <row r="149" spans="1:10" ht="12" x14ac:dyDescent="0.25">
      <c r="A149" s="112" t="s">
        <v>109</v>
      </c>
      <c r="B149" s="112"/>
      <c r="C149" s="112"/>
      <c r="D149" s="112"/>
      <c r="E149" s="112"/>
      <c r="F149" s="112"/>
      <c r="G149" s="112"/>
      <c r="H149" s="31">
        <f>H137</f>
        <v>0.11149572936290687</v>
      </c>
      <c r="I149" s="32">
        <f>I137</f>
        <v>569.13585437190034</v>
      </c>
    </row>
    <row r="150" spans="1:10" ht="5.0999999999999996" customHeight="1" x14ac:dyDescent="0.25"/>
    <row r="151" spans="1:10" x14ac:dyDescent="0.25">
      <c r="A151" s="108" t="s">
        <v>110</v>
      </c>
      <c r="B151" s="108"/>
      <c r="C151" s="108"/>
      <c r="D151" s="108"/>
      <c r="E151" s="108"/>
      <c r="F151" s="108"/>
      <c r="G151" s="108"/>
      <c r="H151" s="108"/>
      <c r="I151" s="108"/>
    </row>
    <row r="152" spans="1:10" x14ac:dyDescent="0.25">
      <c r="A152" s="107" t="s">
        <v>8</v>
      </c>
      <c r="B152" s="107"/>
      <c r="C152" s="107"/>
      <c r="D152" s="107"/>
      <c r="E152" s="107"/>
      <c r="F152" s="107"/>
      <c r="G152" s="107"/>
      <c r="H152" s="107"/>
      <c r="I152" s="107"/>
    </row>
    <row r="153" spans="1:10" ht="15" customHeight="1" x14ac:dyDescent="0.25">
      <c r="A153" s="10">
        <v>1</v>
      </c>
      <c r="B153" s="87" t="s">
        <v>111</v>
      </c>
      <c r="C153" s="88"/>
      <c r="D153" s="88"/>
      <c r="E153" s="88"/>
      <c r="F153" s="88"/>
      <c r="G153" s="89"/>
      <c r="H153" s="11">
        <f>I153/$G$170</f>
        <v>0.37107598498265887</v>
      </c>
      <c r="I153" s="55">
        <f>I40</f>
        <v>2441.5335</v>
      </c>
    </row>
    <row r="154" spans="1:10" ht="15" customHeight="1" x14ac:dyDescent="0.25">
      <c r="A154" s="10">
        <v>2</v>
      </c>
      <c r="B154" s="87" t="s">
        <v>112</v>
      </c>
      <c r="C154" s="88"/>
      <c r="D154" s="88"/>
      <c r="E154" s="88"/>
      <c r="F154" s="88"/>
      <c r="G154" s="89"/>
      <c r="H154" s="11">
        <f t="shared" ref="H154:H155" si="8">I154/$G$170</f>
        <v>0.27888476295143577</v>
      </c>
      <c r="I154" s="55">
        <f>I51+I63+I70+I74</f>
        <v>1834.9516512563039</v>
      </c>
    </row>
    <row r="155" spans="1:10" ht="15" customHeight="1" x14ac:dyDescent="0.25">
      <c r="A155" s="10">
        <v>3</v>
      </c>
      <c r="B155" s="109" t="s">
        <v>113</v>
      </c>
      <c r="C155" s="109"/>
      <c r="D155" s="109"/>
      <c r="E155" s="109"/>
      <c r="F155" s="109"/>
      <c r="G155" s="109"/>
      <c r="H155" s="11">
        <f t="shared" si="8"/>
        <v>0.1258537204250621</v>
      </c>
      <c r="I155" s="55">
        <f>I84</f>
        <v>828.06780000000003</v>
      </c>
    </row>
    <row r="156" spans="1:10" s="16" customFormat="1" ht="15" customHeight="1" x14ac:dyDescent="0.25">
      <c r="A156" s="99" t="s">
        <v>114</v>
      </c>
      <c r="B156" s="100"/>
      <c r="C156" s="100"/>
      <c r="D156" s="100"/>
      <c r="E156" s="100"/>
      <c r="F156" s="100"/>
      <c r="G156" s="101"/>
      <c r="H156" s="31">
        <f>H153+H154+H155</f>
        <v>0.77581446835915679</v>
      </c>
      <c r="I156" s="32">
        <f>SUM(I153:I155)</f>
        <v>5104.5529512563035</v>
      </c>
      <c r="J156" s="23"/>
    </row>
    <row r="157" spans="1:10" ht="5.0999999999999996" customHeight="1" x14ac:dyDescent="0.25"/>
    <row r="158" spans="1:10" x14ac:dyDescent="0.25">
      <c r="A158" s="107" t="s">
        <v>67</v>
      </c>
      <c r="B158" s="107"/>
      <c r="C158" s="107"/>
      <c r="D158" s="107"/>
      <c r="E158" s="107"/>
      <c r="F158" s="107"/>
      <c r="G158" s="107"/>
      <c r="H158" s="107"/>
      <c r="I158" s="107"/>
    </row>
    <row r="159" spans="1:10" ht="15" customHeight="1" x14ac:dyDescent="0.25">
      <c r="A159" s="10">
        <v>1</v>
      </c>
      <c r="B159" s="87" t="s">
        <v>115</v>
      </c>
      <c r="C159" s="88"/>
      <c r="D159" s="88"/>
      <c r="E159" s="88"/>
      <c r="F159" s="88"/>
      <c r="G159" s="89"/>
      <c r="H159" s="11">
        <f>I159/$G$170</f>
        <v>0</v>
      </c>
      <c r="I159" s="12">
        <f>I108</f>
        <v>0</v>
      </c>
    </row>
    <row r="160" spans="1:10" ht="15" customHeight="1" x14ac:dyDescent="0.25">
      <c r="A160" s="10">
        <v>2</v>
      </c>
      <c r="B160" s="87" t="s">
        <v>116</v>
      </c>
      <c r="C160" s="88"/>
      <c r="D160" s="88"/>
      <c r="E160" s="88"/>
      <c r="F160" s="88"/>
      <c r="G160" s="89"/>
      <c r="H160" s="11">
        <f t="shared" ref="H160:H161" si="9">I160/$G$170</f>
        <v>2.2797720263678066E-2</v>
      </c>
      <c r="I160" s="12">
        <f>I118</f>
        <v>150</v>
      </c>
    </row>
    <row r="161" spans="1:11" ht="15" customHeight="1" x14ac:dyDescent="0.25">
      <c r="A161" s="10">
        <v>3</v>
      </c>
      <c r="B161" s="87" t="s">
        <v>117</v>
      </c>
      <c r="C161" s="88"/>
      <c r="D161" s="88"/>
      <c r="E161" s="88"/>
      <c r="F161" s="88"/>
      <c r="G161" s="89"/>
      <c r="H161" s="11">
        <f t="shared" si="9"/>
        <v>0.11488781137716521</v>
      </c>
      <c r="I161" s="12">
        <f>I122</f>
        <v>755.91644722613466</v>
      </c>
    </row>
    <row r="162" spans="1:11" ht="15" customHeight="1" x14ac:dyDescent="0.25">
      <c r="A162" s="99" t="s">
        <v>118</v>
      </c>
      <c r="B162" s="100"/>
      <c r="C162" s="100"/>
      <c r="D162" s="100"/>
      <c r="E162" s="100"/>
      <c r="F162" s="100"/>
      <c r="G162" s="101"/>
      <c r="H162" s="31">
        <f>H159+H160+H161</f>
        <v>0.13768553164084327</v>
      </c>
      <c r="I162" s="32">
        <f>I159+I160+I161</f>
        <v>905.91644722613466</v>
      </c>
    </row>
    <row r="163" spans="1:11" ht="5.0999999999999996" customHeight="1" x14ac:dyDescent="0.25"/>
    <row r="164" spans="1:11" x14ac:dyDescent="0.25">
      <c r="A164" s="107" t="s">
        <v>90</v>
      </c>
      <c r="B164" s="107"/>
      <c r="C164" s="107"/>
      <c r="D164" s="107"/>
      <c r="E164" s="107"/>
      <c r="F164" s="107"/>
      <c r="G164" s="107"/>
      <c r="H164" s="107"/>
      <c r="I164" s="107"/>
    </row>
    <row r="165" spans="1:11" ht="15" customHeight="1" x14ac:dyDescent="0.25">
      <c r="A165" s="10">
        <v>1</v>
      </c>
      <c r="B165" s="87" t="s">
        <v>119</v>
      </c>
      <c r="C165" s="88"/>
      <c r="D165" s="88"/>
      <c r="E165" s="88"/>
      <c r="F165" s="88"/>
      <c r="G165" s="89"/>
      <c r="H165" s="11">
        <f>I165/$G$170</f>
        <v>8.6500000000000007E-2</v>
      </c>
      <c r="I165" s="12">
        <f>I137</f>
        <v>569.13585437190034</v>
      </c>
    </row>
    <row r="166" spans="1:11" ht="15" customHeight="1" x14ac:dyDescent="0.25">
      <c r="A166" s="99" t="s">
        <v>120</v>
      </c>
      <c r="B166" s="100"/>
      <c r="C166" s="100"/>
      <c r="D166" s="100"/>
      <c r="E166" s="100"/>
      <c r="F166" s="100"/>
      <c r="G166" s="101"/>
      <c r="H166" s="31">
        <f>H165</f>
        <v>8.6500000000000007E-2</v>
      </c>
      <c r="I166" s="32">
        <f>I137</f>
        <v>569.13585437190034</v>
      </c>
      <c r="K166" s="56"/>
    </row>
    <row r="167" spans="1:11" ht="5.0999999999999996" customHeight="1" x14ac:dyDescent="0.25"/>
    <row r="168" spans="1:11" x14ac:dyDescent="0.25">
      <c r="A168" s="102" t="s">
        <v>110</v>
      </c>
      <c r="B168" s="102"/>
      <c r="C168" s="102"/>
      <c r="D168" s="102"/>
      <c r="E168" s="102"/>
      <c r="F168" s="102"/>
      <c r="G168" s="102"/>
      <c r="H168" s="102"/>
      <c r="I168" s="102"/>
    </row>
    <row r="169" spans="1:11" ht="45" x14ac:dyDescent="0.25">
      <c r="A169" s="103" t="s">
        <v>121</v>
      </c>
      <c r="B169" s="103"/>
      <c r="C169" s="103"/>
      <c r="D169" s="103"/>
      <c r="E169" s="103"/>
      <c r="F169" s="103"/>
      <c r="G169" s="57" t="s">
        <v>122</v>
      </c>
      <c r="H169" s="57" t="s">
        <v>123</v>
      </c>
      <c r="I169" s="57" t="s">
        <v>124</v>
      </c>
    </row>
    <row r="170" spans="1:11" ht="11.25" customHeight="1" x14ac:dyDescent="0.25">
      <c r="A170" s="104" t="str">
        <f>D5</f>
        <v>Motorista C</v>
      </c>
      <c r="B170" s="105"/>
      <c r="C170" s="105"/>
      <c r="D170" s="105"/>
      <c r="E170" s="105"/>
      <c r="F170" s="106"/>
      <c r="G170" s="58">
        <f>I156+I162+I166</f>
        <v>6579.6052528543387</v>
      </c>
      <c r="H170" s="57">
        <f>IF(D6="12x36",2,1)</f>
        <v>1</v>
      </c>
      <c r="I170" s="58">
        <f>G170*H170</f>
        <v>6579.6052528543387</v>
      </c>
    </row>
    <row r="171" spans="1:11" x14ac:dyDescent="0.25">
      <c r="A171" s="104"/>
      <c r="B171" s="105"/>
      <c r="C171" s="105"/>
      <c r="D171" s="105"/>
      <c r="E171" s="105"/>
      <c r="F171" s="106"/>
      <c r="G171" s="57"/>
      <c r="H171" s="57"/>
      <c r="I171" s="58"/>
    </row>
    <row r="172" spans="1:11" s="16" customFormat="1" ht="12" x14ac:dyDescent="0.25">
      <c r="A172" s="96" t="s">
        <v>125</v>
      </c>
      <c r="B172" s="97"/>
      <c r="C172" s="97"/>
      <c r="D172" s="97"/>
      <c r="E172" s="97"/>
      <c r="F172" s="97"/>
      <c r="G172" s="97"/>
      <c r="H172" s="98"/>
      <c r="I172" s="59">
        <f>I170</f>
        <v>6579.6052528543387</v>
      </c>
      <c r="J172" s="23"/>
    </row>
  </sheetData>
  <mergeCells count="170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1:I151"/>
    <mergeCell ref="A152:I152"/>
    <mergeCell ref="B153:G153"/>
    <mergeCell ref="B154:G154"/>
    <mergeCell ref="B155:G155"/>
    <mergeCell ref="A156:G156"/>
    <mergeCell ref="A146:A147"/>
    <mergeCell ref="B146:E147"/>
    <mergeCell ref="H146:I146"/>
    <mergeCell ref="H147:I147"/>
    <mergeCell ref="B148:I148"/>
    <mergeCell ref="A149:G149"/>
    <mergeCell ref="A172:H172"/>
    <mergeCell ref="B165:G165"/>
    <mergeCell ref="A166:G166"/>
    <mergeCell ref="A168:I168"/>
    <mergeCell ref="A169:F169"/>
    <mergeCell ref="A170:F170"/>
    <mergeCell ref="A171:F171"/>
    <mergeCell ref="A158:I158"/>
    <mergeCell ref="B159:G159"/>
    <mergeCell ref="B160:G160"/>
    <mergeCell ref="B161:G161"/>
    <mergeCell ref="A162:G162"/>
    <mergeCell ref="A164:I164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zoomScaleNormal="100" workbookViewId="0">
      <selection activeCell="G15" sqref="G15"/>
    </sheetView>
  </sheetViews>
  <sheetFormatPr defaultColWidth="8.42578125" defaultRowHeight="15" x14ac:dyDescent="0.25"/>
  <cols>
    <col min="1" max="1" width="29" style="62" customWidth="1"/>
    <col min="2" max="2" width="24.28515625" style="62" customWidth="1"/>
    <col min="3" max="3" width="13.28515625" style="62" customWidth="1"/>
    <col min="4" max="4" width="17.28515625" style="62" customWidth="1"/>
    <col min="5" max="5" width="12.5703125" style="62" customWidth="1"/>
    <col min="6" max="6" width="7.140625" style="62" customWidth="1"/>
    <col min="7" max="7" width="14" style="62" customWidth="1"/>
    <col min="8" max="16384" width="8.42578125" style="62"/>
  </cols>
  <sheetData>
    <row r="1" spans="1:7" x14ac:dyDescent="0.25">
      <c r="A1" s="186" t="s">
        <v>127</v>
      </c>
      <c r="B1" s="186"/>
      <c r="C1" s="186"/>
      <c r="D1" s="186"/>
      <c r="E1" s="186"/>
      <c r="F1" s="186"/>
      <c r="G1" s="186"/>
    </row>
    <row r="2" spans="1:7" ht="29.25" customHeight="1" x14ac:dyDescent="0.25">
      <c r="A2" s="63" t="s">
        <v>128</v>
      </c>
      <c r="B2" s="63" t="s">
        <v>151</v>
      </c>
      <c r="C2" s="63" t="s">
        <v>129</v>
      </c>
      <c r="D2" s="63" t="s">
        <v>130</v>
      </c>
      <c r="E2" s="64" t="s">
        <v>57</v>
      </c>
      <c r="F2" s="64" t="s">
        <v>140</v>
      </c>
      <c r="G2" s="64" t="s">
        <v>131</v>
      </c>
    </row>
    <row r="3" spans="1:7" x14ac:dyDescent="0.25">
      <c r="A3" s="65" t="s">
        <v>182</v>
      </c>
      <c r="B3" s="65" t="s">
        <v>181</v>
      </c>
      <c r="C3" s="66" t="s">
        <v>188</v>
      </c>
      <c r="D3" s="66" t="s">
        <v>185</v>
      </c>
      <c r="E3" s="67">
        <f>'Motorista B'!I172</f>
        <v>6316.5535428701114</v>
      </c>
      <c r="F3" s="66">
        <v>2</v>
      </c>
      <c r="G3" s="67">
        <f>F3*E3</f>
        <v>12633.107085740223</v>
      </c>
    </row>
    <row r="4" spans="1:7" x14ac:dyDescent="0.25">
      <c r="A4" s="65" t="s">
        <v>184</v>
      </c>
      <c r="B4" s="65" t="s">
        <v>181</v>
      </c>
      <c r="C4" s="66" t="s">
        <v>188</v>
      </c>
      <c r="D4" s="66" t="s">
        <v>185</v>
      </c>
      <c r="E4" s="67">
        <f>'Motorista C'!I172</f>
        <v>6579.6052528543387</v>
      </c>
      <c r="F4" s="66">
        <v>2</v>
      </c>
      <c r="G4" s="67">
        <f t="shared" ref="G4" si="0">F4*E4</f>
        <v>13159.210505708677</v>
      </c>
    </row>
    <row r="5" spans="1:7" x14ac:dyDescent="0.25">
      <c r="A5" s="187" t="s">
        <v>108</v>
      </c>
      <c r="B5" s="188"/>
      <c r="C5" s="188"/>
      <c r="D5" s="188"/>
      <c r="E5" s="189"/>
      <c r="F5" s="68">
        <f>SUM(F3:F4)</f>
        <v>4</v>
      </c>
      <c r="G5" s="69">
        <f>SUM(G3:G4)</f>
        <v>25792.3175914489</v>
      </c>
    </row>
    <row r="8" spans="1:7" x14ac:dyDescent="0.25">
      <c r="G8" s="70"/>
    </row>
    <row r="11" spans="1:7" x14ac:dyDescent="0.25">
      <c r="A11" s="71"/>
      <c r="B11" s="71"/>
      <c r="C11" s="71"/>
      <c r="D11" s="71"/>
    </row>
  </sheetData>
  <mergeCells count="2">
    <mergeCell ref="A1:G1"/>
    <mergeCell ref="A5:E5"/>
  </mergeCells>
  <pageMargins left="0.51180555555555496" right="0.51180555555555496" top="0.78749999999999998" bottom="0.78749999999999998" header="0.51180555555555496" footer="0.51180555555555496"/>
  <pageSetup paperSize="9" scale="54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Motorista B</vt:lpstr>
      <vt:lpstr>Motorista C</vt:lpstr>
      <vt:lpstr>Resumo</vt:lpstr>
      <vt:lpstr>'Motorista B'!Area_de_impressao</vt:lpstr>
      <vt:lpstr>'Motorista C'!Area_de_impressao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Bianca Fernandes Pereira</cp:lastModifiedBy>
  <cp:lastPrinted>2022-09-06T17:57:16Z</cp:lastPrinted>
  <dcterms:created xsi:type="dcterms:W3CDTF">2019-04-12T20:03:09Z</dcterms:created>
  <dcterms:modified xsi:type="dcterms:W3CDTF">2025-01-03T20:34:37Z</dcterms:modified>
</cp:coreProperties>
</file>