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lucas-dutra\Downloads\"/>
    </mc:Choice>
  </mc:AlternateContent>
  <xr:revisionPtr revIDLastSave="0" documentId="8_{3FC61815-A754-47D6-B0B6-8FE9737630AF}" xr6:coauthVersionLast="47" xr6:coauthVersionMax="47" xr10:uidLastSave="{00000000-0000-0000-0000-000000000000}"/>
  <bookViews>
    <workbookView xWindow="-120" yWindow="-120" windowWidth="29040" windowHeight="15720" tabRatio="690" xr2:uid="{00000000-000D-0000-FFFF-FFFF00000000}"/>
  </bookViews>
  <sheets>
    <sheet name="Serv Limpeza Osório" sheetId="18" r:id="rId1"/>
    <sheet name="Serv Limpeza N Hamburgo" sheetId="17" r:id="rId2"/>
    <sheet name="Serv Limpeza P Fundo" sheetId="16" r:id="rId3"/>
    <sheet name="Serv Limpeza Pelotas" sheetId="15" r:id="rId4"/>
    <sheet name="Serv Limpeza Uruguaiana" sheetId="14" r:id="rId5"/>
    <sheet name="Serv Limpeza Sto Angelo" sheetId="13" r:id="rId6"/>
    <sheet name="Serv Limpeza Santa Maria" sheetId="12" r:id="rId7"/>
    <sheet name="Serv Limpeza Caxias" sheetId="11" r:id="rId8"/>
    <sheet name="Resumo" sheetId="3" r:id="rId9"/>
  </sheets>
  <externalReferences>
    <externalReference r:id="rId10"/>
    <externalReference r:id="rId11"/>
  </externalReferences>
  <definedNames>
    <definedName name="_xlnm.Print_Area" localSheetId="7">'Serv Limpeza Caxias'!$A$1:$I$192</definedName>
    <definedName name="_xlnm.Print_Area" localSheetId="1">'Serv Limpeza N Hamburgo'!$A$1:$I$192</definedName>
    <definedName name="_xlnm.Print_Area" localSheetId="0">'Serv Limpeza Osório'!$A$1:$I$192</definedName>
    <definedName name="_xlnm.Print_Area" localSheetId="2">'Serv Limpeza P Fundo'!$A$1:$I$192</definedName>
    <definedName name="_xlnm.Print_Area" localSheetId="3">'Serv Limpeza Pelotas'!$A$1:$I$192</definedName>
    <definedName name="_xlnm.Print_Area" localSheetId="6">'Serv Limpeza Santa Maria'!$A$1:$I$192</definedName>
    <definedName name="_xlnm.Print_Area" localSheetId="5">'Serv Limpeza Sto Angelo'!$A$1:$I$192</definedName>
    <definedName name="_xlnm.Print_Area" localSheetId="4">'Serv Limpeza Uruguaiana'!$A$1:$I$192</definedName>
    <definedName name="Auxiliar" localSheetId="7">#REF!</definedName>
    <definedName name="Auxiliar" localSheetId="1">#REF!</definedName>
    <definedName name="Auxiliar" localSheetId="0">#REF!</definedName>
    <definedName name="Auxiliar" localSheetId="2">#REF!</definedName>
    <definedName name="Auxiliar" localSheetId="3">#REF!</definedName>
    <definedName name="Auxiliar" localSheetId="6">#REF!</definedName>
    <definedName name="Auxiliar" localSheetId="5">#REF!</definedName>
    <definedName name="Auxiliar" localSheetId="4">#REF!</definedName>
    <definedName name="Auxiliar">#REF!</definedName>
    <definedName name="CUSTO_VALE_TRANSPORTE" localSheetId="7">#REF!</definedName>
    <definedName name="CUSTO_VALE_TRANSPORTE" localSheetId="1">#REF!</definedName>
    <definedName name="CUSTO_VALE_TRANSPORTE" localSheetId="0">#REF!</definedName>
    <definedName name="CUSTO_VALE_TRANSPORTE" localSheetId="2">#REF!</definedName>
    <definedName name="CUSTO_VALE_TRANSPORTE" localSheetId="3">#REF!</definedName>
    <definedName name="CUSTO_VALE_TRANSPORTE" localSheetId="6">#REF!</definedName>
    <definedName name="CUSTO_VALE_TRANSPORTE" localSheetId="5">#REF!</definedName>
    <definedName name="CUSTO_VALE_TRANSPORTE" localSheetId="4">#REF!</definedName>
    <definedName name="CUSTO_VALE_TRANSPORTE">#REF!</definedName>
    <definedName name="ecwece4c" localSheetId="7">#REF!</definedName>
    <definedName name="ecwece4c" localSheetId="1">#REF!</definedName>
    <definedName name="ecwece4c" localSheetId="0">#REF!</definedName>
    <definedName name="ecwece4c" localSheetId="2">#REF!</definedName>
    <definedName name="ecwece4c" localSheetId="3">#REF!</definedName>
    <definedName name="ecwece4c" localSheetId="6">#REF!</definedName>
    <definedName name="ecwece4c" localSheetId="5">#REF!</definedName>
    <definedName name="ecwece4c" localSheetId="4">#REF!</definedName>
    <definedName name="ecwece4c">#REF!</definedName>
    <definedName name="MOMB4">'[1]SERVENTE MANUTENCAO'!$I$144</definedName>
    <definedName name="MONA1" localSheetId="7">#REF!</definedName>
    <definedName name="MONA1" localSheetId="1">#REF!</definedName>
    <definedName name="MONA1" localSheetId="0">#REF!</definedName>
    <definedName name="MONA1" localSheetId="2">#REF!</definedName>
    <definedName name="MONA1" localSheetId="3">#REF!</definedName>
    <definedName name="MONA1" localSheetId="6">#REF!</definedName>
    <definedName name="MONA1" localSheetId="5">#REF!</definedName>
    <definedName name="MONA1" localSheetId="4">#REF!</definedName>
    <definedName name="MONA1">#REF!</definedName>
    <definedName name="MONA2" localSheetId="7">#REF!</definedName>
    <definedName name="MONA2" localSheetId="1">#REF!</definedName>
    <definedName name="MONA2" localSheetId="0">#REF!</definedName>
    <definedName name="MONA2" localSheetId="2">#REF!</definedName>
    <definedName name="MONA2" localSheetId="3">#REF!</definedName>
    <definedName name="MONA2" localSheetId="6">#REF!</definedName>
    <definedName name="MONA2" localSheetId="5">#REF!</definedName>
    <definedName name="MONA2" localSheetId="4">#REF!</definedName>
    <definedName name="MONA2">#REF!</definedName>
    <definedName name="MONA3">[2]HIDRAULICO!$I$138</definedName>
    <definedName name="MONA4">'[2]SERVENTE (AUX PRODUCAO)'!$I$138</definedName>
    <definedName name="MONA5" localSheetId="7">#REF!</definedName>
    <definedName name="MONA5" localSheetId="1">#REF!</definedName>
    <definedName name="MONA5" localSheetId="0">#REF!</definedName>
    <definedName name="MONA5" localSheetId="2">#REF!</definedName>
    <definedName name="MONA5" localSheetId="3">#REF!</definedName>
    <definedName name="MONA5" localSheetId="6">#REF!</definedName>
    <definedName name="MONA5" localSheetId="5">#REF!</definedName>
    <definedName name="MONA5" localSheetId="4">#REF!</definedName>
    <definedName name="MONA5">#REF!</definedName>
    <definedName name="MONA6" localSheetId="7">#REF!</definedName>
    <definedName name="MONA6" localSheetId="1">#REF!</definedName>
    <definedName name="MONA6" localSheetId="0">#REF!</definedName>
    <definedName name="MONA6" localSheetId="2">#REF!</definedName>
    <definedName name="MONA6" localSheetId="3">#REF!</definedName>
    <definedName name="MONA6" localSheetId="6">#REF!</definedName>
    <definedName name="MONA6" localSheetId="5">#REF!</definedName>
    <definedName name="MONA6" localSheetId="4">#REF!</definedName>
    <definedName name="MONA6">#REF!</definedName>
    <definedName name="MONA7" localSheetId="7">#REF!</definedName>
    <definedName name="MONA7" localSheetId="1">#REF!</definedName>
    <definedName name="MONA7" localSheetId="0">#REF!</definedName>
    <definedName name="MONA7" localSheetId="2">#REF!</definedName>
    <definedName name="MONA7" localSheetId="3">#REF!</definedName>
    <definedName name="MONA7" localSheetId="6">#REF!</definedName>
    <definedName name="MONA7" localSheetId="5">#REF!</definedName>
    <definedName name="MONA7" localSheetId="4">#REF!</definedName>
    <definedName name="MONA7">#REF!</definedName>
    <definedName name="MONA8">[2]MECANICO_REFRIGERACAO!$I$138</definedName>
    <definedName name="MONB1" localSheetId="7">#REF!</definedName>
    <definedName name="MONB1" localSheetId="1">#REF!</definedName>
    <definedName name="MONB1" localSheetId="0">#REF!</definedName>
    <definedName name="MONB1" localSheetId="2">#REF!</definedName>
    <definedName name="MONB1" localSheetId="3">#REF!</definedName>
    <definedName name="MONB1" localSheetId="6">#REF!</definedName>
    <definedName name="MONB1" localSheetId="5">#REF!</definedName>
    <definedName name="MONB1" localSheetId="4">#REF!</definedName>
    <definedName name="MONB1">#REF!</definedName>
    <definedName name="MONB2" localSheetId="7">#REF!</definedName>
    <definedName name="MONB2" localSheetId="1">#REF!</definedName>
    <definedName name="MONB2" localSheetId="0">#REF!</definedName>
    <definedName name="MONB2" localSheetId="2">#REF!</definedName>
    <definedName name="MONB2" localSheetId="3">#REF!</definedName>
    <definedName name="MONB2" localSheetId="6">#REF!</definedName>
    <definedName name="MONB2" localSheetId="5">#REF!</definedName>
    <definedName name="MONB2" localSheetId="4">#REF!</definedName>
    <definedName name="MONB2">#REF!</definedName>
    <definedName name="MONB3">[2]HIDRAULICO!$I$144</definedName>
    <definedName name="MONB4">'[2]SERVENTE (AUX PRODUCAO)'!$I$144</definedName>
    <definedName name="MONB5" localSheetId="7">#REF!</definedName>
    <definedName name="MONB5" localSheetId="1">#REF!</definedName>
    <definedName name="MONB5" localSheetId="0">#REF!</definedName>
    <definedName name="MONB5" localSheetId="2">#REF!</definedName>
    <definedName name="MONB5" localSheetId="3">#REF!</definedName>
    <definedName name="MONB5" localSheetId="6">#REF!</definedName>
    <definedName name="MONB5" localSheetId="5">#REF!</definedName>
    <definedName name="MONB5" localSheetId="4">#REF!</definedName>
    <definedName name="MONB5">#REF!</definedName>
    <definedName name="MONB6" localSheetId="7">#REF!</definedName>
    <definedName name="MONB6" localSheetId="1">#REF!</definedName>
    <definedName name="MONB6" localSheetId="0">#REF!</definedName>
    <definedName name="MONB6" localSheetId="2">#REF!</definedName>
    <definedName name="MONB6" localSheetId="3">#REF!</definedName>
    <definedName name="MONB6" localSheetId="6">#REF!</definedName>
    <definedName name="MONB6" localSheetId="5">#REF!</definedName>
    <definedName name="MONB6" localSheetId="4">#REF!</definedName>
    <definedName name="MONB6">#REF!</definedName>
    <definedName name="MONB7" localSheetId="7">#REF!</definedName>
    <definedName name="MONB7" localSheetId="1">#REF!</definedName>
    <definedName name="MONB7" localSheetId="0">#REF!</definedName>
    <definedName name="MONB7" localSheetId="2">#REF!</definedName>
    <definedName name="MONB7" localSheetId="3">#REF!</definedName>
    <definedName name="MONB7" localSheetId="6">#REF!</definedName>
    <definedName name="MONB7" localSheetId="5">#REF!</definedName>
    <definedName name="MONB7" localSheetId="4">#REF!</definedName>
    <definedName name="MONB7">#REF!</definedName>
    <definedName name="MONB8">[2]MECANICO_REFRIGERACAO!$I$144</definedName>
    <definedName name="MONC1" localSheetId="7">#REF!</definedName>
    <definedName name="MONC1" localSheetId="1">#REF!</definedName>
    <definedName name="MONC1" localSheetId="0">#REF!</definedName>
    <definedName name="MONC1" localSheetId="2">#REF!</definedName>
    <definedName name="MONC1" localSheetId="3">#REF!</definedName>
    <definedName name="MONC1" localSheetId="6">#REF!</definedName>
    <definedName name="MONC1" localSheetId="5">#REF!</definedName>
    <definedName name="MONC1" localSheetId="4">#REF!</definedName>
    <definedName name="MONC1">#REF!</definedName>
    <definedName name="MONC2" localSheetId="7">#REF!</definedName>
    <definedName name="MONC2" localSheetId="1">#REF!</definedName>
    <definedName name="MONC2" localSheetId="0">#REF!</definedName>
    <definedName name="MONC2" localSheetId="2">#REF!</definedName>
    <definedName name="MONC2" localSheetId="3">#REF!</definedName>
    <definedName name="MONC2" localSheetId="6">#REF!</definedName>
    <definedName name="MONC2" localSheetId="5">#REF!</definedName>
    <definedName name="MONC2" localSheetId="4">#REF!</definedName>
    <definedName name="MONC2">#REF!</definedName>
    <definedName name="MONC3">[2]HIDRAULICO!$I$148</definedName>
    <definedName name="MONC4">'[2]SERVENTE (AUX PRODUCAO)'!$I$148</definedName>
    <definedName name="MONC5" localSheetId="7">#REF!</definedName>
    <definedName name="MONC5" localSheetId="1">#REF!</definedName>
    <definedName name="MONC5" localSheetId="0">#REF!</definedName>
    <definedName name="MONC5" localSheetId="2">#REF!</definedName>
    <definedName name="MONC5" localSheetId="3">#REF!</definedName>
    <definedName name="MONC5" localSheetId="6">#REF!</definedName>
    <definedName name="MONC5" localSheetId="5">#REF!</definedName>
    <definedName name="MONC5" localSheetId="4">#REF!</definedName>
    <definedName name="MONC5">#REF!</definedName>
    <definedName name="MONC6" localSheetId="7">#REF!</definedName>
    <definedName name="MONC6" localSheetId="1">#REF!</definedName>
    <definedName name="MONC6" localSheetId="0">#REF!</definedName>
    <definedName name="MONC6" localSheetId="2">#REF!</definedName>
    <definedName name="MONC6" localSheetId="3">#REF!</definedName>
    <definedName name="MONC6" localSheetId="6">#REF!</definedName>
    <definedName name="MONC6" localSheetId="5">#REF!</definedName>
    <definedName name="MONC6" localSheetId="4">#REF!</definedName>
    <definedName name="MONC6">#REF!</definedName>
    <definedName name="MONC7" localSheetId="7">#REF!</definedName>
    <definedName name="MONC7" localSheetId="1">#REF!</definedName>
    <definedName name="MONC7" localSheetId="0">#REF!</definedName>
    <definedName name="MONC7" localSheetId="2">#REF!</definedName>
    <definedName name="MONC7" localSheetId="3">#REF!</definedName>
    <definedName name="MONC7" localSheetId="6">#REF!</definedName>
    <definedName name="MONC7" localSheetId="5">#REF!</definedName>
    <definedName name="MONC7" localSheetId="4">#REF!</definedName>
    <definedName name="MONC7">#REF!</definedName>
    <definedName name="MONC8">[2]MECANICO_REFRIGERACAO!$I$148</definedName>
    <definedName name="mont" localSheetId="7">#REF!</definedName>
    <definedName name="mont" localSheetId="1">#REF!</definedName>
    <definedName name="mont" localSheetId="0">#REF!</definedName>
    <definedName name="mont" localSheetId="2">#REF!</definedName>
    <definedName name="mont" localSheetId="3">#REF!</definedName>
    <definedName name="mont" localSheetId="6">#REF!</definedName>
    <definedName name="mont" localSheetId="5">#REF!</definedName>
    <definedName name="mont" localSheetId="4">#REF!</definedName>
    <definedName name="mont">#REF!</definedName>
    <definedName name="MONTANTEA" localSheetId="7">#REF!</definedName>
    <definedName name="MONTANTEA" localSheetId="1">#REF!</definedName>
    <definedName name="MONTANTEA" localSheetId="0">#REF!</definedName>
    <definedName name="MONTANTEA" localSheetId="2">#REF!</definedName>
    <definedName name="MONTANTEA" localSheetId="3">#REF!</definedName>
    <definedName name="MONTANTEA" localSheetId="6">#REF!</definedName>
    <definedName name="MONTANTEA" localSheetId="5">#REF!</definedName>
    <definedName name="MONTANTEA" localSheetId="4">#REF!</definedName>
    <definedName name="MONTANTEA">#REF!</definedName>
    <definedName name="MONTANTEA1" localSheetId="7">#REF!</definedName>
    <definedName name="MONTANTEA1" localSheetId="1">#REF!</definedName>
    <definedName name="MONTANTEA1" localSheetId="0">#REF!</definedName>
    <definedName name="MONTANTEA1" localSheetId="2">#REF!</definedName>
    <definedName name="MONTANTEA1" localSheetId="3">#REF!</definedName>
    <definedName name="MONTANTEA1" localSheetId="6">#REF!</definedName>
    <definedName name="MONTANTEA1" localSheetId="5">#REF!</definedName>
    <definedName name="MONTANTEA1" localSheetId="4">#REF!</definedName>
    <definedName name="MONTANTEA1">#REF!</definedName>
    <definedName name="MONTANTEA2" localSheetId="7">#REF!</definedName>
    <definedName name="MONTANTEA2" localSheetId="1">#REF!</definedName>
    <definedName name="MONTANTEA2" localSheetId="0">#REF!</definedName>
    <definedName name="MONTANTEA2" localSheetId="2">#REF!</definedName>
    <definedName name="MONTANTEA2" localSheetId="3">#REF!</definedName>
    <definedName name="MONTANTEA2" localSheetId="6">#REF!</definedName>
    <definedName name="MONTANTEA2" localSheetId="5">#REF!</definedName>
    <definedName name="MONTANTEA2" localSheetId="4">#REF!</definedName>
    <definedName name="MONTANTEA2">#REF!</definedName>
    <definedName name="MONTANTEB" localSheetId="7">#REF!</definedName>
    <definedName name="MONTANTEB" localSheetId="1">#REF!</definedName>
    <definedName name="MONTANTEB" localSheetId="0">#REF!</definedName>
    <definedName name="MONTANTEB" localSheetId="2">#REF!</definedName>
    <definedName name="MONTANTEB" localSheetId="3">#REF!</definedName>
    <definedName name="MONTANTEB" localSheetId="6">#REF!</definedName>
    <definedName name="MONTANTEB" localSheetId="5">#REF!</definedName>
    <definedName name="MONTANTEB" localSheetId="4">#REF!</definedName>
    <definedName name="MONTANTEB">#REF!</definedName>
    <definedName name="MONTANTEB1" localSheetId="7">#REF!</definedName>
    <definedName name="MONTANTEB1" localSheetId="1">#REF!</definedName>
    <definedName name="MONTANTEB1" localSheetId="0">#REF!</definedName>
    <definedName name="MONTANTEB1" localSheetId="2">#REF!</definedName>
    <definedName name="MONTANTEB1" localSheetId="3">#REF!</definedName>
    <definedName name="MONTANTEB1" localSheetId="6">#REF!</definedName>
    <definedName name="MONTANTEB1" localSheetId="5">#REF!</definedName>
    <definedName name="MONTANTEB1" localSheetId="4">#REF!</definedName>
    <definedName name="MONTANTEB1">#REF!</definedName>
    <definedName name="MONTANTEB2" localSheetId="7">#REF!</definedName>
    <definedName name="MONTANTEB2" localSheetId="1">#REF!</definedName>
    <definedName name="MONTANTEB2" localSheetId="0">#REF!</definedName>
    <definedName name="MONTANTEB2" localSheetId="2">#REF!</definedName>
    <definedName name="MONTANTEB2" localSheetId="3">#REF!</definedName>
    <definedName name="MONTANTEB2" localSheetId="6">#REF!</definedName>
    <definedName name="MONTANTEB2" localSheetId="5">#REF!</definedName>
    <definedName name="MONTANTEB2" localSheetId="4">#REF!</definedName>
    <definedName name="MONTANTEB2">#REF!</definedName>
    <definedName name="MONTANTEC" localSheetId="7">#REF!</definedName>
    <definedName name="MONTANTEC" localSheetId="1">#REF!</definedName>
    <definedName name="MONTANTEC" localSheetId="0">#REF!</definedName>
    <definedName name="MONTANTEC" localSheetId="2">#REF!</definedName>
    <definedName name="MONTANTEC" localSheetId="3">#REF!</definedName>
    <definedName name="MONTANTEC" localSheetId="6">#REF!</definedName>
    <definedName name="MONTANTEC" localSheetId="5">#REF!</definedName>
    <definedName name="MONTANTEC" localSheetId="4">#REF!</definedName>
    <definedName name="MONTANTEC">#REF!</definedName>
    <definedName name="MONTANTEC1" localSheetId="7">#REF!</definedName>
    <definedName name="MONTANTEC1" localSheetId="1">#REF!</definedName>
    <definedName name="MONTANTEC1" localSheetId="0">#REF!</definedName>
    <definedName name="MONTANTEC1" localSheetId="2">#REF!</definedName>
    <definedName name="MONTANTEC1" localSheetId="3">#REF!</definedName>
    <definedName name="MONTANTEC1" localSheetId="6">#REF!</definedName>
    <definedName name="MONTANTEC1" localSheetId="5">#REF!</definedName>
    <definedName name="MONTANTEC1" localSheetId="4">#REF!</definedName>
    <definedName name="MONTANTEC1">#REF!</definedName>
    <definedName name="MONTANTEC2" localSheetId="7">#REF!</definedName>
    <definedName name="MONTANTEC2" localSheetId="1">#REF!</definedName>
    <definedName name="MONTANTEC2" localSheetId="0">#REF!</definedName>
    <definedName name="MONTANTEC2" localSheetId="2">#REF!</definedName>
    <definedName name="MONTANTEC2" localSheetId="3">#REF!</definedName>
    <definedName name="MONTANTEC2" localSheetId="6">#REF!</definedName>
    <definedName name="MONTANTEC2" localSheetId="5">#REF!</definedName>
    <definedName name="MONTANTEC2" localSheetId="4">#REF!</definedName>
    <definedName name="MONTANTEC2">#REF!</definedName>
    <definedName name="ok" localSheetId="7">#REF!</definedName>
    <definedName name="ok" localSheetId="1">#REF!</definedName>
    <definedName name="ok" localSheetId="0">#REF!</definedName>
    <definedName name="ok" localSheetId="2">#REF!</definedName>
    <definedName name="ok" localSheetId="3">#REF!</definedName>
    <definedName name="ok" localSheetId="6">#REF!</definedName>
    <definedName name="ok" localSheetId="5">#REF!</definedName>
    <definedName name="ok" localSheetId="4">#REF!</definedName>
    <definedName name="ok">#REF!</definedName>
    <definedName name="REMUNERACAO1" localSheetId="7">#REF!</definedName>
    <definedName name="REMUNERACAO1" localSheetId="1">#REF!</definedName>
    <definedName name="REMUNERACAO1" localSheetId="0">#REF!</definedName>
    <definedName name="REMUNERACAO1" localSheetId="2">#REF!</definedName>
    <definedName name="REMUNERACAO1" localSheetId="3">#REF!</definedName>
    <definedName name="REMUNERACAO1" localSheetId="6">#REF!</definedName>
    <definedName name="REMUNERACAO1" localSheetId="5">#REF!</definedName>
    <definedName name="REMUNERACAO1" localSheetId="4">#REF!</definedName>
    <definedName name="REMUNERACAO1">#REF!</definedName>
    <definedName name="REMUNERACAO2" localSheetId="7">#REF!</definedName>
    <definedName name="REMUNERACAO2" localSheetId="1">#REF!</definedName>
    <definedName name="REMUNERACAO2" localSheetId="0">#REF!</definedName>
    <definedName name="REMUNERACAO2" localSheetId="2">#REF!</definedName>
    <definedName name="REMUNERACAO2" localSheetId="3">#REF!</definedName>
    <definedName name="REMUNERACAO2" localSheetId="6">#REF!</definedName>
    <definedName name="REMUNERACAO2" localSheetId="5">#REF!</definedName>
    <definedName name="REMUNERACAO2" localSheetId="4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7">#REF!</definedName>
    <definedName name="REMUNERACAO5" localSheetId="1">#REF!</definedName>
    <definedName name="REMUNERACAO5" localSheetId="0">#REF!</definedName>
    <definedName name="REMUNERACAO5" localSheetId="2">#REF!</definedName>
    <definedName name="REMUNERACAO5" localSheetId="3">#REF!</definedName>
    <definedName name="REMUNERACAO5" localSheetId="6">#REF!</definedName>
    <definedName name="REMUNERACAO5" localSheetId="5">#REF!</definedName>
    <definedName name="REMUNERACAO5" localSheetId="4">#REF!</definedName>
    <definedName name="REMUNERACAO5">#REF!</definedName>
    <definedName name="REMUNERACAO6" localSheetId="7">#REF!</definedName>
    <definedName name="REMUNERACAO6" localSheetId="1">#REF!</definedName>
    <definedName name="REMUNERACAO6" localSheetId="0">#REF!</definedName>
    <definedName name="REMUNERACAO6" localSheetId="2">#REF!</definedName>
    <definedName name="REMUNERACAO6" localSheetId="3">#REF!</definedName>
    <definedName name="REMUNERACAO6" localSheetId="6">#REF!</definedName>
    <definedName name="REMUNERACAO6" localSheetId="5">#REF!</definedName>
    <definedName name="REMUNERACAO6" localSheetId="4">#REF!</definedName>
    <definedName name="REMUNERACAO6">#REF!</definedName>
    <definedName name="REMUNERACAO7" localSheetId="7">#REF!</definedName>
    <definedName name="REMUNERACAO7" localSheetId="1">#REF!</definedName>
    <definedName name="REMUNERACAO7" localSheetId="0">#REF!</definedName>
    <definedName name="REMUNERACAO7" localSheetId="2">#REF!</definedName>
    <definedName name="REMUNERACAO7" localSheetId="3">#REF!</definedName>
    <definedName name="REMUNERACAO7" localSheetId="6">#REF!</definedName>
    <definedName name="REMUNERACAO7" localSheetId="5">#REF!</definedName>
    <definedName name="REMUNERACAO7" localSheetId="4">#REF!</definedName>
    <definedName name="REMUNERACAO7">#REF!</definedName>
    <definedName name="REMUNERACAO8">[2]MECANICO_REFRIGERACAO!$I$30</definedName>
    <definedName name="TOTAL_MONT_A" localSheetId="7">#REF!</definedName>
    <definedName name="TOTAL_MONT_A" localSheetId="1">#REF!</definedName>
    <definedName name="TOTAL_MONT_A" localSheetId="0">#REF!</definedName>
    <definedName name="TOTAL_MONT_A" localSheetId="2">#REF!</definedName>
    <definedName name="TOTAL_MONT_A" localSheetId="3">#REF!</definedName>
    <definedName name="TOTAL_MONT_A" localSheetId="6">#REF!</definedName>
    <definedName name="TOTAL_MONT_A" localSheetId="5">#REF!</definedName>
    <definedName name="TOTAL_MONT_A" localSheetId="4">#REF!</definedName>
    <definedName name="TOTAL_MONT_A">#REF!</definedName>
    <definedName name="TOTAL1" localSheetId="7">#REF!</definedName>
    <definedName name="TOTAL1" localSheetId="1">#REF!</definedName>
    <definedName name="TOTAL1" localSheetId="0">#REF!</definedName>
    <definedName name="TOTAL1" localSheetId="2">#REF!</definedName>
    <definedName name="TOTAL1" localSheetId="3">#REF!</definedName>
    <definedName name="TOTAL1" localSheetId="6">#REF!</definedName>
    <definedName name="TOTAL1" localSheetId="5">#REF!</definedName>
    <definedName name="TOTAL1" localSheetId="4">#REF!</definedName>
    <definedName name="TOTAL1">#REF!</definedName>
    <definedName name="TOTAL2" localSheetId="7">#REF!</definedName>
    <definedName name="TOTAL2" localSheetId="1">#REF!</definedName>
    <definedName name="TOTAL2" localSheetId="0">#REF!</definedName>
    <definedName name="TOTAL2" localSheetId="2">#REF!</definedName>
    <definedName name="TOTAL2" localSheetId="3">#REF!</definedName>
    <definedName name="TOTAL2" localSheetId="6">#REF!</definedName>
    <definedName name="TOTAL2" localSheetId="5">#REF!</definedName>
    <definedName name="TOTAL2" localSheetId="4">#REF!</definedName>
    <definedName name="TOTAL2">#REF!</definedName>
    <definedName name="VALE_TRANSPORTE" localSheetId="7">#REF!</definedName>
    <definedName name="VALE_TRANSPORTE" localSheetId="1">#REF!</definedName>
    <definedName name="VALE_TRANSPORTE" localSheetId="0">#REF!</definedName>
    <definedName name="VALE_TRANSPORTE" localSheetId="2">#REF!</definedName>
    <definedName name="VALE_TRANSPORTE" localSheetId="3">#REF!</definedName>
    <definedName name="VALE_TRANSPORTE" localSheetId="6">#REF!</definedName>
    <definedName name="VALE_TRANSPORTE" localSheetId="5">#REF!</definedName>
    <definedName name="VALE_TRANSPORTE" localSheetId="4">#REF!</definedName>
    <definedName name="VALE_TRANSPORTE">#REF!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9" i="3" l="1"/>
  <c r="G8" i="3"/>
  <c r="G7" i="3"/>
  <c r="G6" i="3"/>
  <c r="G5" i="3"/>
  <c r="G4" i="3"/>
  <c r="G3" i="3"/>
  <c r="G2" i="3"/>
  <c r="H192" i="18"/>
  <c r="H164" i="18"/>
  <c r="G164" i="18"/>
  <c r="D160" i="18" s="1"/>
  <c r="E162" i="18"/>
  <c r="H161" i="18"/>
  <c r="G161" i="18"/>
  <c r="F161" i="18"/>
  <c r="D161" i="18"/>
  <c r="E161" i="18" s="1"/>
  <c r="F160" i="18"/>
  <c r="E160" i="18"/>
  <c r="F159" i="18"/>
  <c r="I135" i="18"/>
  <c r="I178" i="18" s="1"/>
  <c r="F128" i="18"/>
  <c r="G113" i="18"/>
  <c r="C113" i="18"/>
  <c r="A113" i="18"/>
  <c r="E113" i="18" s="1"/>
  <c r="H112" i="18"/>
  <c r="F111" i="18"/>
  <c r="G109" i="18"/>
  <c r="C109" i="18"/>
  <c r="A109" i="18"/>
  <c r="E109" i="18" s="1"/>
  <c r="G105" i="18"/>
  <c r="C105" i="18"/>
  <c r="A105" i="18"/>
  <c r="E105" i="18" s="1"/>
  <c r="I100" i="18"/>
  <c r="I99" i="18"/>
  <c r="A97" i="18"/>
  <c r="A98" i="18" s="1"/>
  <c r="A99" i="18" s="1"/>
  <c r="A100" i="18" s="1"/>
  <c r="A96" i="18"/>
  <c r="H89" i="18"/>
  <c r="H90" i="18" s="1"/>
  <c r="H86" i="18"/>
  <c r="H79" i="18"/>
  <c r="H67" i="18"/>
  <c r="I46" i="18"/>
  <c r="I45" i="18"/>
  <c r="I44" i="18"/>
  <c r="I43" i="18"/>
  <c r="I42" i="18"/>
  <c r="I41" i="18"/>
  <c r="I40" i="18"/>
  <c r="A40" i="18"/>
  <c r="A41" i="18" s="1"/>
  <c r="A42" i="18" s="1"/>
  <c r="A43" i="18" s="1"/>
  <c r="A44" i="18" s="1"/>
  <c r="A45" i="18" s="1"/>
  <c r="A46" i="18" s="1"/>
  <c r="I39" i="18"/>
  <c r="G11" i="18"/>
  <c r="A6" i="18"/>
  <c r="I5" i="18"/>
  <c r="G5" i="18"/>
  <c r="H192" i="17"/>
  <c r="E162" i="17"/>
  <c r="H161" i="17"/>
  <c r="H164" i="17" s="1"/>
  <c r="D161" i="17" s="1"/>
  <c r="E161" i="17" s="1"/>
  <c r="G161" i="17"/>
  <c r="G164" i="17" s="1"/>
  <c r="D160" i="17" s="1"/>
  <c r="E160" i="17" s="1"/>
  <c r="F161" i="17"/>
  <c r="F160" i="17"/>
  <c r="F159" i="17"/>
  <c r="I135" i="17"/>
  <c r="I178" i="17" s="1"/>
  <c r="F128" i="17"/>
  <c r="G113" i="17"/>
  <c r="C113" i="17"/>
  <c r="A113" i="17"/>
  <c r="E113" i="17" s="1"/>
  <c r="H112" i="17"/>
  <c r="F111" i="17"/>
  <c r="G109" i="17"/>
  <c r="C109" i="17"/>
  <c r="A109" i="17"/>
  <c r="E109" i="17" s="1"/>
  <c r="G105" i="17"/>
  <c r="C105" i="17"/>
  <c r="A105" i="17"/>
  <c r="E105" i="17" s="1"/>
  <c r="I100" i="17"/>
  <c r="I99" i="17"/>
  <c r="A97" i="17"/>
  <c r="A98" i="17" s="1"/>
  <c r="A99" i="17" s="1"/>
  <c r="A100" i="17" s="1"/>
  <c r="A96" i="17"/>
  <c r="H89" i="17"/>
  <c r="H90" i="17" s="1"/>
  <c r="H92" i="17" s="1"/>
  <c r="H86" i="17"/>
  <c r="H79" i="17"/>
  <c r="H67" i="17"/>
  <c r="I189" i="17" s="1"/>
  <c r="I46" i="17"/>
  <c r="H46" i="17" s="1"/>
  <c r="I45" i="17"/>
  <c r="I44" i="17"/>
  <c r="I43" i="17"/>
  <c r="H43" i="17" s="1"/>
  <c r="I42" i="17"/>
  <c r="H42" i="17" s="1"/>
  <c r="I41" i="17"/>
  <c r="I40" i="17"/>
  <c r="A40" i="17"/>
  <c r="A41" i="17" s="1"/>
  <c r="A42" i="17" s="1"/>
  <c r="A43" i="17" s="1"/>
  <c r="A44" i="17" s="1"/>
  <c r="A45" i="17" s="1"/>
  <c r="A46" i="17" s="1"/>
  <c r="I39" i="17"/>
  <c r="I47" i="17" s="1"/>
  <c r="G11" i="17"/>
  <c r="A6" i="17"/>
  <c r="I5" i="17"/>
  <c r="G5" i="17"/>
  <c r="H192" i="16"/>
  <c r="E162" i="16"/>
  <c r="H161" i="16"/>
  <c r="H164" i="16" s="1"/>
  <c r="D161" i="16" s="1"/>
  <c r="E161" i="16" s="1"/>
  <c r="G161" i="16"/>
  <c r="G164" i="16" s="1"/>
  <c r="D160" i="16" s="1"/>
  <c r="E160" i="16" s="1"/>
  <c r="F161" i="16"/>
  <c r="F160" i="16"/>
  <c r="F159" i="16"/>
  <c r="I135" i="16"/>
  <c r="I178" i="16" s="1"/>
  <c r="F128" i="16"/>
  <c r="G113" i="16"/>
  <c r="C113" i="16"/>
  <c r="A113" i="16"/>
  <c r="E113" i="16" s="1"/>
  <c r="H112" i="16"/>
  <c r="F111" i="16"/>
  <c r="G109" i="16"/>
  <c r="C109" i="16"/>
  <c r="E109" i="16" s="1"/>
  <c r="A109" i="16"/>
  <c r="G105" i="16"/>
  <c r="C105" i="16"/>
  <c r="A105" i="16"/>
  <c r="E105" i="16" s="1"/>
  <c r="I100" i="16"/>
  <c r="I99" i="16"/>
  <c r="A97" i="16"/>
  <c r="A98" i="16" s="1"/>
  <c r="A99" i="16" s="1"/>
  <c r="A100" i="16" s="1"/>
  <c r="A96" i="16"/>
  <c r="H89" i="16"/>
  <c r="H90" i="16" s="1"/>
  <c r="H92" i="16" s="1"/>
  <c r="H86" i="16"/>
  <c r="H79" i="16"/>
  <c r="H67" i="16"/>
  <c r="I189" i="16" s="1"/>
  <c r="I46" i="16"/>
  <c r="H46" i="16" s="1"/>
  <c r="I45" i="16"/>
  <c r="I44" i="16"/>
  <c r="I43" i="16"/>
  <c r="H43" i="16" s="1"/>
  <c r="I42" i="16"/>
  <c r="H42" i="16" s="1"/>
  <c r="I41" i="16"/>
  <c r="I40" i="16"/>
  <c r="A40" i="16"/>
  <c r="A41" i="16" s="1"/>
  <c r="A42" i="16" s="1"/>
  <c r="A43" i="16" s="1"/>
  <c r="A44" i="16" s="1"/>
  <c r="A45" i="16" s="1"/>
  <c r="A46" i="16" s="1"/>
  <c r="I39" i="16"/>
  <c r="I47" i="16" s="1"/>
  <c r="G11" i="16"/>
  <c r="A6" i="16"/>
  <c r="I5" i="16"/>
  <c r="G5" i="16"/>
  <c r="H192" i="15"/>
  <c r="G164" i="15"/>
  <c r="D160" i="15" s="1"/>
  <c r="E160" i="15" s="1"/>
  <c r="E162" i="15"/>
  <c r="H161" i="15"/>
  <c r="H164" i="15" s="1"/>
  <c r="D161" i="15" s="1"/>
  <c r="E161" i="15" s="1"/>
  <c r="G161" i="15"/>
  <c r="F161" i="15"/>
  <c r="F160" i="15"/>
  <c r="F159" i="15"/>
  <c r="I135" i="15"/>
  <c r="I178" i="15" s="1"/>
  <c r="F128" i="15"/>
  <c r="G113" i="15"/>
  <c r="E113" i="15"/>
  <c r="C113" i="15"/>
  <c r="A113" i="15"/>
  <c r="H112" i="15"/>
  <c r="F111" i="15"/>
  <c r="G109" i="15"/>
  <c r="C109" i="15"/>
  <c r="A109" i="15"/>
  <c r="E109" i="15" s="1"/>
  <c r="G105" i="15"/>
  <c r="C105" i="15"/>
  <c r="A105" i="15"/>
  <c r="E105" i="15" s="1"/>
  <c r="I100" i="15"/>
  <c r="I99" i="15"/>
  <c r="H99" i="15" s="1"/>
  <c r="A97" i="15"/>
  <c r="A98" i="15" s="1"/>
  <c r="A99" i="15" s="1"/>
  <c r="A100" i="15" s="1"/>
  <c r="A96" i="15"/>
  <c r="H89" i="15"/>
  <c r="H90" i="15" s="1"/>
  <c r="H86" i="15"/>
  <c r="H79" i="15"/>
  <c r="H67" i="15"/>
  <c r="I189" i="15" s="1"/>
  <c r="I46" i="15"/>
  <c r="I45" i="15"/>
  <c r="I44" i="15"/>
  <c r="I43" i="15"/>
  <c r="H43" i="15" s="1"/>
  <c r="I42" i="15"/>
  <c r="I41" i="15"/>
  <c r="I40" i="15"/>
  <c r="A40" i="15"/>
  <c r="A41" i="15" s="1"/>
  <c r="A42" i="15" s="1"/>
  <c r="A43" i="15" s="1"/>
  <c r="A44" i="15" s="1"/>
  <c r="A45" i="15" s="1"/>
  <c r="A46" i="15" s="1"/>
  <c r="I39" i="15"/>
  <c r="I47" i="15" s="1"/>
  <c r="G11" i="15"/>
  <c r="A6" i="15"/>
  <c r="I5" i="15"/>
  <c r="G5" i="15"/>
  <c r="H192" i="14"/>
  <c r="H164" i="14"/>
  <c r="D161" i="14" s="1"/>
  <c r="E161" i="14" s="1"/>
  <c r="G164" i="14"/>
  <c r="D160" i="14" s="1"/>
  <c r="E160" i="14" s="1"/>
  <c r="E162" i="14"/>
  <c r="H161" i="14"/>
  <c r="G161" i="14"/>
  <c r="F161" i="14"/>
  <c r="F160" i="14"/>
  <c r="F159" i="14"/>
  <c r="I135" i="14"/>
  <c r="I178" i="14" s="1"/>
  <c r="F128" i="14"/>
  <c r="G113" i="14"/>
  <c r="C113" i="14"/>
  <c r="A113" i="14"/>
  <c r="E113" i="14" s="1"/>
  <c r="H112" i="14"/>
  <c r="F111" i="14"/>
  <c r="G109" i="14"/>
  <c r="C109" i="14"/>
  <c r="A109" i="14"/>
  <c r="E109" i="14" s="1"/>
  <c r="G105" i="14"/>
  <c r="C105" i="14"/>
  <c r="A105" i="14"/>
  <c r="E105" i="14" s="1"/>
  <c r="I100" i="14"/>
  <c r="I99" i="14"/>
  <c r="A96" i="14"/>
  <c r="A97" i="14" s="1"/>
  <c r="A98" i="14" s="1"/>
  <c r="A99" i="14" s="1"/>
  <c r="A100" i="14" s="1"/>
  <c r="H86" i="14"/>
  <c r="H79" i="14"/>
  <c r="H67" i="14"/>
  <c r="I46" i="14"/>
  <c r="I45" i="14"/>
  <c r="I44" i="14"/>
  <c r="A44" i="14"/>
  <c r="A45" i="14" s="1"/>
  <c r="A46" i="14" s="1"/>
  <c r="I43" i="14"/>
  <c r="A43" i="14"/>
  <c r="I42" i="14"/>
  <c r="I41" i="14"/>
  <c r="I40" i="14"/>
  <c r="A40" i="14"/>
  <c r="A41" i="14" s="1"/>
  <c r="A42" i="14" s="1"/>
  <c r="G11" i="14"/>
  <c r="A6" i="14"/>
  <c r="I5" i="14"/>
  <c r="I39" i="14" s="1"/>
  <c r="G5" i="14"/>
  <c r="H192" i="13"/>
  <c r="I178" i="13"/>
  <c r="E162" i="13"/>
  <c r="H161" i="13"/>
  <c r="H164" i="13" s="1"/>
  <c r="D161" i="13" s="1"/>
  <c r="E161" i="13" s="1"/>
  <c r="G161" i="13"/>
  <c r="G164" i="13" s="1"/>
  <c r="F161" i="13"/>
  <c r="F160" i="13"/>
  <c r="D160" i="13"/>
  <c r="E160" i="13" s="1"/>
  <c r="F159" i="13"/>
  <c r="I135" i="13"/>
  <c r="F128" i="13"/>
  <c r="G113" i="13"/>
  <c r="C113" i="13"/>
  <c r="A113" i="13"/>
  <c r="E113" i="13" s="1"/>
  <c r="F113" i="13" s="1"/>
  <c r="H113" i="13" s="1"/>
  <c r="H112" i="13"/>
  <c r="F111" i="13"/>
  <c r="G109" i="13"/>
  <c r="F109" i="13"/>
  <c r="H109" i="13" s="1"/>
  <c r="I109" i="13" s="1"/>
  <c r="I96" i="13" s="1"/>
  <c r="C109" i="13"/>
  <c r="A109" i="13"/>
  <c r="E109" i="13" s="1"/>
  <c r="G105" i="13"/>
  <c r="C105" i="13"/>
  <c r="A105" i="13"/>
  <c r="E105" i="13" s="1"/>
  <c r="I100" i="13"/>
  <c r="I99" i="13"/>
  <c r="A97" i="13"/>
  <c r="A98" i="13" s="1"/>
  <c r="A99" i="13" s="1"/>
  <c r="A100" i="13" s="1"/>
  <c r="A96" i="13"/>
  <c r="H89" i="13"/>
  <c r="H90" i="13" s="1"/>
  <c r="H86" i="13"/>
  <c r="H79" i="13"/>
  <c r="H67" i="13"/>
  <c r="I46" i="13"/>
  <c r="I45" i="13"/>
  <c r="I44" i="13"/>
  <c r="A44" i="13"/>
  <c r="A45" i="13" s="1"/>
  <c r="A46" i="13" s="1"/>
  <c r="I43" i="13"/>
  <c r="I42" i="13"/>
  <c r="I41" i="13"/>
  <c r="I40" i="13"/>
  <c r="A40" i="13"/>
  <c r="A41" i="13" s="1"/>
  <c r="A42" i="13" s="1"/>
  <c r="A43" i="13" s="1"/>
  <c r="I39" i="13"/>
  <c r="F105" i="13" s="1"/>
  <c r="H105" i="13" s="1"/>
  <c r="G11" i="13"/>
  <c r="A6" i="13"/>
  <c r="I5" i="13"/>
  <c r="G5" i="13"/>
  <c r="H192" i="12"/>
  <c r="H164" i="12"/>
  <c r="G164" i="12"/>
  <c r="D160" i="12" s="1"/>
  <c r="E160" i="12" s="1"/>
  <c r="E162" i="12"/>
  <c r="H161" i="12"/>
  <c r="G161" i="12"/>
  <c r="F161" i="12"/>
  <c r="D161" i="12"/>
  <c r="E161" i="12" s="1"/>
  <c r="F160" i="12"/>
  <c r="F159" i="12"/>
  <c r="I135" i="12"/>
  <c r="I178" i="12" s="1"/>
  <c r="F128" i="12"/>
  <c r="G113" i="12"/>
  <c r="E113" i="12"/>
  <c r="C113" i="12"/>
  <c r="A113" i="12"/>
  <c r="H112" i="12"/>
  <c r="F111" i="12"/>
  <c r="G109" i="12"/>
  <c r="C109" i="12"/>
  <c r="A109" i="12"/>
  <c r="E109" i="12" s="1"/>
  <c r="G105" i="12"/>
  <c r="C105" i="12"/>
  <c r="A105" i="12"/>
  <c r="E105" i="12" s="1"/>
  <c r="I100" i="12"/>
  <c r="I99" i="12"/>
  <c r="A97" i="12"/>
  <c r="A98" i="12" s="1"/>
  <c r="A99" i="12" s="1"/>
  <c r="A100" i="12" s="1"/>
  <c r="A96" i="12"/>
  <c r="H89" i="12"/>
  <c r="H90" i="12" s="1"/>
  <c r="H86" i="12"/>
  <c r="H79" i="12"/>
  <c r="H67" i="12"/>
  <c r="I189" i="12" s="1"/>
  <c r="I46" i="12"/>
  <c r="I45" i="12"/>
  <c r="I44" i="12"/>
  <c r="I43" i="12"/>
  <c r="H43" i="12" s="1"/>
  <c r="I42" i="12"/>
  <c r="I41" i="12"/>
  <c r="I40" i="12"/>
  <c r="A40" i="12"/>
  <c r="A41" i="12" s="1"/>
  <c r="A42" i="12" s="1"/>
  <c r="A43" i="12" s="1"/>
  <c r="A44" i="12" s="1"/>
  <c r="A45" i="12" s="1"/>
  <c r="A46" i="12" s="1"/>
  <c r="I39" i="12"/>
  <c r="I47" i="12" s="1"/>
  <c r="G11" i="12"/>
  <c r="A6" i="12"/>
  <c r="I5" i="12"/>
  <c r="G5" i="12"/>
  <c r="I189" i="18" l="1"/>
  <c r="I47" i="18"/>
  <c r="H39" i="18"/>
  <c r="F105" i="18"/>
  <c r="H105" i="18" s="1"/>
  <c r="F109" i="18"/>
  <c r="H109" i="18" s="1"/>
  <c r="I109" i="18"/>
  <c r="I96" i="18" s="1"/>
  <c r="H96" i="18" s="1"/>
  <c r="H43" i="18"/>
  <c r="F113" i="18"/>
  <c r="H113" i="18" s="1"/>
  <c r="I113" i="18" s="1"/>
  <c r="I95" i="18" s="1"/>
  <c r="I105" i="18"/>
  <c r="I98" i="18" s="1"/>
  <c r="H92" i="18"/>
  <c r="I105" i="17"/>
  <c r="I98" i="17" s="1"/>
  <c r="F113" i="17"/>
  <c r="H113" i="17" s="1"/>
  <c r="I113" i="17" s="1"/>
  <c r="I95" i="17" s="1"/>
  <c r="F109" i="17"/>
  <c r="H109" i="17" s="1"/>
  <c r="I109" i="17" s="1"/>
  <c r="I96" i="17" s="1"/>
  <c r="H96" i="17" s="1"/>
  <c r="I72" i="17"/>
  <c r="H100" i="17"/>
  <c r="I64" i="17"/>
  <c r="I85" i="17"/>
  <c r="I71" i="17"/>
  <c r="I79" i="17" s="1"/>
  <c r="I84" i="17"/>
  <c r="I63" i="17"/>
  <c r="I74" i="17"/>
  <c r="A143" i="17"/>
  <c r="I76" i="17"/>
  <c r="I83" i="17"/>
  <c r="H99" i="17"/>
  <c r="I65" i="17"/>
  <c r="I78" i="17"/>
  <c r="I66" i="17"/>
  <c r="H45" i="17"/>
  <c r="H41" i="17"/>
  <c r="I77" i="17"/>
  <c r="A130" i="17"/>
  <c r="I62" i="17"/>
  <c r="I89" i="17"/>
  <c r="I90" i="17" s="1"/>
  <c r="I75" i="17"/>
  <c r="I61" i="17"/>
  <c r="H44" i="17"/>
  <c r="H40" i="17"/>
  <c r="I171" i="17"/>
  <c r="H97" i="17"/>
  <c r="I60" i="17"/>
  <c r="I73" i="17"/>
  <c r="I59" i="17"/>
  <c r="F105" i="17"/>
  <c r="H105" i="17" s="1"/>
  <c r="H39" i="17"/>
  <c r="F113" i="16"/>
  <c r="H113" i="16" s="1"/>
  <c r="I113" i="16" s="1"/>
  <c r="I95" i="16" s="1"/>
  <c r="F109" i="16"/>
  <c r="H109" i="16" s="1"/>
  <c r="I109" i="16" s="1"/>
  <c r="I96" i="16" s="1"/>
  <c r="H96" i="16" s="1"/>
  <c r="I72" i="16"/>
  <c r="I71" i="16"/>
  <c r="I64" i="16"/>
  <c r="I61" i="16"/>
  <c r="I171" i="16"/>
  <c r="I85" i="16"/>
  <c r="I77" i="16"/>
  <c r="A143" i="16"/>
  <c r="H100" i="16"/>
  <c r="I84" i="16"/>
  <c r="I66" i="16"/>
  <c r="H99" i="16"/>
  <c r="I65" i="16"/>
  <c r="I63" i="16"/>
  <c r="I76" i="16"/>
  <c r="H44" i="16"/>
  <c r="I60" i="16"/>
  <c r="I73" i="16"/>
  <c r="I83" i="16"/>
  <c r="I78" i="16"/>
  <c r="H45" i="16"/>
  <c r="H41" i="16"/>
  <c r="A130" i="16"/>
  <c r="I62" i="16"/>
  <c r="I89" i="16"/>
  <c r="I90" i="16" s="1"/>
  <c r="I75" i="16"/>
  <c r="H40" i="16"/>
  <c r="H97" i="16"/>
  <c r="I74" i="16"/>
  <c r="I59" i="16"/>
  <c r="F105" i="16"/>
  <c r="H105" i="16" s="1"/>
  <c r="I105" i="16" s="1"/>
  <c r="I98" i="16" s="1"/>
  <c r="H39" i="16"/>
  <c r="I72" i="15"/>
  <c r="I83" i="15"/>
  <c r="H46" i="15"/>
  <c r="H42" i="15"/>
  <c r="I62" i="15"/>
  <c r="I89" i="15"/>
  <c r="I90" i="15" s="1"/>
  <c r="I61" i="15"/>
  <c r="H97" i="15"/>
  <c r="I60" i="15"/>
  <c r="I73" i="15"/>
  <c r="I85" i="15"/>
  <c r="I71" i="15"/>
  <c r="I66" i="15"/>
  <c r="I171" i="15"/>
  <c r="I74" i="15"/>
  <c r="A143" i="15"/>
  <c r="H100" i="15"/>
  <c r="I84" i="15"/>
  <c r="A130" i="15"/>
  <c r="I75" i="15"/>
  <c r="H40" i="15"/>
  <c r="I65" i="15"/>
  <c r="I78" i="15"/>
  <c r="I64" i="15"/>
  <c r="H45" i="15"/>
  <c r="H41" i="15"/>
  <c r="I77" i="15"/>
  <c r="I63" i="15"/>
  <c r="I76" i="15"/>
  <c r="H44" i="15"/>
  <c r="I59" i="15"/>
  <c r="I113" i="15"/>
  <c r="I95" i="15" s="1"/>
  <c r="F109" i="15"/>
  <c r="H109" i="15" s="1"/>
  <c r="I109" i="15" s="1"/>
  <c r="I96" i="15" s="1"/>
  <c r="H96" i="15" s="1"/>
  <c r="H92" i="15"/>
  <c r="F105" i="15"/>
  <c r="H105" i="15" s="1"/>
  <c r="I105" i="15" s="1"/>
  <c r="I98" i="15" s="1"/>
  <c r="F113" i="15"/>
  <c r="H113" i="15" s="1"/>
  <c r="H39" i="15"/>
  <c r="H47" i="15" s="1"/>
  <c r="F109" i="14"/>
  <c r="H109" i="14" s="1"/>
  <c r="I109" i="14"/>
  <c r="I96" i="14" s="1"/>
  <c r="I47" i="14"/>
  <c r="H39" i="14"/>
  <c r="F105" i="14"/>
  <c r="H105" i="14" s="1"/>
  <c r="I105" i="14"/>
  <c r="I98" i="14" s="1"/>
  <c r="F113" i="14"/>
  <c r="H113" i="14" s="1"/>
  <c r="I113" i="14" s="1"/>
  <c r="I95" i="14" s="1"/>
  <c r="H92" i="14"/>
  <c r="H89" i="14"/>
  <c r="H90" i="14" s="1"/>
  <c r="H92" i="13"/>
  <c r="I105" i="13"/>
  <c r="I98" i="13" s="1"/>
  <c r="I113" i="13"/>
  <c r="I95" i="13" s="1"/>
  <c r="I47" i="13"/>
  <c r="H41" i="13"/>
  <c r="I189" i="13"/>
  <c r="F109" i="12"/>
  <c r="H109" i="12" s="1"/>
  <c r="I109" i="12"/>
  <c r="I96" i="12" s="1"/>
  <c r="H96" i="12" s="1"/>
  <c r="I72" i="12"/>
  <c r="I84" i="12"/>
  <c r="I171" i="12"/>
  <c r="H97" i="12"/>
  <c r="I74" i="12"/>
  <c r="I73" i="12"/>
  <c r="I85" i="12"/>
  <c r="I71" i="12"/>
  <c r="A143" i="12"/>
  <c r="H100" i="12"/>
  <c r="I83" i="12"/>
  <c r="H46" i="12"/>
  <c r="H42" i="12"/>
  <c r="I66" i="12"/>
  <c r="A130" i="12"/>
  <c r="I76" i="12"/>
  <c r="I62" i="12"/>
  <c r="I89" i="12"/>
  <c r="I90" i="12" s="1"/>
  <c r="I75" i="12"/>
  <c r="I61" i="12"/>
  <c r="H44" i="12"/>
  <c r="I59" i="12"/>
  <c r="I65" i="12"/>
  <c r="I78" i="12"/>
  <c r="I64" i="12"/>
  <c r="H45" i="12"/>
  <c r="H41" i="12"/>
  <c r="I77" i="12"/>
  <c r="I63" i="12"/>
  <c r="H40" i="12"/>
  <c r="I60" i="12"/>
  <c r="H99" i="12"/>
  <c r="F105" i="12"/>
  <c r="H105" i="12" s="1"/>
  <c r="I105" i="12" s="1"/>
  <c r="I98" i="12" s="1"/>
  <c r="H92" i="12"/>
  <c r="F113" i="12"/>
  <c r="H113" i="12" s="1"/>
  <c r="I113" i="12" s="1"/>
  <c r="I95" i="12" s="1"/>
  <c r="H39" i="12"/>
  <c r="H95" i="18" l="1"/>
  <c r="I101" i="18"/>
  <c r="I141" i="18"/>
  <c r="H98" i="18"/>
  <c r="I128" i="18"/>
  <c r="I72" i="18"/>
  <c r="H42" i="18"/>
  <c r="H47" i="18" s="1"/>
  <c r="I171" i="18"/>
  <c r="I85" i="18"/>
  <c r="I71" i="18"/>
  <c r="I84" i="18"/>
  <c r="I83" i="18"/>
  <c r="H46" i="18"/>
  <c r="H40" i="18"/>
  <c r="A143" i="18"/>
  <c r="H100" i="18"/>
  <c r="I66" i="18"/>
  <c r="H99" i="18"/>
  <c r="I65" i="18"/>
  <c r="I78" i="18"/>
  <c r="I64" i="18"/>
  <c r="H45" i="18"/>
  <c r="H41" i="18"/>
  <c r="I77" i="18"/>
  <c r="I63" i="18"/>
  <c r="A130" i="18"/>
  <c r="I76" i="18"/>
  <c r="I62" i="18"/>
  <c r="I89" i="18"/>
  <c r="I90" i="18" s="1"/>
  <c r="I75" i="18"/>
  <c r="I61" i="18"/>
  <c r="H44" i="18"/>
  <c r="H97" i="18"/>
  <c r="I74" i="18"/>
  <c r="I60" i="18"/>
  <c r="I59" i="18"/>
  <c r="I73" i="18"/>
  <c r="H95" i="17"/>
  <c r="I101" i="17"/>
  <c r="D143" i="17"/>
  <c r="D130" i="17"/>
  <c r="I86" i="17"/>
  <c r="H47" i="17"/>
  <c r="F143" i="17"/>
  <c r="F130" i="17"/>
  <c r="I67" i="17"/>
  <c r="I141" i="17"/>
  <c r="H98" i="17"/>
  <c r="I128" i="17"/>
  <c r="H98" i="16"/>
  <c r="I141" i="16"/>
  <c r="I128" i="16"/>
  <c r="H95" i="16"/>
  <c r="I101" i="16"/>
  <c r="F130" i="16"/>
  <c r="F143" i="16"/>
  <c r="I79" i="16"/>
  <c r="H47" i="16"/>
  <c r="I67" i="16"/>
  <c r="I86" i="16"/>
  <c r="I141" i="15"/>
  <c r="I128" i="15"/>
  <c r="H98" i="15"/>
  <c r="H95" i="15"/>
  <c r="H101" i="15" s="1"/>
  <c r="H115" i="15" s="1"/>
  <c r="I101" i="15"/>
  <c r="I86" i="15"/>
  <c r="I67" i="15"/>
  <c r="F130" i="15"/>
  <c r="F143" i="15"/>
  <c r="I79" i="15"/>
  <c r="H95" i="14"/>
  <c r="I101" i="14"/>
  <c r="H98" i="14"/>
  <c r="I128" i="14"/>
  <c r="I141" i="14"/>
  <c r="H47" i="14"/>
  <c r="I72" i="14"/>
  <c r="I66" i="14"/>
  <c r="H99" i="14"/>
  <c r="I65" i="14"/>
  <c r="I78" i="14"/>
  <c r="I64" i="14"/>
  <c r="H45" i="14"/>
  <c r="H41" i="14"/>
  <c r="I77" i="14"/>
  <c r="I63" i="14"/>
  <c r="A130" i="14"/>
  <c r="I76" i="14"/>
  <c r="I62" i="14"/>
  <c r="I89" i="14"/>
  <c r="I90" i="14" s="1"/>
  <c r="I75" i="14"/>
  <c r="I61" i="14"/>
  <c r="H44" i="14"/>
  <c r="H40" i="14"/>
  <c r="I171" i="14"/>
  <c r="I73" i="14"/>
  <c r="I71" i="14"/>
  <c r="A143" i="14"/>
  <c r="I60" i="14"/>
  <c r="H97" i="14"/>
  <c r="I59" i="14"/>
  <c r="I85" i="14"/>
  <c r="H100" i="14"/>
  <c r="I84" i="14"/>
  <c r="H46" i="14"/>
  <c r="I83" i="14"/>
  <c r="I74" i="14"/>
  <c r="H42" i="14"/>
  <c r="H43" i="14"/>
  <c r="H96" i="14"/>
  <c r="I189" i="14"/>
  <c r="I85" i="13"/>
  <c r="I71" i="13"/>
  <c r="A143" i="13"/>
  <c r="I84" i="13"/>
  <c r="I83" i="13"/>
  <c r="I86" i="13" s="1"/>
  <c r="H46" i="13"/>
  <c r="H42" i="13"/>
  <c r="I66" i="13"/>
  <c r="H99" i="13"/>
  <c r="I65" i="13"/>
  <c r="I78" i="13"/>
  <c r="I64" i="13"/>
  <c r="H45" i="13"/>
  <c r="I77" i="13"/>
  <c r="I63" i="13"/>
  <c r="A130" i="13"/>
  <c r="I72" i="13"/>
  <c r="I60" i="13"/>
  <c r="I59" i="13"/>
  <c r="I74" i="13"/>
  <c r="I89" i="13"/>
  <c r="I90" i="13" s="1"/>
  <c r="I61" i="13"/>
  <c r="I62" i="13"/>
  <c r="H40" i="13"/>
  <c r="I171" i="13"/>
  <c r="I76" i="13"/>
  <c r="H39" i="13"/>
  <c r="I75" i="13"/>
  <c r="H97" i="13"/>
  <c r="H44" i="13"/>
  <c r="I73" i="13"/>
  <c r="H95" i="13"/>
  <c r="I101" i="13"/>
  <c r="I141" i="13"/>
  <c r="H98" i="13"/>
  <c r="I128" i="13"/>
  <c r="H100" i="13"/>
  <c r="H96" i="13"/>
  <c r="H43" i="13"/>
  <c r="I128" i="12"/>
  <c r="I141" i="12"/>
  <c r="H98" i="12"/>
  <c r="H95" i="12"/>
  <c r="H101" i="12" s="1"/>
  <c r="I101" i="12"/>
  <c r="H47" i="12"/>
  <c r="H115" i="12" s="1"/>
  <c r="F143" i="12"/>
  <c r="F130" i="12"/>
  <c r="I86" i="12"/>
  <c r="I67" i="12"/>
  <c r="I79" i="12"/>
  <c r="F130" i="18" l="1"/>
  <c r="F143" i="18"/>
  <c r="I67" i="18"/>
  <c r="I86" i="18"/>
  <c r="G130" i="18"/>
  <c r="I173" i="18"/>
  <c r="G143" i="18"/>
  <c r="I79" i="18"/>
  <c r="H101" i="18"/>
  <c r="H115" i="18" s="1"/>
  <c r="I173" i="17"/>
  <c r="G130" i="17"/>
  <c r="G143" i="17"/>
  <c r="E130" i="17"/>
  <c r="E143" i="17"/>
  <c r="C143" i="17"/>
  <c r="I172" i="17"/>
  <c r="I92" i="17"/>
  <c r="I115" i="17" s="1"/>
  <c r="A159" i="17" s="1"/>
  <c r="C130" i="17"/>
  <c r="H101" i="17"/>
  <c r="H115" i="17" s="1"/>
  <c r="H115" i="16"/>
  <c r="H101" i="16"/>
  <c r="D143" i="16"/>
  <c r="D130" i="16"/>
  <c r="E130" i="16"/>
  <c r="E143" i="16"/>
  <c r="I173" i="16"/>
  <c r="G130" i="16"/>
  <c r="G143" i="16"/>
  <c r="C143" i="16"/>
  <c r="I172" i="16"/>
  <c r="I92" i="16"/>
  <c r="I115" i="16" s="1"/>
  <c r="A159" i="16" s="1"/>
  <c r="C130" i="16"/>
  <c r="H130" i="16" s="1"/>
  <c r="I130" i="16" s="1"/>
  <c r="I172" i="15"/>
  <c r="C143" i="15"/>
  <c r="I92" i="15"/>
  <c r="I115" i="15" s="1"/>
  <c r="A159" i="15" s="1"/>
  <c r="C130" i="15"/>
  <c r="E143" i="15"/>
  <c r="E130" i="15"/>
  <c r="G130" i="15"/>
  <c r="G143" i="15"/>
  <c r="I173" i="15"/>
  <c r="D143" i="15"/>
  <c r="D130" i="15"/>
  <c r="I67" i="14"/>
  <c r="I79" i="14"/>
  <c r="F130" i="14"/>
  <c r="F143" i="14"/>
  <c r="I86" i="14"/>
  <c r="I173" i="14"/>
  <c r="G143" i="14"/>
  <c r="G130" i="14"/>
  <c r="H101" i="14"/>
  <c r="H115" i="14" s="1"/>
  <c r="H101" i="13"/>
  <c r="G130" i="13"/>
  <c r="I173" i="13"/>
  <c r="G143" i="13"/>
  <c r="I67" i="13"/>
  <c r="E130" i="13"/>
  <c r="E143" i="13"/>
  <c r="I79" i="13"/>
  <c r="F130" i="13"/>
  <c r="F143" i="13"/>
  <c r="H47" i="13"/>
  <c r="D143" i="12"/>
  <c r="D130" i="12"/>
  <c r="G130" i="12"/>
  <c r="G143" i="12"/>
  <c r="I173" i="12"/>
  <c r="C143" i="12"/>
  <c r="I92" i="12"/>
  <c r="I115" i="12" s="1"/>
  <c r="A159" i="12" s="1"/>
  <c r="C130" i="12"/>
  <c r="I172" i="12"/>
  <c r="E130" i="12"/>
  <c r="E143" i="12"/>
  <c r="E130" i="18" l="1"/>
  <c r="E143" i="18"/>
  <c r="I172" i="18"/>
  <c r="C143" i="18"/>
  <c r="I92" i="18"/>
  <c r="I115" i="18" s="1"/>
  <c r="A159" i="18" s="1"/>
  <c r="C130" i="18"/>
  <c r="D143" i="18"/>
  <c r="D130" i="18"/>
  <c r="H130" i="17"/>
  <c r="I130" i="17" s="1"/>
  <c r="G128" i="17" s="1"/>
  <c r="H143" i="17"/>
  <c r="I143" i="17" s="1"/>
  <c r="I174" i="17"/>
  <c r="H133" i="17"/>
  <c r="G141" i="17"/>
  <c r="H134" i="17"/>
  <c r="H143" i="16"/>
  <c r="I143" i="16" s="1"/>
  <c r="H133" i="16" s="1"/>
  <c r="H124" i="16"/>
  <c r="H123" i="16"/>
  <c r="H121" i="16"/>
  <c r="H119" i="16"/>
  <c r="G128" i="16"/>
  <c r="H120" i="16"/>
  <c r="I174" i="16"/>
  <c r="H143" i="15"/>
  <c r="I143" i="15" s="1"/>
  <c r="H130" i="15"/>
  <c r="I130" i="15" s="1"/>
  <c r="H133" i="15"/>
  <c r="G141" i="15"/>
  <c r="H134" i="15"/>
  <c r="I174" i="15"/>
  <c r="E130" i="14"/>
  <c r="E143" i="14"/>
  <c r="I92" i="14"/>
  <c r="I115" i="14" s="1"/>
  <c r="A159" i="14" s="1"/>
  <c r="C130" i="14"/>
  <c r="I172" i="14"/>
  <c r="C143" i="14"/>
  <c r="D143" i="14"/>
  <c r="D130" i="14"/>
  <c r="H115" i="13"/>
  <c r="D130" i="13"/>
  <c r="D143" i="13"/>
  <c r="C143" i="13"/>
  <c r="H143" i="13" s="1"/>
  <c r="I143" i="13" s="1"/>
  <c r="I92" i="13"/>
  <c r="I115" i="13" s="1"/>
  <c r="A159" i="13" s="1"/>
  <c r="C130" i="13"/>
  <c r="H130" i="13" s="1"/>
  <c r="I130" i="13" s="1"/>
  <c r="I172" i="13"/>
  <c r="I174" i="12"/>
  <c r="H130" i="12"/>
  <c r="I130" i="12" s="1"/>
  <c r="H143" i="12"/>
  <c r="I143" i="12" s="1"/>
  <c r="H130" i="18" l="1"/>
  <c r="I130" i="18" s="1"/>
  <c r="H143" i="18"/>
  <c r="I143" i="18" s="1"/>
  <c r="I174" i="18"/>
  <c r="H120" i="17"/>
  <c r="H119" i="17"/>
  <c r="H121" i="17"/>
  <c r="H123" i="17"/>
  <c r="H124" i="17"/>
  <c r="I139" i="17"/>
  <c r="I179" i="17" s="1"/>
  <c r="H138" i="17"/>
  <c r="H139" i="17" s="1"/>
  <c r="H135" i="17"/>
  <c r="H122" i="17"/>
  <c r="I125" i="17"/>
  <c r="H134" i="16"/>
  <c r="G141" i="16"/>
  <c r="I139" i="16"/>
  <c r="I179" i="16" s="1"/>
  <c r="H138" i="16"/>
  <c r="H139" i="16" s="1"/>
  <c r="H122" i="16"/>
  <c r="H125" i="16" s="1"/>
  <c r="I125" i="16"/>
  <c r="H135" i="16"/>
  <c r="H135" i="15"/>
  <c r="H123" i="15"/>
  <c r="H119" i="15"/>
  <c r="H124" i="15"/>
  <c r="G128" i="15"/>
  <c r="H121" i="15"/>
  <c r="H120" i="15"/>
  <c r="H138" i="15"/>
  <c r="H139" i="15" s="1"/>
  <c r="I139" i="15"/>
  <c r="I179" i="15" s="1"/>
  <c r="H143" i="14"/>
  <c r="I143" i="14" s="1"/>
  <c r="I174" i="14"/>
  <c r="H130" i="14"/>
  <c r="I130" i="14" s="1"/>
  <c r="H124" i="13"/>
  <c r="H123" i="13"/>
  <c r="H121" i="13"/>
  <c r="G128" i="13"/>
  <c r="H119" i="13"/>
  <c r="H120" i="13"/>
  <c r="I174" i="13"/>
  <c r="G141" i="13"/>
  <c r="H133" i="13"/>
  <c r="H134" i="13"/>
  <c r="H133" i="12"/>
  <c r="G141" i="12"/>
  <c r="H134" i="12"/>
  <c r="G128" i="12"/>
  <c r="H124" i="12"/>
  <c r="H123" i="12"/>
  <c r="H119" i="12"/>
  <c r="H121" i="12"/>
  <c r="H120" i="12"/>
  <c r="H145" i="16" l="1"/>
  <c r="H125" i="17"/>
  <c r="H145" i="17" s="1"/>
  <c r="H123" i="18"/>
  <c r="H124" i="18"/>
  <c r="H121" i="18"/>
  <c r="H119" i="18"/>
  <c r="G128" i="18"/>
  <c r="H120" i="18"/>
  <c r="H133" i="18"/>
  <c r="G141" i="18"/>
  <c r="H134" i="18"/>
  <c r="I177" i="17"/>
  <c r="I145" i="17"/>
  <c r="C159" i="17" s="1"/>
  <c r="D159" i="17" s="1"/>
  <c r="I177" i="16"/>
  <c r="I145" i="16"/>
  <c r="C159" i="16" s="1"/>
  <c r="D159" i="16" s="1"/>
  <c r="H122" i="15"/>
  <c r="I125" i="15"/>
  <c r="H125" i="15"/>
  <c r="H145" i="15" s="1"/>
  <c r="H133" i="14"/>
  <c r="G141" i="14"/>
  <c r="H134" i="14"/>
  <c r="H121" i="14"/>
  <c r="H119" i="14"/>
  <c r="G128" i="14"/>
  <c r="H123" i="14"/>
  <c r="H124" i="14"/>
  <c r="H120" i="14"/>
  <c r="I139" i="13"/>
  <c r="I179" i="13" s="1"/>
  <c r="H138" i="13"/>
  <c r="H139" i="13" s="1"/>
  <c r="H135" i="13"/>
  <c r="H122" i="13"/>
  <c r="H125" i="13" s="1"/>
  <c r="H145" i="13" s="1"/>
  <c r="I125" i="13"/>
  <c r="H122" i="12"/>
  <c r="H125" i="12" s="1"/>
  <c r="I125" i="12"/>
  <c r="H138" i="12"/>
  <c r="H139" i="12" s="1"/>
  <c r="I139" i="12"/>
  <c r="I179" i="12" s="1"/>
  <c r="H135" i="12"/>
  <c r="H135" i="18" l="1"/>
  <c r="I139" i="18"/>
  <c r="I179" i="18" s="1"/>
  <c r="H138" i="18"/>
  <c r="H139" i="18" s="1"/>
  <c r="H122" i="18"/>
  <c r="H125" i="18" s="1"/>
  <c r="H145" i="18" s="1"/>
  <c r="I125" i="18"/>
  <c r="I150" i="17"/>
  <c r="H150" i="17" s="1"/>
  <c r="I151" i="17"/>
  <c r="H151" i="17" s="1"/>
  <c r="I149" i="17"/>
  <c r="I153" i="17"/>
  <c r="H153" i="17" s="1"/>
  <c r="I152" i="17"/>
  <c r="H152" i="17" s="1"/>
  <c r="I180" i="17"/>
  <c r="I150" i="16"/>
  <c r="H150" i="16" s="1"/>
  <c r="I152" i="16"/>
  <c r="H152" i="16" s="1"/>
  <c r="I153" i="16"/>
  <c r="H153" i="16" s="1"/>
  <c r="I149" i="16"/>
  <c r="I151" i="16"/>
  <c r="H151" i="16" s="1"/>
  <c r="I180" i="16"/>
  <c r="I177" i="15"/>
  <c r="I145" i="15"/>
  <c r="C159" i="15" s="1"/>
  <c r="D159" i="15" s="1"/>
  <c r="H122" i="14"/>
  <c r="H125" i="14" s="1"/>
  <c r="I125" i="14"/>
  <c r="I139" i="14"/>
  <c r="I179" i="14" s="1"/>
  <c r="H138" i="14"/>
  <c r="H139" i="14" s="1"/>
  <c r="H135" i="14"/>
  <c r="I177" i="13"/>
  <c r="I145" i="13"/>
  <c r="C159" i="13" s="1"/>
  <c r="D159" i="13" s="1"/>
  <c r="H145" i="12"/>
  <c r="I177" i="12"/>
  <c r="I145" i="12"/>
  <c r="C159" i="12" s="1"/>
  <c r="D159" i="12" s="1"/>
  <c r="H145" i="14" l="1"/>
  <c r="I177" i="18"/>
  <c r="I145" i="18"/>
  <c r="C159" i="18" s="1"/>
  <c r="D159" i="18" s="1"/>
  <c r="H149" i="17"/>
  <c r="H154" i="17" s="1"/>
  <c r="H167" i="17" s="1"/>
  <c r="I154" i="17"/>
  <c r="H149" i="16"/>
  <c r="H154" i="16" s="1"/>
  <c r="H167" i="16" s="1"/>
  <c r="I154" i="16"/>
  <c r="I149" i="15"/>
  <c r="I150" i="15"/>
  <c r="H150" i="15" s="1"/>
  <c r="I152" i="15"/>
  <c r="H152" i="15" s="1"/>
  <c r="I153" i="15"/>
  <c r="H153" i="15" s="1"/>
  <c r="I151" i="15"/>
  <c r="H151" i="15" s="1"/>
  <c r="I180" i="15"/>
  <c r="I145" i="14"/>
  <c r="C159" i="14" s="1"/>
  <c r="D159" i="14" s="1"/>
  <c r="I177" i="14"/>
  <c r="I150" i="13"/>
  <c r="H150" i="13" s="1"/>
  <c r="I149" i="13"/>
  <c r="I153" i="13"/>
  <c r="H153" i="13" s="1"/>
  <c r="I152" i="13"/>
  <c r="H152" i="13" s="1"/>
  <c r="I151" i="13"/>
  <c r="H151" i="13" s="1"/>
  <c r="I180" i="13"/>
  <c r="I150" i="12"/>
  <c r="H150" i="12" s="1"/>
  <c r="I149" i="12"/>
  <c r="I152" i="12"/>
  <c r="H152" i="12" s="1"/>
  <c r="I151" i="12"/>
  <c r="H151" i="12" s="1"/>
  <c r="I153" i="12"/>
  <c r="H153" i="12" s="1"/>
  <c r="I180" i="12"/>
  <c r="I149" i="18" l="1"/>
  <c r="I150" i="18"/>
  <c r="H150" i="18" s="1"/>
  <c r="I152" i="18"/>
  <c r="H152" i="18" s="1"/>
  <c r="I153" i="18"/>
  <c r="H153" i="18" s="1"/>
  <c r="I151" i="18"/>
  <c r="H151" i="18" s="1"/>
  <c r="I180" i="18"/>
  <c r="I167" i="17"/>
  <c r="I184" i="17"/>
  <c r="G192" i="17" s="1"/>
  <c r="I183" i="17"/>
  <c r="I167" i="16"/>
  <c r="I184" i="16"/>
  <c r="G192" i="16" s="1"/>
  <c r="I183" i="16"/>
  <c r="H149" i="15"/>
  <c r="H154" i="15" s="1"/>
  <c r="H167" i="15" s="1"/>
  <c r="I154" i="15"/>
  <c r="I153" i="14"/>
  <c r="H153" i="14" s="1"/>
  <c r="I152" i="14"/>
  <c r="H152" i="14" s="1"/>
  <c r="I151" i="14"/>
  <c r="H151" i="14" s="1"/>
  <c r="I150" i="14"/>
  <c r="H150" i="14" s="1"/>
  <c r="I149" i="14"/>
  <c r="I180" i="14"/>
  <c r="I154" i="13"/>
  <c r="H149" i="13"/>
  <c r="H154" i="13" s="1"/>
  <c r="H167" i="13" s="1"/>
  <c r="H149" i="12"/>
  <c r="H154" i="12" s="1"/>
  <c r="H167" i="12" s="1"/>
  <c r="I154" i="12"/>
  <c r="H183" i="17" l="1"/>
  <c r="H184" i="17" s="1"/>
  <c r="H149" i="18"/>
  <c r="H154" i="18" s="1"/>
  <c r="H167" i="18" s="1"/>
  <c r="I154" i="18"/>
  <c r="I192" i="17"/>
  <c r="I8" i="3" s="1"/>
  <c r="H178" i="17"/>
  <c r="H171" i="17"/>
  <c r="H173" i="17"/>
  <c r="H172" i="17"/>
  <c r="H179" i="17"/>
  <c r="H177" i="17"/>
  <c r="H183" i="16"/>
  <c r="H184" i="16" s="1"/>
  <c r="I192" i="16"/>
  <c r="I7" i="3" s="1"/>
  <c r="H178" i="16"/>
  <c r="H171" i="16"/>
  <c r="H173" i="16"/>
  <c r="H172" i="16"/>
  <c r="H179" i="16"/>
  <c r="H177" i="16"/>
  <c r="H180" i="16" s="1"/>
  <c r="I167" i="15"/>
  <c r="I184" i="15"/>
  <c r="G192" i="15" s="1"/>
  <c r="I183" i="15"/>
  <c r="H149" i="14"/>
  <c r="H154" i="14" s="1"/>
  <c r="H167" i="14" s="1"/>
  <c r="I154" i="14"/>
  <c r="I184" i="13"/>
  <c r="G192" i="13" s="1"/>
  <c r="I183" i="13"/>
  <c r="I167" i="13"/>
  <c r="I167" i="12"/>
  <c r="I184" i="12"/>
  <c r="G192" i="12" s="1"/>
  <c r="I183" i="12"/>
  <c r="H183" i="12" l="1"/>
  <c r="H184" i="12" s="1"/>
  <c r="H183" i="13"/>
  <c r="H184" i="13" s="1"/>
  <c r="I167" i="18"/>
  <c r="I184" i="18"/>
  <c r="G192" i="18" s="1"/>
  <c r="I183" i="18"/>
  <c r="H183" i="18" s="1"/>
  <c r="H184" i="18" s="1"/>
  <c r="H180" i="17"/>
  <c r="H174" i="17"/>
  <c r="H174" i="16"/>
  <c r="H183" i="15"/>
  <c r="H184" i="15" s="1"/>
  <c r="I192" i="15"/>
  <c r="I6" i="3" s="1"/>
  <c r="H178" i="15"/>
  <c r="H171" i="15"/>
  <c r="H173" i="15"/>
  <c r="H172" i="15"/>
  <c r="H179" i="15"/>
  <c r="H177" i="15"/>
  <c r="I167" i="14"/>
  <c r="I184" i="14"/>
  <c r="G192" i="14" s="1"/>
  <c r="I183" i="14"/>
  <c r="I192" i="13"/>
  <c r="I4" i="3" s="1"/>
  <c r="H178" i="13"/>
  <c r="H171" i="13"/>
  <c r="H173" i="13"/>
  <c r="H172" i="13"/>
  <c r="H179" i="13"/>
  <c r="H177" i="13"/>
  <c r="I192" i="12"/>
  <c r="I3" i="3" s="1"/>
  <c r="H178" i="12"/>
  <c r="H171" i="12"/>
  <c r="H172" i="12"/>
  <c r="H173" i="12"/>
  <c r="H179" i="12"/>
  <c r="H177" i="12"/>
  <c r="H183" i="14" l="1"/>
  <c r="H184" i="14" s="1"/>
  <c r="H180" i="12"/>
  <c r="H180" i="15"/>
  <c r="I192" i="18"/>
  <c r="I9" i="3" s="1"/>
  <c r="H178" i="18"/>
  <c r="H171" i="18"/>
  <c r="H173" i="18"/>
  <c r="H172" i="18"/>
  <c r="H179" i="18"/>
  <c r="H177" i="18"/>
  <c r="H174" i="15"/>
  <c r="I192" i="14"/>
  <c r="I5" i="3" s="1"/>
  <c r="H178" i="14"/>
  <c r="H171" i="14"/>
  <c r="H173" i="14"/>
  <c r="H172" i="14"/>
  <c r="H179" i="14"/>
  <c r="H177" i="14"/>
  <c r="H180" i="13"/>
  <c r="H174" i="13"/>
  <c r="H174" i="12"/>
  <c r="H180" i="14" l="1"/>
  <c r="H180" i="18"/>
  <c r="H174" i="18"/>
  <c r="H174" i="14"/>
  <c r="F13" i="3" l="1"/>
  <c r="H2" i="3" l="1"/>
  <c r="J9" i="3"/>
  <c r="H9" i="3"/>
  <c r="H8" i="3"/>
  <c r="H7" i="3"/>
  <c r="H6" i="3"/>
  <c r="H5" i="3"/>
  <c r="H4" i="3"/>
  <c r="H3" i="3"/>
  <c r="G11" i="3" l="1"/>
  <c r="H192" i="11"/>
  <c r="E162" i="11"/>
  <c r="H161" i="11"/>
  <c r="H164" i="11" s="1"/>
  <c r="D161" i="11" s="1"/>
  <c r="E161" i="11" s="1"/>
  <c r="G161" i="11"/>
  <c r="G164" i="11" s="1"/>
  <c r="D160" i="11" s="1"/>
  <c r="E160" i="11" s="1"/>
  <c r="F161" i="11"/>
  <c r="F160" i="11"/>
  <c r="F159" i="11"/>
  <c r="I135" i="11"/>
  <c r="I178" i="11" s="1"/>
  <c r="F128" i="11"/>
  <c r="G113" i="11"/>
  <c r="C113" i="11"/>
  <c r="A113" i="11"/>
  <c r="H112" i="11"/>
  <c r="F111" i="11"/>
  <c r="G109" i="11"/>
  <c r="C109" i="11"/>
  <c r="A109" i="11"/>
  <c r="G105" i="11"/>
  <c r="C105" i="11"/>
  <c r="A105" i="11"/>
  <c r="I100" i="11"/>
  <c r="I99" i="11"/>
  <c r="A96" i="11"/>
  <c r="A97" i="11" s="1"/>
  <c r="A98" i="11" s="1"/>
  <c r="A99" i="11" s="1"/>
  <c r="A100" i="11" s="1"/>
  <c r="H86" i="11"/>
  <c r="H79" i="11"/>
  <c r="H67" i="11"/>
  <c r="I46" i="11"/>
  <c r="I42" i="11"/>
  <c r="I41" i="11"/>
  <c r="I40" i="11"/>
  <c r="A40" i="11"/>
  <c r="A41" i="11" s="1"/>
  <c r="A42" i="11" s="1"/>
  <c r="A43" i="11" s="1"/>
  <c r="A44" i="11" s="1"/>
  <c r="A45" i="11" s="1"/>
  <c r="A46" i="11" s="1"/>
  <c r="G11" i="11"/>
  <c r="A6" i="11"/>
  <c r="I5" i="11"/>
  <c r="I39" i="11" s="1"/>
  <c r="I43" i="11" s="1"/>
  <c r="G5" i="11"/>
  <c r="E105" i="11" l="1"/>
  <c r="E113" i="11"/>
  <c r="H89" i="11"/>
  <c r="H90" i="11" s="1"/>
  <c r="H92" i="11" s="1"/>
  <c r="E109" i="11"/>
  <c r="F109" i="11" s="1"/>
  <c r="H109" i="11" s="1"/>
  <c r="I109" i="11" s="1"/>
  <c r="I96" i="11" s="1"/>
  <c r="I44" i="11"/>
  <c r="I45" i="11" s="1"/>
  <c r="F105" i="11"/>
  <c r="H105" i="11" s="1"/>
  <c r="I105" i="11" s="1"/>
  <c r="I98" i="11" s="1"/>
  <c r="F113" i="11"/>
  <c r="H113" i="11" s="1"/>
  <c r="I113" i="11" s="1"/>
  <c r="I95" i="11" s="1"/>
  <c r="I47" i="11" l="1"/>
  <c r="I189" i="11" s="1"/>
  <c r="I128" i="11"/>
  <c r="I141" i="11"/>
  <c r="I101" i="11"/>
  <c r="I78" i="11" l="1"/>
  <c r="H45" i="11"/>
  <c r="A130" i="11"/>
  <c r="I65" i="11"/>
  <c r="I64" i="11"/>
  <c r="I72" i="11"/>
  <c r="I71" i="11"/>
  <c r="I83" i="11"/>
  <c r="H96" i="11"/>
  <c r="H98" i="11"/>
  <c r="H46" i="11"/>
  <c r="I60" i="11"/>
  <c r="H42" i="11"/>
  <c r="I75" i="11"/>
  <c r="H100" i="11"/>
  <c r="I73" i="11"/>
  <c r="H40" i="11"/>
  <c r="I77" i="11"/>
  <c r="I74" i="11"/>
  <c r="H43" i="11"/>
  <c r="H39" i="11"/>
  <c r="I89" i="11"/>
  <c r="I90" i="11" s="1"/>
  <c r="F130" i="11" s="1"/>
  <c r="I171" i="11"/>
  <c r="H41" i="11"/>
  <c r="I66" i="11"/>
  <c r="I85" i="11"/>
  <c r="H95" i="11"/>
  <c r="I61" i="11"/>
  <c r="H44" i="11"/>
  <c r="A143" i="11"/>
  <c r="H97" i="11"/>
  <c r="I76" i="11"/>
  <c r="I62" i="11"/>
  <c r="I84" i="11"/>
  <c r="H99" i="11"/>
  <c r="I59" i="11"/>
  <c r="I63" i="11"/>
  <c r="G130" i="11"/>
  <c r="I173" i="11"/>
  <c r="G143" i="11"/>
  <c r="J8" i="3"/>
  <c r="J7" i="3"/>
  <c r="J6" i="3"/>
  <c r="J5" i="3"/>
  <c r="J4" i="3"/>
  <c r="J3" i="3"/>
  <c r="H47" i="11" l="1"/>
  <c r="H101" i="11"/>
  <c r="I86" i="11"/>
  <c r="E143" i="11" s="1"/>
  <c r="I79" i="11"/>
  <c r="D143" i="11" s="1"/>
  <c r="I67" i="11"/>
  <c r="F143" i="11"/>
  <c r="I172" i="11" l="1"/>
  <c r="I174" i="11" s="1"/>
  <c r="H115" i="11"/>
  <c r="I92" i="11"/>
  <c r="I115" i="11" s="1"/>
  <c r="A159" i="11" s="1"/>
  <c r="D130" i="11"/>
  <c r="E130" i="11"/>
  <c r="C143" i="11"/>
  <c r="H143" i="11" s="1"/>
  <c r="I143" i="11" s="1"/>
  <c r="G141" i="11" s="1"/>
  <c r="H138" i="11" s="1"/>
  <c r="H139" i="11" s="1"/>
  <c r="C130" i="11"/>
  <c r="H130" i="11" l="1"/>
  <c r="I130" i="11" s="1"/>
  <c r="H119" i="11" s="1"/>
  <c r="H133" i="11"/>
  <c r="H134" i="11"/>
  <c r="I139" i="11"/>
  <c r="H121" i="11" l="1"/>
  <c r="H124" i="11"/>
  <c r="G128" i="11"/>
  <c r="H135" i="11"/>
  <c r="H123" i="11"/>
  <c r="I179" i="11"/>
  <c r="H120" i="11" l="1"/>
  <c r="I125" i="11" l="1"/>
  <c r="I177" i="11" s="1"/>
  <c r="I180" i="11" s="1"/>
  <c r="H122" i="11"/>
  <c r="H125" i="11" s="1"/>
  <c r="H145" i="11" s="1"/>
  <c r="I145" i="11" l="1"/>
  <c r="C159" i="11" s="1"/>
  <c r="D159" i="11" s="1"/>
  <c r="I152" i="11" s="1"/>
  <c r="H152" i="11" s="1"/>
  <c r="I150" i="11" l="1"/>
  <c r="H150" i="11" s="1"/>
  <c r="I153" i="11"/>
  <c r="H153" i="11" s="1"/>
  <c r="I151" i="11"/>
  <c r="H151" i="11" s="1"/>
  <c r="I149" i="11"/>
  <c r="H149" i="11" l="1"/>
  <c r="H154" i="11" s="1"/>
  <c r="H167" i="11" s="1"/>
  <c r="I154" i="11"/>
  <c r="I184" i="11" l="1"/>
  <c r="G192" i="11" s="1"/>
  <c r="I183" i="11"/>
  <c r="I167" i="11"/>
  <c r="I192" i="11" l="1"/>
  <c r="I2" i="3" s="1"/>
  <c r="J2" i="3" s="1"/>
  <c r="J13" i="3" s="1"/>
  <c r="J11" i="3" s="1"/>
  <c r="H172" i="11"/>
  <c r="H171" i="11"/>
  <c r="H173" i="11"/>
  <c r="H179" i="11"/>
  <c r="H177" i="11"/>
  <c r="H178" i="11"/>
  <c r="H183" i="11"/>
  <c r="H184" i="11" s="1"/>
  <c r="H180" i="11" l="1"/>
  <c r="H174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7" authorId="0" shapeId="0" xr:uid="{352C5A8F-8B66-4DA1-B7D2-7593EBFB0CEB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0" shapeId="0" xr:uid="{189A1F7F-617C-4C31-834C-9F4116034084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2912EB69-2AF8-4C45-85C0-E1843C34A6DE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28" authorId="0" shapeId="0" xr:uid="{32DFD36F-7202-4894-B864-1E73C92D0E5F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9" authorId="0" shapeId="0" xr:uid="{B26DEC4A-07FA-461E-B9C3-C4B058F526D2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30" authorId="0" shapeId="0" xr:uid="{2DF00386-3541-4705-80CA-571DB063518F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7" authorId="0" shapeId="0" xr:uid="{E9CF736A-7FD7-4B4A-8126-2C78E068D9C7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0" shapeId="0" xr:uid="{033D3835-A4C1-4D8C-B3D1-342B7141E8F3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4345652B-9CEB-4F5C-80B5-20072652C7C7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28" authorId="0" shapeId="0" xr:uid="{2AB71FE2-6560-428E-B3F1-6CD57C99C87A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9" authorId="0" shapeId="0" xr:uid="{1EF794BC-2661-4D10-90B4-893D688218B9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30" authorId="0" shapeId="0" xr:uid="{AD615893-9EAD-45D4-9312-C2552227F7E7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7" authorId="0" shapeId="0" xr:uid="{F78C69DD-5FE9-461D-827A-EC8FA1D027AE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0" shapeId="0" xr:uid="{2C8C8743-225F-4D2B-9E25-BEF23297D50E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7A5DF5BE-3EEC-4198-A680-81E66ABDEB7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28" authorId="0" shapeId="0" xr:uid="{D1DA8AF7-9E19-4A31-88CA-49B192CE8CF6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9" authorId="0" shapeId="0" xr:uid="{03D9FC1A-37A2-4048-BE92-512298611712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30" authorId="0" shapeId="0" xr:uid="{D8337408-3C8C-478B-8903-0D598DE2C956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7" authorId="0" shapeId="0" xr:uid="{94FDA41C-9A51-4AA2-8B87-36CE067EE53A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0" shapeId="0" xr:uid="{3F1A87EF-C492-4012-BF62-FDFD504DDAB2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D75D056A-6AAD-491A-971C-C74CD8F322E8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28" authorId="0" shapeId="0" xr:uid="{6A2C8BA8-26D0-4FEF-A34A-618F90B124E4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9" authorId="0" shapeId="0" xr:uid="{C33371F3-2ABF-4731-A574-5EF2837C882C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30" authorId="0" shapeId="0" xr:uid="{701694B0-CA3E-4C9E-8345-86A5C49399E5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7" authorId="0" shapeId="0" xr:uid="{1C82ECFA-211E-4EA3-B21A-A246D1E212D5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0" shapeId="0" xr:uid="{CC90E054-613F-4DCD-B2DC-D970B5CD2E5A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4F8CE390-7E9B-4719-AA25-4B19DDD1E3B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28" authorId="0" shapeId="0" xr:uid="{592074E1-A9D2-4093-A04E-2F037F1C1CA8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9" authorId="0" shapeId="0" xr:uid="{EAD930E0-69AB-4467-8AD5-4651AC0003A8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30" authorId="0" shapeId="0" xr:uid="{C707AA65-07EB-423A-86F9-E7F12015A288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7" authorId="0" shapeId="0" xr:uid="{21507BEF-6D4E-40DD-B3E8-5E88E2007E1B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0" shapeId="0" xr:uid="{37AB274D-32C7-4C5B-9025-2AEAF6820A7F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DE89319B-401A-4284-A42C-0BEF15EEE16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28" authorId="0" shapeId="0" xr:uid="{7A8F625E-5545-4BE7-BFE9-66ACE5337387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9" authorId="0" shapeId="0" xr:uid="{10BF5FE3-F5F1-44CA-B1B4-0DD7C743EBA1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30" authorId="0" shapeId="0" xr:uid="{F2C31B62-1617-489D-A814-93DE7AD4A3CD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7" authorId="0" shapeId="0" xr:uid="{370423E9-FDFD-4CE7-AF32-9AD259CDD654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0" shapeId="0" xr:uid="{D1CAC2EF-BA4C-4215-8220-7578DE1ACCCF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C6A81966-0AE5-4D66-9C7E-8785786BD514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28" authorId="0" shapeId="0" xr:uid="{20706F73-AAA1-4109-9463-04F3F532A4FF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9" authorId="0" shapeId="0" xr:uid="{C04CA60E-B55B-4A09-87C4-5CE02AF88CEB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30" authorId="0" shapeId="0" xr:uid="{9B039AD4-1364-4AD7-943E-CE2393277B5C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7" authorId="0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0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28" authorId="0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9" authorId="0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30" authorId="0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<sst xmlns="http://schemas.openxmlformats.org/spreadsheetml/2006/main" count="2102" uniqueCount="214">
  <si>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</si>
  <si>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</si>
  <si>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</si>
  <si>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</si>
  <si>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</si>
  <si>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</si>
  <si>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</si>
  <si>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</si>
  <si>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</si>
  <si>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</si>
  <si>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</si>
  <si>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</si>
  <si>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</si>
  <si>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</si>
  <si>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</si>
  <si>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</si>
  <si>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</si>
  <si>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</si>
  <si>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</si>
  <si>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</si>
  <si>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</si>
  <si>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</si>
  <si>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</si>
  <si>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</si>
  <si>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</si>
  <si>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</si>
  <si>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</si>
  <si>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</si>
  <si>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</si>
  <si>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</si>
  <si>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</si>
  <si>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</si>
  <si>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</si>
  <si>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</si>
  <si>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</si>
  <si>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</si>
  <si>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</si>
  <si>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</si>
  <si>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</si>
  <si>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</si>
  <si>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</si>
  <si>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</si>
  <si>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</si>
  <si>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</si>
  <si>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</si>
  <si>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</si>
  <si>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</si>
  <si>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</si>
  <si>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</si>
  <si>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</si>
  <si>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</si>
  <si>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</si>
  <si>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</si>
  <si>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</si>
  <si>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</si>
  <si>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</si>
  <si>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</si>
  <si>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</si>
  <si>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</si>
  <si>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</si>
  <si>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</si>
  <si>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</si>
  <si>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</si>
  <si>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</si>
  <si>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</si>
  <si>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</si>
  <si>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</si>
  <si>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</si>
  <si>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</si>
  <si>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</si>
  <si>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</si>
  <si>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</si>
  <si>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</si>
  <si>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</si>
  <si>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</si>
  <si>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</si>
  <si>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</si>
  <si>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</si>
  <si>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</si>
  <si>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</si>
  <si>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</si>
  <si>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</si>
  <si>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</si>
  <si>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</si>
  <si>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</si>
  <si>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</si>
  <si>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</si>
  <si>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</si>
  <si>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</si>
  <si>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</si>
  <si>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</si>
  <si>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</si>
  <si>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</si>
  <si>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</si>
  <si>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</si>
  <si>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</si>
  <si>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</si>
  <si>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</si>
  <si>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</si>
  <si>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</si>
  <si>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</si>
  <si>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</si>
  <si>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</si>
  <si>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</si>
  <si>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</si>
  <si>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</si>
  <si>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</si>
  <si>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</si>
  <si>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</si>
  <si>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</si>
  <si>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</si>
  <si>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</si>
  <si>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</si>
  <si>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</si>
  <si>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</si>
  <si>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</si>
  <si>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</si>
  <si>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</si>
  <si>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</si>
  <si>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</si>
  <si>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</si>
  <si>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</si>
  <si>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</si>
  <si>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</si>
  <si>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</si>
  <si>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</si>
  <si>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</si>
  <si>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</si>
  <si>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</si>
  <si>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</si>
  <si>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</si>
  <si>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</si>
  <si>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</si>
  <si>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</si>
  <si>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</si>
  <si>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</si>
  <si>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</si>
  <si>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</si>
  <si>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</si>
  <si>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</si>
  <si>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</si>
  <si>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</si>
  <si>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</si>
  <si>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</si>
  <si>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</si>
  <si>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</si>
  <si>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</si>
  <si>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</si>
  <si>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</si>
  <si>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</si>
  <si>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</si>
  <si>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</si>
  <si>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</si>
  <si>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</si>
  <si>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</si>
  <si>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</si>
  <si>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</si>
  <si>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</si>
  <si>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</si>
  <si>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</si>
  <si>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</si>
  <si>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</si>
  <si>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</si>
  <si>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</si>
  <si>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</si>
  <si>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</si>
  <si>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</si>
  <si>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</si>
  <si>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</si>
  <si>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</si>
  <si>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</si>
  <si>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</si>
  <si>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</si>
  <si>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</si>
  <si>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</si>
  <si>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</si>
  <si>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</si>
  <si>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</si>
  <si>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</si>
  <si>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</si>
  <si>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</si>
  <si>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</si>
  <si>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(6)   Somente será preenchido quando o licitante fornecer transporte próprio, pagamento de combustível ou quando for necessário outro modal para transporte do funcionário
(6a)  EPI - Equipamento de Proteção Individual
(7)   Tais custos de mobilização não são renováveis, devendo ser eliminados após o primeiro ano de contrato caso haja prorrogação</t>
  </si>
  <si>
    <t>TOTAL DOS ENCARGOS SOCIAIS (II + III + IV + V)</t>
  </si>
  <si>
    <t>Valor unitário mensal do posto</t>
  </si>
  <si>
    <t>Valor total mensal</t>
  </si>
  <si>
    <t>Conta vinculada</t>
  </si>
  <si>
    <t>Valor total do posto</t>
  </si>
  <si>
    <t>QUADRO RESUMO UNITÁRIO</t>
  </si>
  <si>
    <t>Valor unitário de retenção para a conta vinculada</t>
  </si>
  <si>
    <t>Valor total de retenção para a conta vinculada</t>
  </si>
  <si>
    <t>VALOR GLOBAL MENSAL</t>
  </si>
  <si>
    <t>Não aplicável</t>
  </si>
  <si>
    <t>VALOR MENSAL PARA RETENÇÃO EM CONTA VINCULADA</t>
  </si>
  <si>
    <t>TOTAL DE POSTOS</t>
  </si>
  <si>
    <t>PORCENTAGEM CORRESPONDENTE EM RELAÇÃO AO VALOR TOTAL PARA RETENÇÃO EM 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</si>
  <si>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</si>
  <si>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25/1203-0021147-0</t>
  </si>
  <si>
    <t>CCT - RS000022/2025</t>
  </si>
  <si>
    <t>CCT  - RS000022/2025</t>
  </si>
  <si>
    <t>Caxias do Sul</t>
  </si>
  <si>
    <t xml:space="preserve"> PLANO DE BENEFÍCIO SOCIAL FAMILIAR.</t>
  </si>
  <si>
    <t>Servente de limpeza</t>
  </si>
  <si>
    <t>Santa Maria</t>
  </si>
  <si>
    <t>Santo Ângelo</t>
  </si>
  <si>
    <t>Uruguaiana</t>
  </si>
  <si>
    <t>Pelotas</t>
  </si>
  <si>
    <t>Passo Fundo</t>
  </si>
  <si>
    <t>Novo Hamburgo</t>
  </si>
  <si>
    <t>Osório</t>
  </si>
  <si>
    <t>Servente de Limpeza</t>
  </si>
  <si>
    <t>Lote</t>
  </si>
  <si>
    <t>20h</t>
  </si>
  <si>
    <t>seg-sex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</si>
</sst>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</numFmts>
  <fonts count="37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7"/>
      <color rgb="FF0070C0"/>
      <name val="Calibri"/>
      <family val="2"/>
      <charset val="1"/>
    </font>
    <font>
      <b/>
      <u/>
      <sz val="10"/>
      <color theme="5" tint="0.39997558519241921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8"/>
      <color theme="0"/>
      <name val="Calibri"/>
      <family val="2"/>
      <charset val="1"/>
    </font>
    <font>
      <sz val="7"/>
      <color theme="1"/>
      <name val="Calibri"/>
      <family val="2"/>
    </font>
    <font>
      <b/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205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0" fontId="25" fillId="0" borderId="0" xfId="4" applyFont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6" fillId="0" borderId="0" xfId="4" applyAlignment="1">
      <alignment vertical="center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0" fillId="10" borderId="1" xfId="0" applyFont="1" applyFill="1" applyBorder="1" applyAlignment="1">
      <alignment horizontal="center" vertical="center" wrapText="1"/>
    </xf>
    <xf numFmtId="0" fontId="31" fillId="10" borderId="1" xfId="0" applyFont="1" applyFill="1" applyBorder="1" applyAlignment="1">
      <alignment horizontal="center" vertical="center" wrapText="1"/>
    </xf>
    <xf numFmtId="44" fontId="26" fillId="0" borderId="1" xfId="8" applyBorder="1" applyAlignment="1">
      <alignment horizontal="center"/>
    </xf>
    <xf numFmtId="44" fontId="26" fillId="0" borderId="2" xfId="8" applyBorder="1" applyAlignment="1">
      <alignment horizontal="center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164" fontId="26" fillId="0" borderId="2" xfId="4" applyNumberFormat="1" applyBorder="1"/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4" fontId="11" fillId="11" borderId="1" xfId="4" applyNumberFormat="1" applyFont="1" applyFill="1" applyBorder="1" applyAlignment="1">
      <alignment horizontal="center" vertical="center"/>
    </xf>
    <xf numFmtId="10" fontId="11" fillId="11" borderId="1" xfId="9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4" fillId="0" borderId="8" xfId="0" applyFont="1" applyBorder="1" applyAlignment="1">
      <alignment vertical="center" wrapText="1"/>
    </xf>
    <xf numFmtId="44" fontId="30" fillId="10" borderId="5" xfId="8" applyFont="1" applyFill="1" applyBorder="1" applyAlignment="1">
      <alignment vertical="center" wrapText="1"/>
    </xf>
    <xf numFmtId="44" fontId="30" fillId="10" borderId="7" xfId="8" applyFont="1" applyFill="1" applyBorder="1" applyAlignment="1">
      <alignment vertical="center" wrapText="1"/>
    </xf>
    <xf numFmtId="0" fontId="36" fillId="13" borderId="1" xfId="4" applyFont="1" applyFill="1" applyBorder="1" applyAlignment="1">
      <alignment horizontal="center" vertical="center"/>
    </xf>
    <xf numFmtId="0" fontId="26" fillId="0" borderId="1" xfId="4" applyBorder="1"/>
    <xf numFmtId="0" fontId="11" fillId="11" borderId="3" xfId="4" applyFont="1" applyFill="1" applyBorder="1" applyAlignment="1">
      <alignment vertical="center"/>
    </xf>
    <xf numFmtId="164" fontId="11" fillId="11" borderId="3" xfId="4" applyNumberFormat="1" applyFont="1" applyFill="1" applyBorder="1" applyAlignment="1">
      <alignment horizontal="center" vertical="center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167" fontId="2" fillId="4" borderId="11" xfId="0" applyNumberFormat="1" applyFont="1" applyFill="1" applyBorder="1" applyAlignment="1">
      <alignment horizontal="center" vertical="center" wrapText="1"/>
    </xf>
    <xf numFmtId="167" fontId="2" fillId="4" borderId="2" xfId="0" applyNumberFormat="1" applyFont="1" applyFill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0" fillId="10" borderId="1" xfId="0" applyFont="1" applyFill="1" applyBorder="1" applyAlignment="1">
      <alignment horizontal="center" vertical="center" wrapText="1"/>
    </xf>
    <xf numFmtId="4" fontId="31" fillId="10" borderId="5" xfId="0" applyNumberFormat="1" applyFont="1" applyFill="1" applyBorder="1" applyAlignment="1">
      <alignment horizontal="center" vertical="center" wrapText="1"/>
    </xf>
    <xf numFmtId="4" fontId="31" fillId="10" borderId="7" xfId="0" applyNumberFormat="1" applyFont="1" applyFill="1" applyBorder="1" applyAlignment="1">
      <alignment horizontal="center" vertical="center" wrapText="1"/>
    </xf>
    <xf numFmtId="4" fontId="31" fillId="10" borderId="10" xfId="0" applyNumberFormat="1" applyFont="1" applyFill="1" applyBorder="1" applyAlignment="1">
      <alignment horizontal="center" vertical="center" wrapText="1"/>
    </xf>
    <xf numFmtId="0" fontId="30" fillId="10" borderId="6" xfId="0" applyFont="1" applyFill="1" applyBorder="1" applyAlignment="1">
      <alignment horizontal="center" vertical="center" wrapText="1"/>
    </xf>
    <xf numFmtId="0" fontId="30" fillId="10" borderId="8" xfId="0" applyFont="1" applyFill="1" applyBorder="1" applyAlignment="1">
      <alignment horizontal="center" vertical="center" wrapText="1"/>
    </xf>
    <xf numFmtId="0" fontId="30" fillId="10" borderId="12" xfId="0" applyFont="1" applyFill="1" applyBorder="1" applyAlignment="1">
      <alignment horizontal="center" vertical="center" wrapText="1"/>
    </xf>
    <xf numFmtId="0" fontId="30" fillId="10" borderId="4" xfId="0" applyFont="1" applyFill="1" applyBorder="1" applyAlignment="1">
      <alignment horizontal="center" vertical="center" wrapText="1"/>
    </xf>
    <xf numFmtId="0" fontId="30" fillId="10" borderId="9" xfId="0" applyFont="1" applyFill="1" applyBorder="1" applyAlignment="1">
      <alignment horizontal="center" vertical="center" wrapText="1"/>
    </xf>
    <xf numFmtId="0" fontId="30" fillId="10" borderId="14" xfId="0" applyFont="1" applyFill="1" applyBorder="1" applyAlignment="1">
      <alignment horizontal="center" vertical="center" wrapText="1"/>
    </xf>
    <xf numFmtId="0" fontId="26" fillId="13" borderId="1" xfId="4" applyFill="1" applyBorder="1" applyAlignment="1">
      <alignment horizontal="center"/>
    </xf>
    <xf numFmtId="44" fontId="11" fillId="11" borderId="5" xfId="4" applyNumberFormat="1" applyFont="1" applyFill="1" applyBorder="1" applyAlignment="1">
      <alignment horizontal="center" vertical="center" wrapText="1"/>
    </xf>
    <xf numFmtId="44" fontId="11" fillId="11" borderId="10" xfId="4" applyNumberFormat="1" applyFont="1" applyFill="1" applyBorder="1" applyAlignment="1">
      <alignment horizontal="center" vertical="center" wrapText="1"/>
    </xf>
    <xf numFmtId="0" fontId="11" fillId="11" borderId="6" xfId="4" applyFont="1" applyFill="1" applyBorder="1" applyAlignment="1">
      <alignment horizontal="right" vertical="center"/>
    </xf>
    <xf numFmtId="0" fontId="11" fillId="11" borderId="8" xfId="4" applyFont="1" applyFill="1" applyBorder="1" applyAlignment="1">
      <alignment horizontal="right" vertical="center"/>
    </xf>
    <xf numFmtId="0" fontId="11" fillId="11" borderId="12" xfId="4" applyFont="1" applyFill="1" applyBorder="1" applyAlignment="1">
      <alignment horizontal="right" vertical="center"/>
    </xf>
    <xf numFmtId="0" fontId="11" fillId="11" borderId="1" xfId="4" applyFont="1" applyFill="1" applyBorder="1" applyAlignment="1">
      <alignment horizontal="center" vertical="center"/>
    </xf>
    <xf numFmtId="0" fontId="26" fillId="13" borderId="8" xfId="4" applyFill="1" applyBorder="1" applyAlignment="1">
      <alignment horizontal="center"/>
    </xf>
    <xf numFmtId="0" fontId="26" fillId="13" borderId="12" xfId="4" applyFill="1" applyBorder="1" applyAlignment="1">
      <alignment horizontal="center"/>
    </xf>
    <xf numFmtId="0" fontId="26" fillId="13" borderId="0" xfId="4" applyFill="1" applyAlignment="1">
      <alignment horizontal="center"/>
    </xf>
    <xf numFmtId="0" fontId="26" fillId="13" borderId="13" xfId="4" applyFill="1" applyBorder="1" applyAlignment="1">
      <alignment horizontal="center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CC762-9A43-4DFE-A9C8-6B429B1E38D0}">
  <dimension ref="A1:L192"/>
  <sheetViews>
    <sheetView showGridLines="0" tabSelected="1" view="pageBreakPreview" zoomScale="130" zoomScaleNormal="130" zoomScaleSheetLayoutView="130" zoomScalePageLayoutView="130" workbookViewId="0">
      <selection activeCell="I138" sqref="I138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K1" s="3"/>
    </row>
    <row r="2" spans="1:11" ht="22.5" customHeight="1" x14ac:dyDescent="0.25">
      <c r="A2" s="109" t="s">
        <v>1</v>
      </c>
      <c r="B2" s="109"/>
      <c r="C2" s="110" t="s">
        <v>197</v>
      </c>
      <c r="D2" s="110"/>
      <c r="E2" s="111" t="s">
        <v>2</v>
      </c>
      <c r="F2" s="111"/>
      <c r="G2" s="111"/>
      <c r="H2" s="111"/>
      <c r="I2" s="111"/>
    </row>
    <row r="3" spans="1:11" ht="11.25" customHeight="1" x14ac:dyDescent="0.25">
      <c r="A3" s="109" t="s">
        <v>3</v>
      </c>
      <c r="B3" s="109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07" t="s">
        <v>5</v>
      </c>
      <c r="B5" s="107"/>
      <c r="C5" s="107"/>
      <c r="D5" s="112" t="s">
        <v>202</v>
      </c>
      <c r="E5" s="112"/>
      <c r="F5" s="112"/>
      <c r="G5" s="113" t="str">
        <f>IF(D6="12x36","Regime de trabalho:","Quantidade de HORAS/MÊS")</f>
        <v>Quantidade de HORAS/MÊS</v>
      </c>
      <c r="H5" s="113"/>
      <c r="I5" s="114">
        <f>IF(D6="12x36",D6,5*D6)</f>
        <v>100</v>
      </c>
    </row>
    <row r="6" spans="1:11" ht="18.75" customHeight="1" x14ac:dyDescent="0.25">
      <c r="A6" s="107" t="str">
        <f>IF(D6="12x36","Regime de trabalho:","Regime de trabalho (horas semanais):")</f>
        <v>Regime de trabalho (horas semanais):</v>
      </c>
      <c r="B6" s="107"/>
      <c r="C6" s="107"/>
      <c r="D6" s="120">
        <v>20</v>
      </c>
      <c r="E6" s="120"/>
      <c r="F6" s="120"/>
      <c r="G6" s="113"/>
      <c r="H6" s="113"/>
      <c r="I6" s="114"/>
    </row>
    <row r="7" spans="1:11" ht="22.5" customHeight="1" x14ac:dyDescent="0.25">
      <c r="A7" s="107" t="s">
        <v>6</v>
      </c>
      <c r="B7" s="107"/>
      <c r="C7" s="107"/>
      <c r="D7" s="108" t="s">
        <v>198</v>
      </c>
      <c r="E7" s="108"/>
      <c r="F7" s="108"/>
      <c r="G7" s="116" t="s">
        <v>7</v>
      </c>
      <c r="H7" s="116"/>
      <c r="I7" s="106">
        <v>0.4</v>
      </c>
    </row>
    <row r="8" spans="1:11" ht="22.5" customHeight="1" x14ac:dyDescent="0.25">
      <c r="A8" s="107" t="s">
        <v>8</v>
      </c>
      <c r="B8" s="107"/>
      <c r="C8" s="107"/>
      <c r="D8" s="108" t="s">
        <v>199</v>
      </c>
      <c r="E8" s="108"/>
      <c r="F8" s="108"/>
      <c r="G8" s="116"/>
      <c r="H8" s="116"/>
      <c r="I8" s="106"/>
    </row>
    <row r="9" spans="1:11" ht="24.75" customHeight="1" x14ac:dyDescent="0.25">
      <c r="A9" s="107" t="s">
        <v>9</v>
      </c>
      <c r="B9" s="107"/>
      <c r="C9" s="107"/>
      <c r="D9" s="115" t="s">
        <v>209</v>
      </c>
      <c r="E9" s="115"/>
      <c r="F9" s="115"/>
      <c r="G9" s="116" t="s">
        <v>10</v>
      </c>
      <c r="H9" s="116"/>
      <c r="I9" s="69" t="s">
        <v>192</v>
      </c>
    </row>
    <row r="10" spans="1:11" ht="32.25" customHeight="1" x14ac:dyDescent="0.25">
      <c r="A10" s="117" t="s">
        <v>181</v>
      </c>
      <c r="B10" s="117"/>
      <c r="C10" s="117"/>
      <c r="D10" s="117"/>
      <c r="E10" s="117"/>
      <c r="F10" s="117"/>
      <c r="G10" s="72" t="s">
        <v>11</v>
      </c>
      <c r="H10" s="74">
        <v>220</v>
      </c>
      <c r="I10" s="7">
        <v>1653.58</v>
      </c>
    </row>
    <row r="11" spans="1:11" ht="11.25" customHeight="1" x14ac:dyDescent="0.25">
      <c r="A11" s="118" t="s">
        <v>12</v>
      </c>
      <c r="B11" s="118"/>
      <c r="C11" s="118"/>
      <c r="D11" s="118"/>
      <c r="E11" s="118"/>
      <c r="F11" s="118"/>
      <c r="G11" s="74" t="str">
        <f>D9</f>
        <v>Osório</v>
      </c>
      <c r="H11" s="74" t="s">
        <v>13</v>
      </c>
      <c r="I11" s="8">
        <v>0.02</v>
      </c>
    </row>
    <row r="12" spans="1:11" ht="15" customHeight="1" x14ac:dyDescent="0.25">
      <c r="A12" s="118" t="s">
        <v>14</v>
      </c>
      <c r="B12" s="118"/>
      <c r="C12" s="118"/>
      <c r="D12" s="118"/>
      <c r="E12" s="118"/>
      <c r="F12" s="118"/>
      <c r="G12" s="119" t="s">
        <v>15</v>
      </c>
      <c r="H12" s="74" t="s">
        <v>16</v>
      </c>
      <c r="I12" s="7">
        <v>8.35</v>
      </c>
    </row>
    <row r="13" spans="1:11" x14ac:dyDescent="0.25">
      <c r="A13" s="118"/>
      <c r="B13" s="118"/>
      <c r="C13" s="118"/>
      <c r="D13" s="118"/>
      <c r="E13" s="118"/>
      <c r="F13" s="118"/>
      <c r="G13" s="119"/>
      <c r="H13" s="74" t="s">
        <v>17</v>
      </c>
      <c r="I13" s="9">
        <v>22</v>
      </c>
    </row>
    <row r="14" spans="1:11" x14ac:dyDescent="0.25">
      <c r="A14" s="118"/>
      <c r="B14" s="118"/>
      <c r="C14" s="118"/>
      <c r="D14" s="118"/>
      <c r="E14" s="118"/>
      <c r="F14" s="118"/>
      <c r="G14" s="119"/>
      <c r="H14" s="74" t="s">
        <v>18</v>
      </c>
      <c r="I14" s="69">
        <v>0.06</v>
      </c>
    </row>
    <row r="15" spans="1:11" ht="11.25" customHeight="1" x14ac:dyDescent="0.25">
      <c r="A15" s="118" t="s">
        <v>180</v>
      </c>
      <c r="B15" s="118"/>
      <c r="C15" s="118"/>
      <c r="D15" s="118"/>
      <c r="E15" s="118"/>
      <c r="F15" s="118"/>
      <c r="G15" s="119" t="s">
        <v>15</v>
      </c>
      <c r="H15" s="74" t="s">
        <v>16</v>
      </c>
      <c r="I15" s="7">
        <v>0</v>
      </c>
    </row>
    <row r="16" spans="1:11" ht="11.25" customHeight="1" x14ac:dyDescent="0.25">
      <c r="A16" s="118"/>
      <c r="B16" s="118"/>
      <c r="C16" s="118"/>
      <c r="D16" s="118"/>
      <c r="E16" s="118"/>
      <c r="F16" s="118"/>
      <c r="G16" s="119"/>
      <c r="H16" s="74" t="s">
        <v>17</v>
      </c>
      <c r="I16" s="9">
        <v>0</v>
      </c>
    </row>
    <row r="17" spans="1:9" x14ac:dyDescent="0.25">
      <c r="A17" s="118"/>
      <c r="B17" s="118"/>
      <c r="C17" s="118"/>
      <c r="D17" s="118"/>
      <c r="E17" s="118"/>
      <c r="F17" s="118"/>
      <c r="G17" s="119"/>
      <c r="H17" s="74" t="s">
        <v>18</v>
      </c>
      <c r="I17" s="69">
        <v>0</v>
      </c>
    </row>
    <row r="18" spans="1:9" ht="11.25" customHeight="1" x14ac:dyDescent="0.25">
      <c r="A18" s="118" t="s">
        <v>20</v>
      </c>
      <c r="B18" s="118"/>
      <c r="C18" s="118"/>
      <c r="D18" s="118"/>
      <c r="E18" s="118"/>
      <c r="F18" s="118"/>
      <c r="G18" s="119" t="s">
        <v>15</v>
      </c>
      <c r="H18" s="74" t="s">
        <v>16</v>
      </c>
      <c r="I18" s="7">
        <v>12.71</v>
      </c>
    </row>
    <row r="19" spans="1:9" x14ac:dyDescent="0.25">
      <c r="A19" s="118"/>
      <c r="B19" s="118"/>
      <c r="C19" s="118"/>
      <c r="D19" s="118"/>
      <c r="E19" s="118"/>
      <c r="F19" s="118"/>
      <c r="G19" s="119"/>
      <c r="H19" s="74" t="s">
        <v>17</v>
      </c>
      <c r="I19" s="9">
        <v>22</v>
      </c>
    </row>
    <row r="20" spans="1:9" x14ac:dyDescent="0.25">
      <c r="A20" s="136"/>
      <c r="B20" s="136"/>
      <c r="C20" s="136"/>
      <c r="D20" s="136"/>
      <c r="E20" s="136"/>
      <c r="F20" s="136"/>
      <c r="G20" s="119"/>
      <c r="H20" s="74" t="s">
        <v>18</v>
      </c>
      <c r="I20" s="69">
        <v>0.19</v>
      </c>
    </row>
    <row r="21" spans="1:9" ht="14.25" customHeight="1" x14ac:dyDescent="0.25">
      <c r="A21" s="136"/>
      <c r="B21" s="137"/>
      <c r="C21" s="137"/>
      <c r="D21" s="137"/>
      <c r="E21" s="137"/>
      <c r="F21" s="138"/>
      <c r="G21" s="139" t="s">
        <v>15</v>
      </c>
      <c r="H21" s="113" t="s">
        <v>21</v>
      </c>
      <c r="I21" s="123">
        <v>24.1</v>
      </c>
    </row>
    <row r="22" spans="1:9" ht="16.5" customHeight="1" x14ac:dyDescent="0.25">
      <c r="A22" s="126" t="s">
        <v>201</v>
      </c>
      <c r="B22" s="127"/>
      <c r="C22" s="127"/>
      <c r="D22" s="127"/>
      <c r="E22" s="127"/>
      <c r="F22" s="128"/>
      <c r="G22" s="140"/>
      <c r="H22" s="121"/>
      <c r="I22" s="124"/>
    </row>
    <row r="23" spans="1:9" x14ac:dyDescent="0.25">
      <c r="A23" s="129"/>
      <c r="B23" s="130"/>
      <c r="C23" s="130"/>
      <c r="D23" s="130"/>
      <c r="E23" s="130"/>
      <c r="F23" s="131"/>
      <c r="G23" s="140"/>
      <c r="H23" s="121"/>
      <c r="I23" s="124"/>
    </row>
    <row r="24" spans="1:9" ht="12.75" customHeight="1" x14ac:dyDescent="0.25">
      <c r="A24" s="132"/>
      <c r="B24" s="133"/>
      <c r="C24" s="133"/>
      <c r="D24" s="133"/>
      <c r="E24" s="133"/>
      <c r="F24" s="134"/>
      <c r="G24" s="141"/>
      <c r="H24" s="122"/>
      <c r="I24" s="125"/>
    </row>
    <row r="25" spans="1:9" ht="22.5" customHeight="1" x14ac:dyDescent="0.25">
      <c r="A25" s="135" t="s">
        <v>22</v>
      </c>
      <c r="B25" s="135"/>
      <c r="C25" s="135"/>
      <c r="D25" s="135"/>
      <c r="E25" s="135"/>
      <c r="F25" s="135"/>
      <c r="G25" s="71"/>
      <c r="H25" s="71" t="s">
        <v>23</v>
      </c>
      <c r="I25" s="69" t="s">
        <v>192</v>
      </c>
    </row>
    <row r="26" spans="1:9" ht="34.5" customHeight="1" x14ac:dyDescent="0.25">
      <c r="A26" s="108" t="s">
        <v>24</v>
      </c>
      <c r="B26" s="108"/>
      <c r="C26" s="108"/>
      <c r="D26" s="108"/>
      <c r="E26" s="108"/>
      <c r="F26" s="108"/>
      <c r="G26" s="74"/>
      <c r="H26" s="74" t="s">
        <v>25</v>
      </c>
      <c r="I26" s="7">
        <v>751.63</v>
      </c>
    </row>
    <row r="27" spans="1:9" ht="15" customHeight="1" x14ac:dyDescent="0.25">
      <c r="A27" s="108" t="s">
        <v>26</v>
      </c>
      <c r="B27" s="108"/>
      <c r="C27" s="108"/>
      <c r="D27" s="108"/>
      <c r="E27" s="108"/>
      <c r="F27" s="108"/>
      <c r="G27" s="71"/>
      <c r="H27" s="10" t="s">
        <v>27</v>
      </c>
      <c r="I27" s="69" t="s">
        <v>192</v>
      </c>
    </row>
    <row r="28" spans="1:9" ht="15" customHeight="1" x14ac:dyDescent="0.25">
      <c r="A28" s="108"/>
      <c r="B28" s="108"/>
      <c r="C28" s="108"/>
      <c r="D28" s="108"/>
      <c r="E28" s="108"/>
      <c r="F28" s="108"/>
      <c r="G28" s="71"/>
      <c r="H28" s="12" t="s">
        <v>28</v>
      </c>
      <c r="I28" s="69" t="s">
        <v>192</v>
      </c>
    </row>
    <row r="29" spans="1:9" ht="26.25" customHeight="1" x14ac:dyDescent="0.25">
      <c r="A29" s="108" t="s">
        <v>29</v>
      </c>
      <c r="B29" s="108"/>
      <c r="C29" s="108"/>
      <c r="D29" s="108"/>
      <c r="E29" s="108"/>
      <c r="F29" s="108"/>
      <c r="G29" s="71"/>
      <c r="H29" s="74" t="s">
        <v>27</v>
      </c>
      <c r="I29" s="11" t="s">
        <v>192</v>
      </c>
    </row>
    <row r="30" spans="1:9" ht="35.25" customHeight="1" x14ac:dyDescent="0.25">
      <c r="A30" s="108" t="s">
        <v>30</v>
      </c>
      <c r="B30" s="108"/>
      <c r="C30" s="108"/>
      <c r="D30" s="108"/>
      <c r="E30" s="108"/>
      <c r="F30" s="108"/>
      <c r="G30" s="74"/>
      <c r="H30" s="72" t="s">
        <v>23</v>
      </c>
      <c r="I30" s="69">
        <v>0.2</v>
      </c>
    </row>
    <row r="31" spans="1:9" ht="1.1499999999999999" customHeight="1" x14ac:dyDescent="0.25">
      <c r="A31" s="98"/>
      <c r="B31" s="98"/>
      <c r="C31" s="98"/>
      <c r="D31" s="98"/>
      <c r="E31" s="98"/>
      <c r="F31" s="98"/>
      <c r="G31" s="98"/>
      <c r="H31" s="98"/>
      <c r="I31" s="99" t="s">
        <v>192</v>
      </c>
    </row>
    <row r="32" spans="1:9" ht="1.1499999999999999" customHeight="1" x14ac:dyDescent="0.25">
      <c r="A32" s="144"/>
      <c r="B32" s="144"/>
      <c r="C32" s="144"/>
      <c r="D32" s="144"/>
      <c r="E32" s="144"/>
      <c r="F32" s="144"/>
      <c r="G32" s="144"/>
      <c r="H32" s="144"/>
      <c r="I32" s="144"/>
    </row>
    <row r="33" spans="1:10" ht="1.1499999999999999" customHeight="1" x14ac:dyDescent="0.25">
      <c r="A33" s="144"/>
      <c r="B33" s="144"/>
      <c r="C33" s="144"/>
      <c r="D33" s="144"/>
      <c r="E33" s="144"/>
      <c r="F33" s="144"/>
      <c r="G33" s="144"/>
      <c r="H33" s="144"/>
      <c r="I33" s="144"/>
    </row>
    <row r="34" spans="1:10" ht="1.1499999999999999" customHeight="1" x14ac:dyDescent="0.25">
      <c r="A34" s="144"/>
      <c r="B34" s="144"/>
      <c r="C34" s="144"/>
      <c r="D34" s="144"/>
      <c r="E34" s="144"/>
      <c r="F34" s="144"/>
      <c r="G34" s="144"/>
      <c r="H34" s="144"/>
      <c r="I34" s="144"/>
    </row>
    <row r="35" spans="1:10" ht="1.1499999999999999" customHeight="1" x14ac:dyDescent="0.25">
      <c r="A35" s="144"/>
      <c r="B35" s="144"/>
      <c r="C35" s="144"/>
      <c r="D35" s="144"/>
      <c r="E35" s="144"/>
      <c r="F35" s="144"/>
      <c r="G35" s="144"/>
      <c r="H35" s="144"/>
      <c r="I35" s="144"/>
    </row>
    <row r="36" spans="1:10" ht="1.1499999999999999" customHeight="1" x14ac:dyDescent="0.25">
      <c r="A36" s="145"/>
      <c r="B36" s="145"/>
      <c r="C36" s="145"/>
      <c r="D36" s="145"/>
      <c r="E36" s="145"/>
      <c r="F36" s="145"/>
      <c r="G36" s="145"/>
      <c r="H36" s="145"/>
      <c r="I36" s="145"/>
    </row>
    <row r="37" spans="1:10" ht="8.25" customHeight="1" x14ac:dyDescent="0.25">
      <c r="A37" s="146" t="s">
        <v>31</v>
      </c>
      <c r="B37" s="146"/>
      <c r="C37" s="146"/>
      <c r="D37" s="146"/>
      <c r="E37" s="146"/>
      <c r="F37" s="146"/>
      <c r="G37" s="146"/>
      <c r="H37" s="146"/>
      <c r="I37" s="146"/>
    </row>
    <row r="38" spans="1:10" ht="33.75" customHeight="1" x14ac:dyDescent="0.25">
      <c r="A38" s="13" t="s">
        <v>32</v>
      </c>
      <c r="B38" s="142" t="s">
        <v>33</v>
      </c>
      <c r="C38" s="142"/>
      <c r="D38" s="142"/>
      <c r="E38" s="142"/>
      <c r="F38" s="142"/>
      <c r="G38" s="142"/>
      <c r="H38" s="13" t="s">
        <v>34</v>
      </c>
      <c r="I38" s="13" t="s">
        <v>35</v>
      </c>
    </row>
    <row r="39" spans="1:10" ht="15" customHeight="1" x14ac:dyDescent="0.25">
      <c r="A39" s="76">
        <v>1</v>
      </c>
      <c r="B39" s="143" t="s">
        <v>36</v>
      </c>
      <c r="C39" s="143"/>
      <c r="D39" s="143"/>
      <c r="E39" s="143"/>
      <c r="F39" s="143"/>
      <c r="G39" s="143"/>
      <c r="H39" s="14">
        <f t="shared" ref="H39:H46" si="0">I39/$I$47</f>
        <v>0.71428497377813294</v>
      </c>
      <c r="I39" s="81">
        <f>IF(D6="12x36",I10,I10/H10*I5)</f>
        <v>751.62727272727273</v>
      </c>
    </row>
    <row r="40" spans="1:10" ht="15" customHeight="1" x14ac:dyDescent="0.25">
      <c r="A40" s="76">
        <f t="shared" ref="A40:A46" si="1">A39+1</f>
        <v>2</v>
      </c>
      <c r="B40" s="143" t="s">
        <v>37</v>
      </c>
      <c r="C40" s="143"/>
      <c r="D40" s="143"/>
      <c r="E40" s="143"/>
      <c r="F40" s="143"/>
      <c r="G40" s="143"/>
      <c r="H40" s="14">
        <f t="shared" si="0"/>
        <v>0</v>
      </c>
      <c r="I40" s="81">
        <f>IF(I9=30%,I39*I9,0)</f>
        <v>0</v>
      </c>
    </row>
    <row r="41" spans="1:10" ht="15" customHeight="1" x14ac:dyDescent="0.25">
      <c r="A41" s="76">
        <f t="shared" si="1"/>
        <v>3</v>
      </c>
      <c r="B41" s="143" t="s">
        <v>38</v>
      </c>
      <c r="C41" s="143"/>
      <c r="D41" s="143"/>
      <c r="E41" s="143"/>
      <c r="F41" s="143"/>
      <c r="G41" s="143"/>
      <c r="H41" s="14">
        <f t="shared" si="0"/>
        <v>0</v>
      </c>
      <c r="I41" s="81">
        <f>IF(I7=10%,I26*I7,0)</f>
        <v>0</v>
      </c>
    </row>
    <row r="42" spans="1:10" ht="15" customHeight="1" x14ac:dyDescent="0.25">
      <c r="A42" s="76">
        <f t="shared" si="1"/>
        <v>4</v>
      </c>
      <c r="B42" s="143" t="s">
        <v>39</v>
      </c>
      <c r="C42" s="143"/>
      <c r="D42" s="143"/>
      <c r="E42" s="143"/>
      <c r="F42" s="143"/>
      <c r="G42" s="143"/>
      <c r="H42" s="14">
        <f t="shared" si="0"/>
        <v>0</v>
      </c>
      <c r="I42" s="81">
        <f>IF(I7=20%,I26*I7,0)</f>
        <v>0</v>
      </c>
    </row>
    <row r="43" spans="1:10" ht="15" customHeight="1" x14ac:dyDescent="0.25">
      <c r="A43" s="76">
        <f t="shared" si="1"/>
        <v>5</v>
      </c>
      <c r="B43" s="143" t="s">
        <v>40</v>
      </c>
      <c r="C43" s="143"/>
      <c r="D43" s="143"/>
      <c r="E43" s="143"/>
      <c r="F43" s="143"/>
      <c r="G43" s="143"/>
      <c r="H43" s="14">
        <f t="shared" si="0"/>
        <v>0.28571502622186712</v>
      </c>
      <c r="I43" s="81">
        <f>IF(I7=40%,I26*I7,0)</f>
        <v>300.65199999999999</v>
      </c>
    </row>
    <row r="44" spans="1:10" ht="15" customHeight="1" x14ac:dyDescent="0.25">
      <c r="A44" s="76">
        <f t="shared" si="1"/>
        <v>6</v>
      </c>
      <c r="B44" s="143" t="s">
        <v>175</v>
      </c>
      <c r="C44" s="143"/>
      <c r="D44" s="143"/>
      <c r="E44" s="143"/>
      <c r="F44" s="143"/>
      <c r="G44" s="143"/>
      <c r="H44" s="14">
        <f t="shared" si="0"/>
        <v>0</v>
      </c>
      <c r="I44" s="81">
        <f>IF(I25="Não aplicável",0,I39*I25)</f>
        <v>0</v>
      </c>
    </row>
    <row r="45" spans="1:10" ht="15" customHeight="1" x14ac:dyDescent="0.25">
      <c r="A45" s="76">
        <f t="shared" si="1"/>
        <v>7</v>
      </c>
      <c r="B45" s="143" t="s">
        <v>41</v>
      </c>
      <c r="C45" s="143"/>
      <c r="D45" s="143"/>
      <c r="E45" s="143"/>
      <c r="F45" s="143"/>
      <c r="G45" s="143"/>
      <c r="H45" s="14">
        <f t="shared" si="0"/>
        <v>0</v>
      </c>
      <c r="I45" s="81">
        <f>IF(I27="Não aplicável",0,(I39+I40+I41+I42+I43+I44)/I5*I27*(1+I28))</f>
        <v>0</v>
      </c>
    </row>
    <row r="46" spans="1:10" ht="23.25" customHeight="1" x14ac:dyDescent="0.25">
      <c r="A46" s="76">
        <f t="shared" si="1"/>
        <v>8</v>
      </c>
      <c r="B46" s="143" t="s">
        <v>42</v>
      </c>
      <c r="C46" s="143"/>
      <c r="D46" s="143"/>
      <c r="E46" s="143"/>
      <c r="F46" s="143"/>
      <c r="G46" s="143"/>
      <c r="H46" s="14">
        <f t="shared" si="0"/>
        <v>0</v>
      </c>
      <c r="I46" s="81">
        <f>IF(I27="Não aplicável",0,I27/I13*5*(I10/H10*(1+I28)))</f>
        <v>0</v>
      </c>
    </row>
    <row r="47" spans="1:10" s="18" customFormat="1" ht="15" customHeight="1" x14ac:dyDescent="0.25">
      <c r="A47" s="147" t="s">
        <v>43</v>
      </c>
      <c r="B47" s="147"/>
      <c r="C47" s="147"/>
      <c r="D47" s="147"/>
      <c r="E47" s="147"/>
      <c r="F47" s="147"/>
      <c r="G47" s="147"/>
      <c r="H47" s="15">
        <f>SUM(H39:H46)</f>
        <v>1</v>
      </c>
      <c r="I47" s="16">
        <f>SUM(I39:I46)</f>
        <v>1052.2792727272727</v>
      </c>
      <c r="J47" s="17"/>
    </row>
    <row r="48" spans="1:10" s="18" customFormat="1" ht="1.1499999999999999" customHeight="1" x14ac:dyDescent="0.25">
      <c r="A48" s="148"/>
      <c r="B48" s="148"/>
      <c r="C48" s="148"/>
      <c r="D48" s="148"/>
      <c r="E48" s="148"/>
      <c r="F48" s="148"/>
      <c r="G48" s="148"/>
      <c r="H48" s="148"/>
      <c r="I48" s="148"/>
      <c r="J48" s="17"/>
    </row>
    <row r="49" spans="1:10" s="18" customFormat="1" ht="1.1499999999999999" customHeight="1" x14ac:dyDescent="0.25">
      <c r="A49" s="149"/>
      <c r="B49" s="149"/>
      <c r="C49" s="149"/>
      <c r="D49" s="149"/>
      <c r="E49" s="149"/>
      <c r="F49" s="149"/>
      <c r="G49" s="149"/>
      <c r="H49" s="149"/>
      <c r="I49" s="149"/>
      <c r="J49" s="17"/>
    </row>
    <row r="50" spans="1:10" s="18" customFormat="1" ht="1.1499999999999999" customHeight="1" x14ac:dyDescent="0.25">
      <c r="A50" s="149"/>
      <c r="B50" s="149"/>
      <c r="C50" s="149"/>
      <c r="D50" s="149"/>
      <c r="E50" s="149"/>
      <c r="F50" s="149"/>
      <c r="G50" s="149"/>
      <c r="H50" s="149"/>
      <c r="I50" s="149"/>
      <c r="J50" s="17"/>
    </row>
    <row r="51" spans="1:10" s="18" customFormat="1" ht="1.1499999999999999" customHeight="1" x14ac:dyDescent="0.25">
      <c r="A51" s="149"/>
      <c r="B51" s="149"/>
      <c r="C51" s="149"/>
      <c r="D51" s="149"/>
      <c r="E51" s="149"/>
      <c r="F51" s="149"/>
      <c r="G51" s="149"/>
      <c r="H51" s="149"/>
      <c r="I51" s="149"/>
      <c r="J51" s="17"/>
    </row>
    <row r="52" spans="1:10" s="18" customFormat="1" ht="1.1499999999999999" customHeight="1" x14ac:dyDescent="0.25">
      <c r="A52" s="149"/>
      <c r="B52" s="149"/>
      <c r="C52" s="149"/>
      <c r="D52" s="149"/>
      <c r="E52" s="149"/>
      <c r="F52" s="149"/>
      <c r="G52" s="149"/>
      <c r="H52" s="149"/>
      <c r="I52" s="149"/>
      <c r="J52" s="17"/>
    </row>
    <row r="53" spans="1:10" s="18" customFormat="1" ht="1.1499999999999999" customHeight="1" x14ac:dyDescent="0.25">
      <c r="A53" s="149"/>
      <c r="B53" s="149"/>
      <c r="C53" s="149"/>
      <c r="D53" s="149"/>
      <c r="E53" s="149"/>
      <c r="F53" s="149"/>
      <c r="G53" s="149"/>
      <c r="H53" s="149"/>
      <c r="I53" s="149"/>
      <c r="J53" s="17"/>
    </row>
    <row r="54" spans="1:10" s="18" customFormat="1" ht="1.1499999999999999" customHeight="1" x14ac:dyDescent="0.25">
      <c r="A54" s="149"/>
      <c r="B54" s="149"/>
      <c r="C54" s="149"/>
      <c r="D54" s="149"/>
      <c r="E54" s="149"/>
      <c r="F54" s="149"/>
      <c r="G54" s="149"/>
      <c r="H54" s="149"/>
      <c r="I54" s="149"/>
      <c r="J54" s="17"/>
    </row>
    <row r="55" spans="1:10" s="18" customFormat="1" ht="1.1499999999999999" customHeight="1" x14ac:dyDescent="0.25">
      <c r="A55" s="149"/>
      <c r="B55" s="149"/>
      <c r="C55" s="149"/>
      <c r="D55" s="149"/>
      <c r="E55" s="149"/>
      <c r="F55" s="149"/>
      <c r="G55" s="149"/>
      <c r="H55" s="149"/>
      <c r="I55" s="149"/>
      <c r="J55" s="17"/>
    </row>
    <row r="56" spans="1:10" s="18" customFormat="1" ht="1.1499999999999999" customHeight="1" x14ac:dyDescent="0.25">
      <c r="A56" s="149"/>
      <c r="B56" s="149"/>
      <c r="C56" s="149"/>
      <c r="D56" s="149"/>
      <c r="E56" s="149"/>
      <c r="F56" s="149"/>
      <c r="G56" s="149"/>
      <c r="H56" s="149"/>
      <c r="I56" s="149"/>
      <c r="J56" s="17"/>
    </row>
    <row r="57" spans="1:10" ht="1.1499999999999999" customHeight="1" x14ac:dyDescent="0.25">
      <c r="A57" s="150"/>
      <c r="B57" s="150"/>
      <c r="C57" s="150"/>
      <c r="D57" s="150"/>
      <c r="E57" s="150"/>
      <c r="F57" s="150"/>
      <c r="G57" s="150"/>
      <c r="H57" s="150"/>
      <c r="I57" s="150"/>
    </row>
    <row r="58" spans="1:10" ht="33.75" customHeight="1" x14ac:dyDescent="0.25">
      <c r="A58" s="13" t="s">
        <v>44</v>
      </c>
      <c r="B58" s="142" t="s">
        <v>45</v>
      </c>
      <c r="C58" s="142"/>
      <c r="D58" s="142"/>
      <c r="E58" s="142"/>
      <c r="F58" s="142"/>
      <c r="G58" s="142"/>
      <c r="H58" s="13" t="s">
        <v>34</v>
      </c>
      <c r="I58" s="13" t="s">
        <v>35</v>
      </c>
    </row>
    <row r="59" spans="1:10" ht="15" customHeight="1" x14ac:dyDescent="0.25">
      <c r="A59" s="76">
        <v>1</v>
      </c>
      <c r="B59" s="143" t="s">
        <v>46</v>
      </c>
      <c r="C59" s="143"/>
      <c r="D59" s="143"/>
      <c r="E59" s="143"/>
      <c r="F59" s="143"/>
      <c r="G59" s="143"/>
      <c r="H59" s="14">
        <v>0.2</v>
      </c>
      <c r="I59" s="81">
        <f t="shared" ref="I59:I66" si="2">$I$47*H59</f>
        <v>210.45585454545454</v>
      </c>
    </row>
    <row r="60" spans="1:10" ht="15" customHeight="1" x14ac:dyDescent="0.25">
      <c r="A60" s="76">
        <v>2</v>
      </c>
      <c r="B60" s="143" t="s">
        <v>47</v>
      </c>
      <c r="C60" s="143"/>
      <c r="D60" s="143"/>
      <c r="E60" s="143"/>
      <c r="F60" s="143"/>
      <c r="G60" s="143"/>
      <c r="H60" s="14">
        <v>1.4999999999999999E-2</v>
      </c>
      <c r="I60" s="81">
        <f t="shared" si="2"/>
        <v>15.78418909090909</v>
      </c>
    </row>
    <row r="61" spans="1:10" ht="15" customHeight="1" x14ac:dyDescent="0.25">
      <c r="A61" s="76">
        <v>3</v>
      </c>
      <c r="B61" s="143" t="s">
        <v>48</v>
      </c>
      <c r="C61" s="143"/>
      <c r="D61" s="143"/>
      <c r="E61" s="143"/>
      <c r="F61" s="143"/>
      <c r="G61" s="143"/>
      <c r="H61" s="14">
        <v>0.01</v>
      </c>
      <c r="I61" s="81">
        <f t="shared" si="2"/>
        <v>10.522792727272726</v>
      </c>
    </row>
    <row r="62" spans="1:10" ht="15" customHeight="1" x14ac:dyDescent="0.25">
      <c r="A62" s="76">
        <v>4</v>
      </c>
      <c r="B62" s="143" t="s">
        <v>49</v>
      </c>
      <c r="C62" s="143"/>
      <c r="D62" s="143"/>
      <c r="E62" s="143"/>
      <c r="F62" s="143"/>
      <c r="G62" s="143"/>
      <c r="H62" s="14">
        <v>2E-3</v>
      </c>
      <c r="I62" s="81">
        <f t="shared" si="2"/>
        <v>2.1045585454545455</v>
      </c>
    </row>
    <row r="63" spans="1:10" ht="15" customHeight="1" x14ac:dyDescent="0.25">
      <c r="A63" s="76">
        <v>5</v>
      </c>
      <c r="B63" s="143" t="s">
        <v>50</v>
      </c>
      <c r="C63" s="143"/>
      <c r="D63" s="143"/>
      <c r="E63" s="143"/>
      <c r="F63" s="143"/>
      <c r="G63" s="143"/>
      <c r="H63" s="14">
        <v>2.5000000000000001E-2</v>
      </c>
      <c r="I63" s="81">
        <f t="shared" si="2"/>
        <v>26.306981818181818</v>
      </c>
    </row>
    <row r="64" spans="1:10" ht="15" customHeight="1" x14ac:dyDescent="0.25">
      <c r="A64" s="76">
        <v>6</v>
      </c>
      <c r="B64" s="143" t="s">
        <v>51</v>
      </c>
      <c r="C64" s="143"/>
      <c r="D64" s="143"/>
      <c r="E64" s="143"/>
      <c r="F64" s="143"/>
      <c r="G64" s="143"/>
      <c r="H64" s="14">
        <v>0.08</v>
      </c>
      <c r="I64" s="81">
        <f t="shared" si="2"/>
        <v>84.182341818181811</v>
      </c>
    </row>
    <row r="65" spans="1:10" ht="15" customHeight="1" x14ac:dyDescent="0.25">
      <c r="A65" s="76">
        <v>7</v>
      </c>
      <c r="B65" s="143" t="s">
        <v>52</v>
      </c>
      <c r="C65" s="143"/>
      <c r="D65" s="143"/>
      <c r="E65" s="143"/>
      <c r="F65" s="143"/>
      <c r="G65" s="143"/>
      <c r="H65" s="14">
        <v>0.03</v>
      </c>
      <c r="I65" s="81">
        <f t="shared" si="2"/>
        <v>31.568378181818179</v>
      </c>
    </row>
    <row r="66" spans="1:10" ht="15" customHeight="1" x14ac:dyDescent="0.25">
      <c r="A66" s="76">
        <v>8</v>
      </c>
      <c r="B66" s="143" t="s">
        <v>53</v>
      </c>
      <c r="C66" s="143"/>
      <c r="D66" s="143"/>
      <c r="E66" s="143"/>
      <c r="F66" s="143"/>
      <c r="G66" s="143"/>
      <c r="H66" s="14">
        <v>6.0000000000000001E-3</v>
      </c>
      <c r="I66" s="81">
        <f t="shared" si="2"/>
        <v>6.3136756363636364</v>
      </c>
    </row>
    <row r="67" spans="1:10" s="18" customFormat="1" ht="15" customHeight="1" x14ac:dyDescent="0.25">
      <c r="A67" s="147" t="s">
        <v>54</v>
      </c>
      <c r="B67" s="147"/>
      <c r="C67" s="147"/>
      <c r="D67" s="147"/>
      <c r="E67" s="147"/>
      <c r="F67" s="147"/>
      <c r="G67" s="147"/>
      <c r="H67" s="15">
        <f>SUM(H59:H66)</f>
        <v>0.3680000000000001</v>
      </c>
      <c r="I67" s="16">
        <f>SUM(I59:I66)</f>
        <v>387.23877236363637</v>
      </c>
      <c r="J67" s="17"/>
    </row>
    <row r="68" spans="1:10" ht="15" customHeight="1" x14ac:dyDescent="0.25">
      <c r="A68" s="151" t="s">
        <v>55</v>
      </c>
      <c r="B68" s="151"/>
      <c r="C68" s="151"/>
      <c r="D68" s="151"/>
      <c r="E68" s="151"/>
      <c r="F68" s="151"/>
      <c r="G68" s="151"/>
      <c r="H68" s="151"/>
      <c r="I68" s="151"/>
    </row>
    <row r="69" spans="1:10" ht="30.75" customHeight="1" x14ac:dyDescent="0.25">
      <c r="A69" s="152" t="s">
        <v>56</v>
      </c>
      <c r="B69" s="152"/>
      <c r="C69" s="152"/>
      <c r="D69" s="152"/>
      <c r="E69" s="152"/>
      <c r="F69" s="152"/>
      <c r="G69" s="152"/>
      <c r="H69" s="152"/>
      <c r="I69" s="152"/>
    </row>
    <row r="70" spans="1:10" ht="33.75" customHeight="1" x14ac:dyDescent="0.25">
      <c r="A70" s="13" t="s">
        <v>57</v>
      </c>
      <c r="B70" s="142" t="s">
        <v>58</v>
      </c>
      <c r="C70" s="142"/>
      <c r="D70" s="142"/>
      <c r="E70" s="142"/>
      <c r="F70" s="142"/>
      <c r="G70" s="142"/>
      <c r="H70" s="13" t="s">
        <v>34</v>
      </c>
      <c r="I70" s="13" t="s">
        <v>35</v>
      </c>
    </row>
    <row r="71" spans="1:10" ht="15" customHeight="1" x14ac:dyDescent="0.25">
      <c r="A71" s="76">
        <v>1</v>
      </c>
      <c r="B71" s="143" t="s">
        <v>59</v>
      </c>
      <c r="C71" s="143"/>
      <c r="D71" s="143"/>
      <c r="E71" s="143"/>
      <c r="F71" s="143"/>
      <c r="G71" s="143"/>
      <c r="H71" s="14">
        <v>0.119314</v>
      </c>
      <c r="I71" s="81">
        <f t="shared" ref="I71:I78" si="3">$I$47*H71</f>
        <v>125.55164914618182</v>
      </c>
    </row>
    <row r="72" spans="1:10" ht="15" customHeight="1" x14ac:dyDescent="0.25">
      <c r="A72" s="76">
        <v>2</v>
      </c>
      <c r="B72" s="143" t="s">
        <v>60</v>
      </c>
      <c r="C72" s="143"/>
      <c r="D72" s="143"/>
      <c r="E72" s="143"/>
      <c r="F72" s="143"/>
      <c r="G72" s="143"/>
      <c r="H72" s="14">
        <v>2.0479000000000001E-2</v>
      </c>
      <c r="I72" s="81">
        <f t="shared" si="3"/>
        <v>21.549627226181819</v>
      </c>
    </row>
    <row r="73" spans="1:10" ht="15" customHeight="1" x14ac:dyDescent="0.25">
      <c r="A73" s="76">
        <v>3</v>
      </c>
      <c r="B73" s="143" t="s">
        <v>61</v>
      </c>
      <c r="C73" s="143"/>
      <c r="D73" s="143"/>
      <c r="E73" s="143"/>
      <c r="F73" s="143"/>
      <c r="G73" s="143"/>
      <c r="H73" s="14">
        <v>1.2123E-2</v>
      </c>
      <c r="I73" s="81">
        <f t="shared" si="3"/>
        <v>12.756781623272726</v>
      </c>
    </row>
    <row r="74" spans="1:10" ht="15" customHeight="1" x14ac:dyDescent="0.25">
      <c r="A74" s="76">
        <v>4</v>
      </c>
      <c r="B74" s="143" t="s">
        <v>62</v>
      </c>
      <c r="C74" s="143"/>
      <c r="D74" s="143"/>
      <c r="E74" s="143"/>
      <c r="F74" s="143"/>
      <c r="G74" s="143"/>
      <c r="H74" s="14">
        <v>1.1436E-2</v>
      </c>
      <c r="I74" s="81">
        <f t="shared" si="3"/>
        <v>12.033865762909089</v>
      </c>
    </row>
    <row r="75" spans="1:10" ht="15" customHeight="1" x14ac:dyDescent="0.25">
      <c r="A75" s="76">
        <v>5</v>
      </c>
      <c r="B75" s="143" t="s">
        <v>63</v>
      </c>
      <c r="C75" s="143"/>
      <c r="D75" s="143"/>
      <c r="E75" s="143"/>
      <c r="F75" s="143"/>
      <c r="G75" s="143"/>
      <c r="H75" s="14">
        <v>1.74E-4</v>
      </c>
      <c r="I75" s="81">
        <f t="shared" si="3"/>
        <v>0.18309659345454543</v>
      </c>
    </row>
    <row r="76" spans="1:10" ht="15" customHeight="1" x14ac:dyDescent="0.25">
      <c r="A76" s="76">
        <v>6</v>
      </c>
      <c r="B76" s="143" t="s">
        <v>64</v>
      </c>
      <c r="C76" s="143"/>
      <c r="D76" s="143"/>
      <c r="E76" s="143"/>
      <c r="F76" s="143"/>
      <c r="G76" s="143"/>
      <c r="H76" s="14">
        <v>4.4200000000000001E-4</v>
      </c>
      <c r="I76" s="81">
        <f t="shared" si="3"/>
        <v>0.4651074385454545</v>
      </c>
    </row>
    <row r="77" spans="1:10" ht="15" customHeight="1" x14ac:dyDescent="0.25">
      <c r="A77" s="76">
        <v>7</v>
      </c>
      <c r="B77" s="143" t="s">
        <v>65</v>
      </c>
      <c r="C77" s="143"/>
      <c r="D77" s="143"/>
      <c r="E77" s="143"/>
      <c r="F77" s="143"/>
      <c r="G77" s="143"/>
      <c r="H77" s="14">
        <v>1.85E-4</v>
      </c>
      <c r="I77" s="81">
        <f t="shared" si="3"/>
        <v>0.19467166545454545</v>
      </c>
    </row>
    <row r="78" spans="1:10" ht="15" customHeight="1" x14ac:dyDescent="0.25">
      <c r="A78" s="76">
        <v>8</v>
      </c>
      <c r="B78" s="143" t="s">
        <v>66</v>
      </c>
      <c r="C78" s="143"/>
      <c r="D78" s="143"/>
      <c r="E78" s="143"/>
      <c r="F78" s="143"/>
      <c r="G78" s="143"/>
      <c r="H78" s="14">
        <v>9.0789999999999996E-2</v>
      </c>
      <c r="I78" s="81">
        <f t="shared" si="3"/>
        <v>95.536435170909087</v>
      </c>
    </row>
    <row r="79" spans="1:10" s="18" customFormat="1" ht="15" customHeight="1" x14ac:dyDescent="0.25">
      <c r="A79" s="147" t="s">
        <v>67</v>
      </c>
      <c r="B79" s="147"/>
      <c r="C79" s="147"/>
      <c r="D79" s="147"/>
      <c r="E79" s="147"/>
      <c r="F79" s="147"/>
      <c r="G79" s="147"/>
      <c r="H79" s="15">
        <f>SUM(H71:H78)</f>
        <v>0.25494299999999998</v>
      </c>
      <c r="I79" s="16">
        <f>SUM(I71:I78)</f>
        <v>268.27123462690906</v>
      </c>
      <c r="J79" s="17"/>
    </row>
    <row r="80" spans="1:10" ht="11.25" customHeight="1" x14ac:dyDescent="0.25">
      <c r="A80" s="19" t="s">
        <v>68</v>
      </c>
      <c r="B80" s="153" t="s">
        <v>69</v>
      </c>
      <c r="C80" s="153"/>
      <c r="D80" s="153"/>
      <c r="E80" s="153"/>
      <c r="F80" s="153"/>
      <c r="G80" s="153"/>
      <c r="H80" s="153"/>
      <c r="I80" s="153"/>
    </row>
    <row r="81" spans="1:11" ht="15" customHeight="1" x14ac:dyDescent="0.25">
      <c r="A81" s="19" t="s">
        <v>70</v>
      </c>
      <c r="B81" s="154" t="s">
        <v>71</v>
      </c>
      <c r="C81" s="154"/>
      <c r="D81" s="154"/>
      <c r="E81" s="154"/>
      <c r="F81" s="154"/>
      <c r="G81" s="154"/>
      <c r="H81" s="154"/>
      <c r="I81" s="154"/>
    </row>
    <row r="82" spans="1:11" ht="33.75" customHeight="1" x14ac:dyDescent="0.25">
      <c r="A82" s="13" t="s">
        <v>72</v>
      </c>
      <c r="B82" s="142" t="s">
        <v>73</v>
      </c>
      <c r="C82" s="142"/>
      <c r="D82" s="142"/>
      <c r="E82" s="142"/>
      <c r="F82" s="142"/>
      <c r="G82" s="142"/>
      <c r="H82" s="13" t="s">
        <v>34</v>
      </c>
      <c r="I82" s="13" t="s">
        <v>35</v>
      </c>
    </row>
    <row r="83" spans="1:11" ht="15" customHeight="1" x14ac:dyDescent="0.25">
      <c r="A83" s="76">
        <v>1</v>
      </c>
      <c r="B83" s="143" t="s">
        <v>74</v>
      </c>
      <c r="C83" s="143"/>
      <c r="D83" s="143"/>
      <c r="E83" s="143"/>
      <c r="F83" s="143"/>
      <c r="G83" s="143"/>
      <c r="H83" s="14">
        <v>4.8321000000000003E-2</v>
      </c>
      <c r="I83" s="81">
        <f>$I$47*H83</f>
        <v>50.847186737454543</v>
      </c>
    </row>
    <row r="84" spans="1:11" ht="15" customHeight="1" x14ac:dyDescent="0.25">
      <c r="A84" s="76">
        <v>2</v>
      </c>
      <c r="B84" s="143" t="s">
        <v>75</v>
      </c>
      <c r="C84" s="143"/>
      <c r="D84" s="143"/>
      <c r="E84" s="143"/>
      <c r="F84" s="143"/>
      <c r="G84" s="143"/>
      <c r="H84" s="14">
        <v>3.5109999999999998E-3</v>
      </c>
      <c r="I84" s="81">
        <f>$I$47*H84</f>
        <v>3.6945525265454542</v>
      </c>
    </row>
    <row r="85" spans="1:11" ht="15" customHeight="1" x14ac:dyDescent="0.25">
      <c r="A85" s="76">
        <v>3</v>
      </c>
      <c r="B85" s="143" t="s">
        <v>76</v>
      </c>
      <c r="C85" s="143"/>
      <c r="D85" s="143"/>
      <c r="E85" s="143"/>
      <c r="F85" s="143"/>
      <c r="G85" s="143"/>
      <c r="H85" s="14">
        <v>1.9328000000000001E-2</v>
      </c>
      <c r="I85" s="81">
        <f>$I$47*H85</f>
        <v>20.338453783272726</v>
      </c>
    </row>
    <row r="86" spans="1:11" s="18" customFormat="1" ht="15" customHeight="1" x14ac:dyDescent="0.25">
      <c r="A86" s="147" t="s">
        <v>77</v>
      </c>
      <c r="B86" s="147"/>
      <c r="C86" s="147"/>
      <c r="D86" s="147"/>
      <c r="E86" s="147"/>
      <c r="F86" s="147"/>
      <c r="G86" s="147"/>
      <c r="H86" s="15">
        <f>SUM(H83:H85)</f>
        <v>7.1160000000000001E-2</v>
      </c>
      <c r="I86" s="16">
        <f>SUM(I83:I85)</f>
        <v>74.880193047272726</v>
      </c>
      <c r="J86" s="17"/>
    </row>
    <row r="87" spans="1:11" ht="4.5" customHeight="1" x14ac:dyDescent="0.25"/>
    <row r="88" spans="1:11" ht="33.75" customHeight="1" x14ac:dyDescent="0.25">
      <c r="A88" s="13" t="s">
        <v>78</v>
      </c>
      <c r="B88" s="142" t="s">
        <v>79</v>
      </c>
      <c r="C88" s="142"/>
      <c r="D88" s="142"/>
      <c r="E88" s="142"/>
      <c r="F88" s="142"/>
      <c r="G88" s="142"/>
      <c r="H88" s="13" t="s">
        <v>34</v>
      </c>
      <c r="I88" s="13" t="s">
        <v>35</v>
      </c>
    </row>
    <row r="89" spans="1:11" ht="15" customHeight="1" x14ac:dyDescent="0.25">
      <c r="A89" s="76">
        <v>1</v>
      </c>
      <c r="B89" s="143" t="s">
        <v>80</v>
      </c>
      <c r="C89" s="143"/>
      <c r="D89" s="143"/>
      <c r="E89" s="143"/>
      <c r="F89" s="143"/>
      <c r="G89" s="143"/>
      <c r="H89" s="14">
        <f>(H67*H79)</f>
        <v>9.3819024000000015E-2</v>
      </c>
      <c r="I89" s="81">
        <f>$I$47*H89</f>
        <v>98.723814342702553</v>
      </c>
    </row>
    <row r="90" spans="1:11" s="18" customFormat="1" ht="15" customHeight="1" x14ac:dyDescent="0.25">
      <c r="A90" s="147" t="s">
        <v>81</v>
      </c>
      <c r="B90" s="147"/>
      <c r="C90" s="147"/>
      <c r="D90" s="147"/>
      <c r="E90" s="147"/>
      <c r="F90" s="147"/>
      <c r="G90" s="147"/>
      <c r="H90" s="15">
        <f>SUM(H89:H89)</f>
        <v>9.3819024000000015E-2</v>
      </c>
      <c r="I90" s="16">
        <f>I89</f>
        <v>98.723814342702553</v>
      </c>
      <c r="J90" s="17"/>
      <c r="K90" s="20"/>
    </row>
    <row r="91" spans="1:11" ht="4.5" customHeight="1" x14ac:dyDescent="0.25">
      <c r="J91" s="21"/>
    </row>
    <row r="92" spans="1:11" s="18" customFormat="1" ht="12" customHeight="1" x14ac:dyDescent="0.25">
      <c r="A92" s="156" t="s">
        <v>183</v>
      </c>
      <c r="B92" s="156"/>
      <c r="C92" s="156"/>
      <c r="D92" s="156"/>
      <c r="E92" s="156"/>
      <c r="F92" s="156"/>
      <c r="G92" s="156"/>
      <c r="H92" s="22">
        <f>H67+H79+H86+H90</f>
        <v>0.787922024</v>
      </c>
      <c r="I92" s="23">
        <f>I67+I79+I86+I90</f>
        <v>829.11401438052076</v>
      </c>
      <c r="J92" s="17"/>
    </row>
    <row r="93" spans="1:11" ht="4.5" customHeight="1" x14ac:dyDescent="0.25"/>
    <row r="94" spans="1:11" ht="33.75" customHeight="1" x14ac:dyDescent="0.25">
      <c r="A94" s="13" t="s">
        <v>82</v>
      </c>
      <c r="B94" s="142" t="s">
        <v>83</v>
      </c>
      <c r="C94" s="142"/>
      <c r="D94" s="142"/>
      <c r="E94" s="142"/>
      <c r="F94" s="142"/>
      <c r="G94" s="142"/>
      <c r="H94" s="13" t="s">
        <v>34</v>
      </c>
      <c r="I94" s="13" t="s">
        <v>35</v>
      </c>
    </row>
    <row r="95" spans="1:11" ht="15" customHeight="1" x14ac:dyDescent="0.25">
      <c r="A95" s="76">
        <v>1</v>
      </c>
      <c r="B95" s="143" t="s">
        <v>19</v>
      </c>
      <c r="C95" s="143"/>
      <c r="D95" s="143"/>
      <c r="E95" s="143"/>
      <c r="F95" s="143"/>
      <c r="G95" s="143"/>
      <c r="H95" s="14">
        <f t="shared" ref="H95:H100" si="4">I95/$I$47</f>
        <v>0</v>
      </c>
      <c r="I95" s="81">
        <f>I113</f>
        <v>0</v>
      </c>
    </row>
    <row r="96" spans="1:11" ht="15" customHeight="1" x14ac:dyDescent="0.25">
      <c r="A96" s="76">
        <f>A95+1</f>
        <v>2</v>
      </c>
      <c r="B96" s="143" t="s">
        <v>20</v>
      </c>
      <c r="C96" s="143"/>
      <c r="D96" s="143"/>
      <c r="E96" s="143"/>
      <c r="F96" s="143"/>
      <c r="G96" s="143"/>
      <c r="H96" s="14">
        <f t="shared" si="4"/>
        <v>0.21523962874701774</v>
      </c>
      <c r="I96" s="81">
        <f>I109</f>
        <v>226.4922</v>
      </c>
    </row>
    <row r="97" spans="1:10" ht="15" customHeight="1" x14ac:dyDescent="0.25">
      <c r="A97" s="76">
        <f t="shared" ref="A97:A100" si="5">A96+1</f>
        <v>3</v>
      </c>
      <c r="B97" s="157" t="s">
        <v>177</v>
      </c>
      <c r="C97" s="158"/>
      <c r="D97" s="158"/>
      <c r="E97" s="158"/>
      <c r="F97" s="158"/>
      <c r="G97" s="159"/>
      <c r="H97" s="14">
        <f t="shared" si="4"/>
        <v>0</v>
      </c>
      <c r="I97" s="81">
        <v>0</v>
      </c>
    </row>
    <row r="98" spans="1:10" ht="15" customHeight="1" x14ac:dyDescent="0.25">
      <c r="A98" s="76">
        <f t="shared" si="5"/>
        <v>4</v>
      </c>
      <c r="B98" s="143" t="s">
        <v>84</v>
      </c>
      <c r="C98" s="143"/>
      <c r="D98" s="143"/>
      <c r="E98" s="143"/>
      <c r="F98" s="143"/>
      <c r="G98" s="143"/>
      <c r="H98" s="14">
        <f t="shared" si="4"/>
        <v>0.30628975785204621</v>
      </c>
      <c r="I98" s="81">
        <f>I105</f>
        <v>322.30236363636362</v>
      </c>
    </row>
    <row r="99" spans="1:10" ht="15" customHeight="1" x14ac:dyDescent="0.25">
      <c r="A99" s="76">
        <f t="shared" si="5"/>
        <v>5</v>
      </c>
      <c r="B99" s="143" t="s">
        <v>85</v>
      </c>
      <c r="C99" s="143"/>
      <c r="D99" s="143"/>
      <c r="E99" s="143"/>
      <c r="F99" s="143"/>
      <c r="G99" s="143"/>
      <c r="H99" s="14">
        <f t="shared" si="4"/>
        <v>0</v>
      </c>
      <c r="I99" s="81">
        <f>IF(I29="Não aplicável",0,((I10/H10)*1.5*I29))</f>
        <v>0</v>
      </c>
    </row>
    <row r="100" spans="1:10" ht="15" customHeight="1" x14ac:dyDescent="0.25">
      <c r="A100" s="76">
        <f t="shared" si="5"/>
        <v>6</v>
      </c>
      <c r="B100" s="143" t="s">
        <v>86</v>
      </c>
      <c r="C100" s="143"/>
      <c r="D100" s="143"/>
      <c r="E100" s="143"/>
      <c r="F100" s="143"/>
      <c r="G100" s="143"/>
      <c r="H100" s="14">
        <f t="shared" si="4"/>
        <v>2.2902665313874509E-2</v>
      </c>
      <c r="I100" s="81">
        <f>IF(I21="Não aplicável",0,I21)</f>
        <v>24.1</v>
      </c>
    </row>
    <row r="101" spans="1:10" ht="15" customHeight="1" x14ac:dyDescent="0.25">
      <c r="A101" s="147" t="s">
        <v>87</v>
      </c>
      <c r="B101" s="147"/>
      <c r="C101" s="147"/>
      <c r="D101" s="147"/>
      <c r="E101" s="147"/>
      <c r="F101" s="147"/>
      <c r="G101" s="147"/>
      <c r="H101" s="15">
        <f>SUM(H95:H100)</f>
        <v>0.54443205191293853</v>
      </c>
      <c r="I101" s="16">
        <f>SUM(I95:I100)</f>
        <v>572.89456363636361</v>
      </c>
      <c r="J101" s="24"/>
    </row>
    <row r="102" spans="1:10" ht="18" customHeight="1" x14ac:dyDescent="0.25">
      <c r="A102" s="19" t="s">
        <v>88</v>
      </c>
      <c r="B102" s="151" t="s">
        <v>89</v>
      </c>
      <c r="C102" s="151"/>
      <c r="D102" s="151"/>
      <c r="E102" s="151"/>
      <c r="F102" s="151"/>
      <c r="G102" s="151"/>
      <c r="H102" s="25"/>
      <c r="I102" s="26"/>
    </row>
    <row r="103" spans="1:10" ht="15" customHeight="1" x14ac:dyDescent="0.25">
      <c r="A103" s="155" t="s">
        <v>90</v>
      </c>
      <c r="B103" s="155"/>
      <c r="C103" s="155"/>
      <c r="D103" s="155"/>
      <c r="E103" s="155"/>
      <c r="F103" s="155"/>
      <c r="G103" s="155"/>
      <c r="H103" s="155"/>
      <c r="I103" s="155"/>
    </row>
    <row r="104" spans="1:10" ht="24" customHeight="1" x14ac:dyDescent="0.25">
      <c r="A104" s="108" t="s">
        <v>91</v>
      </c>
      <c r="B104" s="108"/>
      <c r="C104" s="76" t="s">
        <v>92</v>
      </c>
      <c r="D104" s="76" t="s">
        <v>93</v>
      </c>
      <c r="E104" s="76" t="s">
        <v>94</v>
      </c>
      <c r="F104" s="76" t="s">
        <v>95</v>
      </c>
      <c r="G104" s="76" t="s">
        <v>96</v>
      </c>
      <c r="H104" s="14" t="s">
        <v>97</v>
      </c>
      <c r="I104" s="81" t="s">
        <v>98</v>
      </c>
    </row>
    <row r="105" spans="1:10" ht="15" customHeight="1" x14ac:dyDescent="0.25">
      <c r="A105" s="162">
        <f>IF(I12="Não aplicável",0,I12)</f>
        <v>8.35</v>
      </c>
      <c r="B105" s="162"/>
      <c r="C105" s="76">
        <f>IF(I13="Não aplicável",0,I13)</f>
        <v>22</v>
      </c>
      <c r="D105" s="76">
        <v>2</v>
      </c>
      <c r="E105" s="77">
        <f>A105*C105*D105</f>
        <v>367.4</v>
      </c>
      <c r="F105" s="77">
        <f>I39</f>
        <v>751.62727272727273</v>
      </c>
      <c r="G105" s="27">
        <f>IF(I14="Não aplicável",0,I14)</f>
        <v>0.06</v>
      </c>
      <c r="H105" s="77">
        <f>F105*G105</f>
        <v>45.097636363636362</v>
      </c>
      <c r="I105" s="81">
        <f>IF((E105-H105)&gt;0,E105-H105,0)</f>
        <v>322.30236363636362</v>
      </c>
    </row>
    <row r="106" spans="1:10" ht="3.75" customHeight="1" x14ac:dyDescent="0.25">
      <c r="A106" s="28"/>
      <c r="E106" s="24"/>
      <c r="F106" s="24"/>
      <c r="G106" s="29"/>
      <c r="H106" s="24"/>
      <c r="I106" s="30"/>
    </row>
    <row r="107" spans="1:10" ht="15" customHeight="1" x14ac:dyDescent="0.25">
      <c r="A107" s="155" t="s">
        <v>99</v>
      </c>
      <c r="B107" s="155"/>
      <c r="C107" s="155"/>
      <c r="D107" s="155"/>
      <c r="E107" s="155"/>
      <c r="F107" s="155"/>
      <c r="G107" s="155"/>
      <c r="H107" s="155"/>
      <c r="I107" s="155"/>
    </row>
    <row r="108" spans="1:10" ht="23.25" customHeight="1" x14ac:dyDescent="0.25">
      <c r="A108" s="108" t="s">
        <v>91</v>
      </c>
      <c r="B108" s="108"/>
      <c r="C108" s="76" t="s">
        <v>100</v>
      </c>
      <c r="D108" s="76" t="s">
        <v>93</v>
      </c>
      <c r="E108" s="76" t="s">
        <v>94</v>
      </c>
      <c r="F108" s="76" t="s">
        <v>95</v>
      </c>
      <c r="G108" s="76" t="s">
        <v>96</v>
      </c>
      <c r="H108" s="14" t="s">
        <v>97</v>
      </c>
      <c r="I108" s="81" t="s">
        <v>98</v>
      </c>
    </row>
    <row r="109" spans="1:10" ht="15" customHeight="1" x14ac:dyDescent="0.25">
      <c r="A109" s="160">
        <f>IF(I18="Não aplicável",0,I18)</f>
        <v>12.71</v>
      </c>
      <c r="B109" s="160"/>
      <c r="C109" s="31">
        <f>IF(I19="Não aplicável",0,I19)</f>
        <v>22</v>
      </c>
      <c r="D109" s="76">
        <v>1</v>
      </c>
      <c r="E109" s="77">
        <f>A109*C109*D109</f>
        <v>279.62</v>
      </c>
      <c r="F109" s="77">
        <f>E109</f>
        <v>279.62</v>
      </c>
      <c r="G109" s="80">
        <f>IF(I20="Não aplicável",0,I20)</f>
        <v>0.19</v>
      </c>
      <c r="H109" s="77">
        <f>F109*G109</f>
        <v>53.127800000000001</v>
      </c>
      <c r="I109" s="81">
        <f>E109-H109</f>
        <v>226.4922</v>
      </c>
    </row>
    <row r="110" spans="1:10" ht="4.5" customHeight="1" x14ac:dyDescent="0.25">
      <c r="A110" s="32"/>
      <c r="B110" s="32"/>
      <c r="C110" s="32"/>
      <c r="D110" s="32"/>
      <c r="E110" s="17"/>
      <c r="F110" s="17"/>
      <c r="G110" s="33"/>
      <c r="H110" s="17"/>
      <c r="I110" s="34"/>
    </row>
    <row r="111" spans="1:10" ht="15" customHeight="1" x14ac:dyDescent="0.25">
      <c r="A111" s="163" t="s">
        <v>176</v>
      </c>
      <c r="B111" s="164"/>
      <c r="C111" s="164"/>
      <c r="D111" s="164"/>
      <c r="E111" s="164"/>
      <c r="F111" s="165" t="str">
        <f>A15</f>
        <v xml:space="preserve">Auxílio Alimentação </v>
      </c>
      <c r="G111" s="165"/>
      <c r="H111" s="165"/>
      <c r="I111" s="166"/>
    </row>
    <row r="112" spans="1:10" ht="23.25" customHeight="1" x14ac:dyDescent="0.25">
      <c r="A112" s="135" t="s">
        <v>91</v>
      </c>
      <c r="B112" s="135"/>
      <c r="C112" s="75" t="s">
        <v>100</v>
      </c>
      <c r="D112" s="75" t="s">
        <v>93</v>
      </c>
      <c r="E112" s="75" t="s">
        <v>94</v>
      </c>
      <c r="F112" s="75" t="s">
        <v>95</v>
      </c>
      <c r="G112" s="75" t="s">
        <v>96</v>
      </c>
      <c r="H112" s="66" t="str">
        <f>H104</f>
        <v>Valor desconto</v>
      </c>
      <c r="I112" s="67" t="s">
        <v>98</v>
      </c>
    </row>
    <row r="113" spans="1:12" ht="15" customHeight="1" x14ac:dyDescent="0.25">
      <c r="A113" s="160">
        <f>IF(I15="Não aplicável",0,I15)</f>
        <v>0</v>
      </c>
      <c r="B113" s="160"/>
      <c r="C113" s="31">
        <f>IF(I16="Não aplicável",0,I16)</f>
        <v>0</v>
      </c>
      <c r="D113" s="76">
        <v>1</v>
      </c>
      <c r="E113" s="77">
        <f>A113*C113*D113</f>
        <v>0</v>
      </c>
      <c r="F113" s="77">
        <f>E113</f>
        <v>0</v>
      </c>
      <c r="G113" s="80">
        <f>IF(I17="Não aplicável",0,I17)</f>
        <v>0</v>
      </c>
      <c r="H113" s="77">
        <f>F113*G113</f>
        <v>0</v>
      </c>
      <c r="I113" s="81">
        <f>E113-H113</f>
        <v>0</v>
      </c>
    </row>
    <row r="114" spans="1:12" ht="4.5" customHeight="1" x14ac:dyDescent="0.25"/>
    <row r="115" spans="1:12" ht="12" customHeight="1" x14ac:dyDescent="0.25">
      <c r="A115" s="161" t="s">
        <v>101</v>
      </c>
      <c r="B115" s="161"/>
      <c r="C115" s="161"/>
      <c r="D115" s="161"/>
      <c r="E115" s="161"/>
      <c r="F115" s="161"/>
      <c r="G115" s="161"/>
      <c r="H115" s="35">
        <f>H47+H92+H101</f>
        <v>2.3323540759129386</v>
      </c>
      <c r="I115" s="36">
        <f>I47+I92+I101</f>
        <v>2454.2878507441569</v>
      </c>
      <c r="J115" s="24"/>
      <c r="L115" s="24"/>
    </row>
    <row r="116" spans="1:12" s="41" customFormat="1" ht="4.5" customHeight="1" x14ac:dyDescent="0.25">
      <c r="A116" s="37"/>
      <c r="B116" s="37"/>
      <c r="C116" s="37"/>
      <c r="D116" s="37"/>
      <c r="E116" s="37"/>
      <c r="F116" s="37"/>
      <c r="G116" s="37"/>
      <c r="H116" s="38"/>
      <c r="I116" s="39"/>
      <c r="J116" s="40"/>
      <c r="L116" s="40"/>
    </row>
    <row r="117" spans="1:12" ht="11.25" customHeight="1" x14ac:dyDescent="0.25">
      <c r="A117" s="146" t="s">
        <v>102</v>
      </c>
      <c r="B117" s="146"/>
      <c r="C117" s="146"/>
      <c r="D117" s="146"/>
      <c r="E117" s="146"/>
      <c r="F117" s="146"/>
      <c r="G117" s="146"/>
      <c r="H117" s="146"/>
      <c r="I117" s="146"/>
    </row>
    <row r="118" spans="1:12" ht="33.75" customHeight="1" x14ac:dyDescent="0.25">
      <c r="A118" s="13" t="s">
        <v>32</v>
      </c>
      <c r="B118" s="142" t="s">
        <v>103</v>
      </c>
      <c r="C118" s="142"/>
      <c r="D118" s="142"/>
      <c r="E118" s="142"/>
      <c r="F118" s="142"/>
      <c r="G118" s="142"/>
      <c r="H118" s="13" t="s">
        <v>34</v>
      </c>
      <c r="I118" s="13" t="s">
        <v>35</v>
      </c>
    </row>
    <row r="119" spans="1:12" ht="15" customHeight="1" x14ac:dyDescent="0.25">
      <c r="A119" s="76">
        <v>1</v>
      </c>
      <c r="B119" s="143" t="s">
        <v>104</v>
      </c>
      <c r="C119" s="143"/>
      <c r="D119" s="143"/>
      <c r="E119" s="143"/>
      <c r="F119" s="143"/>
      <c r="G119" s="143"/>
      <c r="H119" s="14">
        <f t="shared" ref="H119:H124" si="6">I119/$I$130</f>
        <v>0</v>
      </c>
      <c r="I119" s="81">
        <v>0</v>
      </c>
    </row>
    <row r="120" spans="1:12" ht="15" customHeight="1" x14ac:dyDescent="0.25">
      <c r="A120" s="76">
        <v>2</v>
      </c>
      <c r="B120" s="107" t="s">
        <v>105</v>
      </c>
      <c r="C120" s="107"/>
      <c r="D120" s="107"/>
      <c r="E120" s="107"/>
      <c r="F120" s="107"/>
      <c r="G120" s="107"/>
      <c r="H120" s="14">
        <f t="shared" si="6"/>
        <v>0</v>
      </c>
      <c r="I120" s="81">
        <v>0</v>
      </c>
    </row>
    <row r="121" spans="1:12" ht="15" customHeight="1" x14ac:dyDescent="0.25">
      <c r="A121" s="76">
        <v>3</v>
      </c>
      <c r="B121" s="143" t="s">
        <v>106</v>
      </c>
      <c r="C121" s="143"/>
      <c r="D121" s="143"/>
      <c r="E121" s="143"/>
      <c r="F121" s="143"/>
      <c r="G121" s="143"/>
      <c r="H121" s="14">
        <f t="shared" si="6"/>
        <v>0</v>
      </c>
      <c r="I121" s="81">
        <v>0</v>
      </c>
    </row>
    <row r="122" spans="1:12" ht="15" customHeight="1" x14ac:dyDescent="0.25">
      <c r="A122" s="76">
        <v>4</v>
      </c>
      <c r="B122" s="107" t="s">
        <v>107</v>
      </c>
      <c r="C122" s="107"/>
      <c r="D122" s="107"/>
      <c r="E122" s="107"/>
      <c r="F122" s="107"/>
      <c r="G122" s="107"/>
      <c r="H122" s="14">
        <f t="shared" si="6"/>
        <v>0</v>
      </c>
      <c r="I122" s="81">
        <v>0</v>
      </c>
    </row>
    <row r="123" spans="1:12" ht="15" customHeight="1" x14ac:dyDescent="0.25">
      <c r="A123" s="76">
        <v>5</v>
      </c>
      <c r="B123" s="143" t="s">
        <v>108</v>
      </c>
      <c r="C123" s="143"/>
      <c r="D123" s="143"/>
      <c r="E123" s="143"/>
      <c r="F123" s="143"/>
      <c r="G123" s="143"/>
      <c r="H123" s="14">
        <f t="shared" si="6"/>
        <v>0</v>
      </c>
      <c r="I123" s="81">
        <v>0</v>
      </c>
    </row>
    <row r="124" spans="1:12" ht="15" customHeight="1" x14ac:dyDescent="0.25">
      <c r="A124" s="76">
        <v>6</v>
      </c>
      <c r="B124" s="143" t="s">
        <v>109</v>
      </c>
      <c r="C124" s="143"/>
      <c r="D124" s="143"/>
      <c r="E124" s="143"/>
      <c r="F124" s="143"/>
      <c r="G124" s="143"/>
      <c r="H124" s="14">
        <f t="shared" si="6"/>
        <v>0</v>
      </c>
      <c r="I124" s="81">
        <v>0</v>
      </c>
    </row>
    <row r="125" spans="1:12" ht="15" customHeight="1" x14ac:dyDescent="0.25">
      <c r="A125" s="147" t="s">
        <v>110</v>
      </c>
      <c r="B125" s="147"/>
      <c r="C125" s="147"/>
      <c r="D125" s="147"/>
      <c r="E125" s="147"/>
      <c r="F125" s="147"/>
      <c r="G125" s="147"/>
      <c r="H125" s="15">
        <f>H119+H120+H121+H122+H123+H124</f>
        <v>0</v>
      </c>
      <c r="I125" s="42">
        <f>SUM(I119:I124)</f>
        <v>0</v>
      </c>
      <c r="J125" s="24"/>
    </row>
    <row r="126" spans="1:12" ht="36" customHeight="1" x14ac:dyDescent="0.25">
      <c r="B126" s="153" t="s">
        <v>182</v>
      </c>
      <c r="C126" s="153"/>
      <c r="D126" s="153"/>
      <c r="E126" s="153"/>
      <c r="F126" s="153"/>
      <c r="G126" s="153"/>
      <c r="H126" s="153"/>
      <c r="I126" s="153"/>
    </row>
    <row r="127" spans="1:12" ht="5.25" customHeight="1" x14ac:dyDescent="0.25"/>
    <row r="128" spans="1:12" ht="48.75" customHeight="1" x14ac:dyDescent="0.25">
      <c r="A128" s="167" t="s">
        <v>111</v>
      </c>
      <c r="B128" s="167"/>
      <c r="C128" s="167"/>
      <c r="D128" s="167"/>
      <c r="E128" s="167"/>
      <c r="F128" s="43">
        <f>I30</f>
        <v>0.2</v>
      </c>
      <c r="G128" s="44">
        <f>I130*F128</f>
        <v>426.39709742155867</v>
      </c>
      <c r="H128" s="78" t="s">
        <v>112</v>
      </c>
      <c r="I128" s="45">
        <f>I98</f>
        <v>322.30236363636362</v>
      </c>
    </row>
    <row r="129" spans="1:12" s="48" customFormat="1" ht="16.5" customHeight="1" x14ac:dyDescent="0.25">
      <c r="A129" s="168" t="s">
        <v>113</v>
      </c>
      <c r="B129" s="168"/>
      <c r="C129" s="78" t="s">
        <v>114</v>
      </c>
      <c r="D129" s="78" t="s">
        <v>115</v>
      </c>
      <c r="E129" s="78" t="s">
        <v>116</v>
      </c>
      <c r="F129" s="78" t="s">
        <v>117</v>
      </c>
      <c r="G129" s="78" t="s">
        <v>118</v>
      </c>
      <c r="H129" s="78" t="s">
        <v>119</v>
      </c>
      <c r="I129" s="46" t="s">
        <v>120</v>
      </c>
      <c r="J129" s="47"/>
    </row>
    <row r="130" spans="1:12" ht="16.5" customHeight="1" x14ac:dyDescent="0.25">
      <c r="A130" s="169">
        <f>I47</f>
        <v>1052.2792727272727</v>
      </c>
      <c r="B130" s="169"/>
      <c r="C130" s="79">
        <f>I67</f>
        <v>387.23877236363637</v>
      </c>
      <c r="D130" s="79">
        <f>I79</f>
        <v>268.27123462690906</v>
      </c>
      <c r="E130" s="79">
        <f>I86</f>
        <v>74.880193047272726</v>
      </c>
      <c r="F130" s="79">
        <f>I90</f>
        <v>98.723814342702553</v>
      </c>
      <c r="G130" s="79">
        <f>I101</f>
        <v>572.89456363636361</v>
      </c>
      <c r="H130" s="79">
        <f>A130+C130+D130+E130+F130+G130</f>
        <v>2454.2878507441569</v>
      </c>
      <c r="I130" s="79">
        <f>H130-I128</f>
        <v>2131.9854871077932</v>
      </c>
      <c r="J130" s="24"/>
    </row>
    <row r="131" spans="1:12" ht="4.5" customHeight="1" x14ac:dyDescent="0.25">
      <c r="A131" s="19"/>
      <c r="B131" s="170"/>
      <c r="C131" s="170"/>
      <c r="D131" s="170"/>
      <c r="E131" s="170"/>
      <c r="F131" s="170"/>
      <c r="G131" s="170"/>
      <c r="H131" s="170"/>
      <c r="I131" s="170"/>
    </row>
    <row r="132" spans="1:12" ht="33.75" customHeight="1" x14ac:dyDescent="0.25">
      <c r="A132" s="13" t="s">
        <v>44</v>
      </c>
      <c r="B132" s="142" t="s">
        <v>121</v>
      </c>
      <c r="C132" s="142"/>
      <c r="D132" s="142"/>
      <c r="E132" s="142"/>
      <c r="F132" s="142"/>
      <c r="G132" s="142"/>
      <c r="H132" s="13" t="s">
        <v>34</v>
      </c>
      <c r="I132" s="13" t="s">
        <v>35</v>
      </c>
    </row>
    <row r="133" spans="1:12" ht="15" customHeight="1" x14ac:dyDescent="0.25">
      <c r="A133" s="76">
        <v>1</v>
      </c>
      <c r="B133" s="143" t="s">
        <v>122</v>
      </c>
      <c r="C133" s="143"/>
      <c r="D133" s="143"/>
      <c r="E133" s="143"/>
      <c r="F133" s="143"/>
      <c r="G133" s="143"/>
      <c r="H133" s="14">
        <f>I133/$I$143</f>
        <v>0</v>
      </c>
      <c r="I133" s="81">
        <v>0</v>
      </c>
    </row>
    <row r="134" spans="1:12" ht="15" customHeight="1" x14ac:dyDescent="0.25">
      <c r="A134" s="76">
        <v>2</v>
      </c>
      <c r="B134" s="143" t="s">
        <v>123</v>
      </c>
      <c r="C134" s="143"/>
      <c r="D134" s="143"/>
      <c r="E134" s="143"/>
      <c r="F134" s="143"/>
      <c r="G134" s="143"/>
      <c r="H134" s="14">
        <f>I134/$I$143</f>
        <v>0</v>
      </c>
      <c r="I134" s="81">
        <v>0</v>
      </c>
    </row>
    <row r="135" spans="1:12" ht="35.65" customHeight="1" x14ac:dyDescent="0.25">
      <c r="A135" s="147" t="s">
        <v>179</v>
      </c>
      <c r="B135" s="147"/>
      <c r="C135" s="147"/>
      <c r="D135" s="147"/>
      <c r="E135" s="147"/>
      <c r="F135" s="147"/>
      <c r="G135" s="147"/>
      <c r="H135" s="15">
        <f>H133+H134</f>
        <v>0</v>
      </c>
      <c r="I135" s="16">
        <f>SUM(I133:I134)</f>
        <v>0</v>
      </c>
    </row>
    <row r="136" spans="1:12" ht="4.5" customHeight="1" x14ac:dyDescent="0.25"/>
    <row r="137" spans="1:12" ht="33.75" customHeight="1" x14ac:dyDescent="0.25">
      <c r="A137" s="13" t="s">
        <v>57</v>
      </c>
      <c r="B137" s="142" t="s">
        <v>124</v>
      </c>
      <c r="C137" s="142"/>
      <c r="D137" s="142"/>
      <c r="E137" s="142"/>
      <c r="F137" s="142"/>
      <c r="G137" s="142"/>
      <c r="H137" s="13" t="s">
        <v>34</v>
      </c>
      <c r="I137" s="13" t="s">
        <v>35</v>
      </c>
    </row>
    <row r="138" spans="1:12" ht="15" customHeight="1" x14ac:dyDescent="0.25">
      <c r="A138" s="76">
        <v>1</v>
      </c>
      <c r="B138" s="143" t="s">
        <v>124</v>
      </c>
      <c r="C138" s="143"/>
      <c r="D138" s="143"/>
      <c r="E138" s="143"/>
      <c r="F138" s="143"/>
      <c r="G138" s="143"/>
      <c r="H138" s="14">
        <f>I138/I143</f>
        <v>0</v>
      </c>
      <c r="I138" s="81">
        <v>0</v>
      </c>
    </row>
    <row r="139" spans="1:12" ht="36.6" customHeight="1" x14ac:dyDescent="0.25">
      <c r="A139" s="147" t="s">
        <v>178</v>
      </c>
      <c r="B139" s="147"/>
      <c r="C139" s="147"/>
      <c r="D139" s="147"/>
      <c r="E139" s="147"/>
      <c r="F139" s="147"/>
      <c r="G139" s="147"/>
      <c r="H139" s="15">
        <f>H138</f>
        <v>0</v>
      </c>
      <c r="I139" s="16">
        <f>I138</f>
        <v>0</v>
      </c>
      <c r="J139" s="24"/>
      <c r="K139" s="24"/>
      <c r="L139" s="2"/>
    </row>
    <row r="140" spans="1:12" ht="4.5" customHeight="1" x14ac:dyDescent="0.25">
      <c r="A140" s="18"/>
      <c r="B140" s="18"/>
      <c r="C140" s="18"/>
      <c r="D140" s="18"/>
      <c r="E140" s="18"/>
      <c r="F140" s="18"/>
      <c r="G140" s="18"/>
      <c r="H140" s="25"/>
      <c r="I140" s="26"/>
    </row>
    <row r="141" spans="1:12" ht="39" customHeight="1" x14ac:dyDescent="0.25">
      <c r="A141" s="171" t="s">
        <v>125</v>
      </c>
      <c r="B141" s="171"/>
      <c r="C141" s="171"/>
      <c r="D141" s="171"/>
      <c r="E141" s="171"/>
      <c r="F141" s="43">
        <v>0.18</v>
      </c>
      <c r="G141" s="44">
        <f>I143*F141</f>
        <v>383.75738767940277</v>
      </c>
      <c r="H141" s="78" t="s">
        <v>112</v>
      </c>
      <c r="I141" s="45">
        <f>I98</f>
        <v>322.30236363636362</v>
      </c>
      <c r="L141" s="2"/>
    </row>
    <row r="142" spans="1:12" s="48" customFormat="1" ht="16.5" customHeight="1" x14ac:dyDescent="0.25">
      <c r="A142" s="168" t="s">
        <v>113</v>
      </c>
      <c r="B142" s="168"/>
      <c r="C142" s="78" t="s">
        <v>114</v>
      </c>
      <c r="D142" s="78" t="s">
        <v>115</v>
      </c>
      <c r="E142" s="78" t="s">
        <v>116</v>
      </c>
      <c r="F142" s="78" t="s">
        <v>117</v>
      </c>
      <c r="G142" s="78" t="s">
        <v>118</v>
      </c>
      <c r="H142" s="78" t="s">
        <v>119</v>
      </c>
      <c r="I142" s="46" t="s">
        <v>120</v>
      </c>
      <c r="J142" s="47"/>
      <c r="L142" s="47"/>
    </row>
    <row r="143" spans="1:12" ht="16.5" customHeight="1" x14ac:dyDescent="0.25">
      <c r="A143" s="169">
        <f>I47</f>
        <v>1052.2792727272727</v>
      </c>
      <c r="B143" s="169"/>
      <c r="C143" s="79">
        <f>I67</f>
        <v>387.23877236363637</v>
      </c>
      <c r="D143" s="79">
        <f>I79</f>
        <v>268.27123462690906</v>
      </c>
      <c r="E143" s="79">
        <f>I86</f>
        <v>74.880193047272726</v>
      </c>
      <c r="F143" s="79">
        <f>I90</f>
        <v>98.723814342702553</v>
      </c>
      <c r="G143" s="79">
        <f>I101</f>
        <v>572.89456363636361</v>
      </c>
      <c r="H143" s="79">
        <f>A143+C143+D143+E143+F143+G143</f>
        <v>2454.2878507441569</v>
      </c>
      <c r="I143" s="79">
        <f>H143-I141</f>
        <v>2131.9854871077932</v>
      </c>
      <c r="J143" s="24"/>
      <c r="L143" s="2"/>
    </row>
    <row r="144" spans="1:12" ht="4.5" customHeight="1" x14ac:dyDescent="0.25"/>
    <row r="145" spans="1:10" ht="12" customHeight="1" x14ac:dyDescent="0.25">
      <c r="A145" s="161" t="s">
        <v>126</v>
      </c>
      <c r="B145" s="161"/>
      <c r="C145" s="161"/>
      <c r="D145" s="161"/>
      <c r="E145" s="161"/>
      <c r="F145" s="161"/>
      <c r="G145" s="161"/>
      <c r="H145" s="35">
        <f>H125+H135+H139</f>
        <v>0</v>
      </c>
      <c r="I145" s="36">
        <f>I125+I135+I139</f>
        <v>0</v>
      </c>
    </row>
    <row r="146" spans="1:10" ht="4.5" customHeight="1" x14ac:dyDescent="0.25"/>
    <row r="147" spans="1:10" ht="11.25" customHeight="1" x14ac:dyDescent="0.25">
      <c r="A147" s="146" t="s">
        <v>127</v>
      </c>
      <c r="B147" s="146"/>
      <c r="C147" s="146"/>
      <c r="D147" s="146"/>
      <c r="E147" s="146"/>
      <c r="F147" s="146"/>
      <c r="G147" s="146"/>
      <c r="H147" s="146"/>
      <c r="I147" s="146"/>
    </row>
    <row r="148" spans="1:10" ht="33.75" customHeight="1" x14ac:dyDescent="0.25">
      <c r="A148" s="13" t="s">
        <v>32</v>
      </c>
      <c r="B148" s="142" t="s">
        <v>128</v>
      </c>
      <c r="C148" s="142"/>
      <c r="D148" s="142"/>
      <c r="E148" s="142"/>
      <c r="F148" s="142"/>
      <c r="G148" s="142"/>
      <c r="H148" s="13" t="s">
        <v>34</v>
      </c>
      <c r="I148" s="13" t="s">
        <v>35</v>
      </c>
    </row>
    <row r="149" spans="1:10" ht="15" customHeight="1" x14ac:dyDescent="0.25">
      <c r="A149" s="76">
        <v>1</v>
      </c>
      <c r="B149" s="143" t="s">
        <v>129</v>
      </c>
      <c r="C149" s="143"/>
      <c r="D149" s="143"/>
      <c r="E149" s="143"/>
      <c r="F149" s="143"/>
      <c r="G149" s="143"/>
      <c r="H149" s="14">
        <f>I149/$I$115</f>
        <v>1.859154929577465E-2</v>
      </c>
      <c r="I149" s="81">
        <f>($D$159/$E$160)*G159</f>
        <v>45.629013563130812</v>
      </c>
    </row>
    <row r="150" spans="1:10" ht="15" customHeight="1" x14ac:dyDescent="0.25">
      <c r="A150" s="76">
        <v>2</v>
      </c>
      <c r="B150" s="143" t="s">
        <v>130</v>
      </c>
      <c r="C150" s="143"/>
      <c r="D150" s="143"/>
      <c r="E150" s="143"/>
      <c r="F150" s="143"/>
      <c r="G150" s="143"/>
      <c r="H150" s="14">
        <f>I150/$I$115</f>
        <v>8.5633802816901416E-2</v>
      </c>
      <c r="I150" s="81">
        <f>($D$159/$E$160)*G160</f>
        <v>210.1700018665419</v>
      </c>
    </row>
    <row r="151" spans="1:10" ht="15" customHeight="1" x14ac:dyDescent="0.25">
      <c r="A151" s="76">
        <v>3</v>
      </c>
      <c r="B151" s="143" t="s">
        <v>12</v>
      </c>
      <c r="C151" s="143"/>
      <c r="D151" s="143"/>
      <c r="E151" s="143"/>
      <c r="F151" s="143"/>
      <c r="G151" s="143"/>
      <c r="H151" s="14">
        <f>I151/$I$115</f>
        <v>2.2535211267605635E-2</v>
      </c>
      <c r="I151" s="81">
        <f>($D$159/$E$160)*G161</f>
        <v>55.307895228037346</v>
      </c>
    </row>
    <row r="152" spans="1:10" ht="15" customHeight="1" x14ac:dyDescent="0.25">
      <c r="A152" s="76">
        <v>4</v>
      </c>
      <c r="B152" s="143" t="s">
        <v>131</v>
      </c>
      <c r="C152" s="143"/>
      <c r="D152" s="143"/>
      <c r="E152" s="143"/>
      <c r="F152" s="143"/>
      <c r="G152" s="143"/>
      <c r="H152" s="14">
        <f>I152/$I$115</f>
        <v>0</v>
      </c>
      <c r="I152" s="81">
        <f>($D$159/$E$160)*G162</f>
        <v>0</v>
      </c>
    </row>
    <row r="153" spans="1:10" ht="15" customHeight="1" x14ac:dyDescent="0.25">
      <c r="A153" s="76">
        <v>5</v>
      </c>
      <c r="B153" s="143" t="s">
        <v>132</v>
      </c>
      <c r="C153" s="143"/>
      <c r="D153" s="143"/>
      <c r="E153" s="143"/>
      <c r="F153" s="143"/>
      <c r="G153" s="143"/>
      <c r="H153" s="14">
        <f>I153/$I$115</f>
        <v>0</v>
      </c>
      <c r="I153" s="81">
        <f>($D$159/$E$160)*G163</f>
        <v>0</v>
      </c>
    </row>
    <row r="154" spans="1:10" ht="15" customHeight="1" x14ac:dyDescent="0.25">
      <c r="A154" s="147" t="s">
        <v>133</v>
      </c>
      <c r="B154" s="147"/>
      <c r="C154" s="147"/>
      <c r="D154" s="147"/>
      <c r="E154" s="147"/>
      <c r="F154" s="147"/>
      <c r="G154" s="147"/>
      <c r="H154" s="15">
        <f>H149+H150+H151+H152+H153</f>
        <v>0.12676056338028172</v>
      </c>
      <c r="I154" s="16">
        <f>SUM(I149:I153)</f>
        <v>311.10691065771005</v>
      </c>
    </row>
    <row r="155" spans="1:10" ht="11.25" customHeight="1" x14ac:dyDescent="0.25">
      <c r="A155" s="19" t="s">
        <v>134</v>
      </c>
      <c r="B155" s="153" t="s">
        <v>135</v>
      </c>
      <c r="C155" s="153"/>
      <c r="D155" s="153"/>
      <c r="E155" s="153"/>
      <c r="F155" s="153"/>
      <c r="G155" s="153"/>
      <c r="H155" s="153"/>
      <c r="I155" s="153"/>
    </row>
    <row r="156" spans="1:10" ht="18.75" customHeight="1" x14ac:dyDescent="0.25">
      <c r="A156" s="19" t="s">
        <v>136</v>
      </c>
      <c r="B156" s="172" t="s">
        <v>137</v>
      </c>
      <c r="C156" s="172"/>
      <c r="D156" s="172"/>
      <c r="E156" s="172"/>
      <c r="F156" s="172"/>
      <c r="G156" s="172"/>
      <c r="H156" s="172"/>
      <c r="I156" s="172"/>
    </row>
    <row r="157" spans="1:10" ht="13.5" customHeight="1" x14ac:dyDescent="0.25">
      <c r="A157" s="155" t="s">
        <v>138</v>
      </c>
      <c r="B157" s="155"/>
      <c r="C157" s="155"/>
      <c r="D157" s="155"/>
      <c r="E157" s="155"/>
      <c r="F157" s="155"/>
      <c r="G157" s="155"/>
      <c r="H157" s="155"/>
      <c r="I157" s="155"/>
    </row>
    <row r="158" spans="1:10" ht="13.5" customHeight="1" x14ac:dyDescent="0.25">
      <c r="A158" s="108" t="s">
        <v>139</v>
      </c>
      <c r="B158" s="108"/>
      <c r="C158" s="76" t="s">
        <v>140</v>
      </c>
      <c r="D158" s="118" t="s">
        <v>141</v>
      </c>
      <c r="E158" s="118"/>
      <c r="F158" s="76" t="s">
        <v>142</v>
      </c>
      <c r="G158" s="49" t="s">
        <v>143</v>
      </c>
      <c r="H158" s="108" t="s">
        <v>144</v>
      </c>
      <c r="I158" s="108"/>
    </row>
    <row r="159" spans="1:10" ht="13.5" customHeight="1" x14ac:dyDescent="0.25">
      <c r="A159" s="177">
        <f>I115</f>
        <v>2454.2878507441569</v>
      </c>
      <c r="B159" s="177"/>
      <c r="C159" s="81">
        <f>I145</f>
        <v>0</v>
      </c>
      <c r="D159" s="178">
        <f>A159+C159</f>
        <v>2454.2878507441569</v>
      </c>
      <c r="E159" s="178"/>
      <c r="F159" s="76" t="str">
        <f>B149</f>
        <v>PIS</v>
      </c>
      <c r="G159" s="50">
        <v>1.6500000000000001E-2</v>
      </c>
      <c r="H159" s="174">
        <v>6.4999999999999997E-3</v>
      </c>
      <c r="I159" s="174"/>
      <c r="J159" s="24"/>
    </row>
    <row r="160" spans="1:10" ht="13.5" customHeight="1" x14ac:dyDescent="0.25">
      <c r="A160" s="179" t="s">
        <v>145</v>
      </c>
      <c r="B160" s="179"/>
      <c r="C160" s="49">
        <v>1</v>
      </c>
      <c r="D160" s="51">
        <f>G164/1</f>
        <v>0.1125</v>
      </c>
      <c r="E160" s="52">
        <f>C160-D160</f>
        <v>0.88749999999999996</v>
      </c>
      <c r="F160" s="76" t="str">
        <f>B150</f>
        <v>COFINS</v>
      </c>
      <c r="G160" s="50">
        <v>7.5999999999999998E-2</v>
      </c>
      <c r="H160" s="174">
        <v>0.03</v>
      </c>
      <c r="I160" s="174"/>
    </row>
    <row r="161" spans="1:10" ht="13.5" customHeight="1" x14ac:dyDescent="0.25">
      <c r="A161" s="180" t="s">
        <v>146</v>
      </c>
      <c r="B161" s="180"/>
      <c r="C161" s="76">
        <v>1</v>
      </c>
      <c r="D161" s="53">
        <f>H164</f>
        <v>5.6499999999999995E-2</v>
      </c>
      <c r="E161" s="54">
        <f>C161-D161</f>
        <v>0.94350000000000001</v>
      </c>
      <c r="F161" s="76" t="str">
        <f>B151</f>
        <v>ISS</v>
      </c>
      <c r="G161" s="50">
        <f>I11</f>
        <v>0.02</v>
      </c>
      <c r="H161" s="174">
        <f>I11</f>
        <v>0.02</v>
      </c>
      <c r="I161" s="174"/>
    </row>
    <row r="162" spans="1:10" ht="13.5" customHeight="1" x14ac:dyDescent="0.25">
      <c r="A162" s="173" t="s">
        <v>147</v>
      </c>
      <c r="B162" s="173"/>
      <c r="C162" s="76">
        <v>1</v>
      </c>
      <c r="D162" s="55">
        <v>0.09</v>
      </c>
      <c r="E162" s="56">
        <f>C162-D162</f>
        <v>0.91</v>
      </c>
      <c r="F162" s="76" t="s">
        <v>148</v>
      </c>
      <c r="G162" s="50">
        <v>0</v>
      </c>
      <c r="H162" s="174">
        <v>0</v>
      </c>
      <c r="I162" s="174"/>
    </row>
    <row r="163" spans="1:10" ht="13.5" customHeight="1" x14ac:dyDescent="0.25">
      <c r="A163" s="175" t="s">
        <v>149</v>
      </c>
      <c r="B163" s="175" t="s">
        <v>150</v>
      </c>
      <c r="C163" s="175"/>
      <c r="D163" s="175"/>
      <c r="E163" s="175"/>
      <c r="F163" s="73" t="s">
        <v>151</v>
      </c>
      <c r="G163" s="50">
        <v>0</v>
      </c>
      <c r="H163" s="174">
        <v>0</v>
      </c>
      <c r="I163" s="174"/>
    </row>
    <row r="164" spans="1:10" ht="18" customHeight="1" x14ac:dyDescent="0.25">
      <c r="A164" s="175"/>
      <c r="B164" s="175"/>
      <c r="C164" s="175"/>
      <c r="D164" s="175"/>
      <c r="E164" s="175"/>
      <c r="F164" s="70" t="s">
        <v>152</v>
      </c>
      <c r="G164" s="57">
        <f>SUM(G159:G163)</f>
        <v>0.1125</v>
      </c>
      <c r="H164" s="176">
        <f>SUM(H159:I163)</f>
        <v>5.6499999999999995E-2</v>
      </c>
      <c r="I164" s="176"/>
    </row>
    <row r="165" spans="1:10" ht="18" customHeight="1" x14ac:dyDescent="0.25">
      <c r="A165" s="19" t="s">
        <v>153</v>
      </c>
      <c r="B165" s="172" t="s">
        <v>154</v>
      </c>
      <c r="C165" s="172"/>
      <c r="D165" s="172"/>
      <c r="E165" s="172"/>
      <c r="F165" s="172"/>
      <c r="G165" s="172"/>
      <c r="H165" s="172"/>
      <c r="I165" s="172"/>
    </row>
    <row r="166" spans="1:10" ht="4.5" customHeight="1" x14ac:dyDescent="0.25">
      <c r="A166" s="58"/>
      <c r="B166" s="181"/>
      <c r="C166" s="181"/>
      <c r="D166" s="181"/>
      <c r="E166" s="181"/>
      <c r="F166" s="181"/>
      <c r="G166" s="181"/>
      <c r="H166" s="181"/>
      <c r="I166" s="181"/>
    </row>
    <row r="167" spans="1:10" ht="12" customHeight="1" x14ac:dyDescent="0.25">
      <c r="A167" s="161" t="s">
        <v>155</v>
      </c>
      <c r="B167" s="161"/>
      <c r="C167" s="161"/>
      <c r="D167" s="161"/>
      <c r="E167" s="161"/>
      <c r="F167" s="161"/>
      <c r="G167" s="161"/>
      <c r="H167" s="35">
        <f>H154</f>
        <v>0.12676056338028172</v>
      </c>
      <c r="I167" s="36">
        <f>I154</f>
        <v>311.10691065771005</v>
      </c>
    </row>
    <row r="168" spans="1:10" ht="4.5" customHeight="1" x14ac:dyDescent="0.25"/>
    <row r="169" spans="1:10" ht="11.25" customHeight="1" x14ac:dyDescent="0.25">
      <c r="A169" s="182" t="s">
        <v>156</v>
      </c>
      <c r="B169" s="182"/>
      <c r="C169" s="182"/>
      <c r="D169" s="182"/>
      <c r="E169" s="182"/>
      <c r="F169" s="182"/>
      <c r="G169" s="182"/>
      <c r="H169" s="182"/>
      <c r="I169" s="182"/>
    </row>
    <row r="170" spans="1:10" ht="11.25" customHeight="1" x14ac:dyDescent="0.25">
      <c r="A170" s="146" t="s">
        <v>31</v>
      </c>
      <c r="B170" s="146"/>
      <c r="C170" s="146"/>
      <c r="D170" s="146"/>
      <c r="E170" s="146"/>
      <c r="F170" s="146"/>
      <c r="G170" s="146"/>
      <c r="H170" s="146"/>
      <c r="I170" s="146"/>
    </row>
    <row r="171" spans="1:10" ht="15" customHeight="1" x14ac:dyDescent="0.25">
      <c r="A171" s="76">
        <v>1</v>
      </c>
      <c r="B171" s="143" t="s">
        <v>157</v>
      </c>
      <c r="C171" s="143"/>
      <c r="D171" s="143"/>
      <c r="E171" s="143"/>
      <c r="F171" s="143"/>
      <c r="G171" s="143"/>
      <c r="H171" s="14">
        <f>I171/$G$192</f>
        <v>0.38051683883057574</v>
      </c>
      <c r="I171" s="59">
        <f>I47</f>
        <v>1052.2792727272727</v>
      </c>
    </row>
    <row r="172" spans="1:10" ht="15" customHeight="1" x14ac:dyDescent="0.25">
      <c r="A172" s="76">
        <v>2</v>
      </c>
      <c r="B172" s="143" t="s">
        <v>158</v>
      </c>
      <c r="C172" s="143"/>
      <c r="D172" s="143"/>
      <c r="E172" s="143"/>
      <c r="F172" s="143"/>
      <c r="G172" s="143"/>
      <c r="H172" s="14">
        <f>I172/$G$192</f>
        <v>0.29981759781746903</v>
      </c>
      <c r="I172" s="59">
        <f>I67+I79+I86+I90</f>
        <v>829.11401438052076</v>
      </c>
    </row>
    <row r="173" spans="1:10" ht="15" customHeight="1" x14ac:dyDescent="0.25">
      <c r="A173" s="76">
        <v>3</v>
      </c>
      <c r="B173" s="143" t="s">
        <v>159</v>
      </c>
      <c r="C173" s="143"/>
      <c r="D173" s="143"/>
      <c r="E173" s="143"/>
      <c r="F173" s="143"/>
      <c r="G173" s="143"/>
      <c r="H173" s="14">
        <f>I173/$G$192</f>
        <v>0.20716556335195524</v>
      </c>
      <c r="I173" s="59">
        <f>I101</f>
        <v>572.89456363636361</v>
      </c>
    </row>
    <row r="174" spans="1:10" s="18" customFormat="1" ht="15" customHeight="1" x14ac:dyDescent="0.25">
      <c r="A174" s="161" t="s">
        <v>160</v>
      </c>
      <c r="B174" s="161"/>
      <c r="C174" s="161"/>
      <c r="D174" s="161"/>
      <c r="E174" s="161"/>
      <c r="F174" s="161"/>
      <c r="G174" s="161"/>
      <c r="H174" s="35">
        <f>H171+H172+H173</f>
        <v>0.88750000000000007</v>
      </c>
      <c r="I174" s="36">
        <f>SUM(I171:I173)</f>
        <v>2454.2878507441569</v>
      </c>
      <c r="J174" s="25"/>
    </row>
    <row r="175" spans="1:10" ht="4.5" customHeight="1" x14ac:dyDescent="0.25"/>
    <row r="176" spans="1:10" ht="11.25" customHeight="1" x14ac:dyDescent="0.25">
      <c r="A176" s="146" t="s">
        <v>102</v>
      </c>
      <c r="B176" s="146"/>
      <c r="C176" s="146"/>
      <c r="D176" s="146"/>
      <c r="E176" s="146"/>
      <c r="F176" s="146"/>
      <c r="G176" s="146"/>
      <c r="H176" s="146"/>
      <c r="I176" s="146"/>
    </row>
    <row r="177" spans="1:11" ht="15" customHeight="1" x14ac:dyDescent="0.25">
      <c r="A177" s="76">
        <v>1</v>
      </c>
      <c r="B177" s="143" t="s">
        <v>161</v>
      </c>
      <c r="C177" s="143"/>
      <c r="D177" s="143"/>
      <c r="E177" s="143"/>
      <c r="F177" s="143"/>
      <c r="G177" s="143"/>
      <c r="H177" s="14">
        <f>I177/$G$192</f>
        <v>0</v>
      </c>
      <c r="I177" s="81">
        <f>I125</f>
        <v>0</v>
      </c>
    </row>
    <row r="178" spans="1:11" ht="15" customHeight="1" x14ac:dyDescent="0.25">
      <c r="A178" s="76">
        <v>2</v>
      </c>
      <c r="B178" s="143" t="s">
        <v>162</v>
      </c>
      <c r="C178" s="143"/>
      <c r="D178" s="143"/>
      <c r="E178" s="143"/>
      <c r="F178" s="143"/>
      <c r="G178" s="143"/>
      <c r="H178" s="14">
        <f>I178/$G$192</f>
        <v>0</v>
      </c>
      <c r="I178" s="81">
        <f>I135</f>
        <v>0</v>
      </c>
    </row>
    <row r="179" spans="1:11" ht="15" customHeight="1" x14ac:dyDescent="0.25">
      <c r="A179" s="76">
        <v>3</v>
      </c>
      <c r="B179" s="143" t="s">
        <v>163</v>
      </c>
      <c r="C179" s="143"/>
      <c r="D179" s="143"/>
      <c r="E179" s="143"/>
      <c r="F179" s="143"/>
      <c r="G179" s="143"/>
      <c r="H179" s="14">
        <f>I179/$G$192</f>
        <v>0</v>
      </c>
      <c r="I179" s="81">
        <f>I139</f>
        <v>0</v>
      </c>
    </row>
    <row r="180" spans="1:11" ht="15" customHeight="1" x14ac:dyDescent="0.25">
      <c r="A180" s="161" t="s">
        <v>164</v>
      </c>
      <c r="B180" s="161"/>
      <c r="C180" s="161"/>
      <c r="D180" s="161"/>
      <c r="E180" s="161"/>
      <c r="F180" s="161"/>
      <c r="G180" s="161"/>
      <c r="H180" s="35">
        <f>H177+H178+H179</f>
        <v>0</v>
      </c>
      <c r="I180" s="36">
        <f>I177+I178+I179</f>
        <v>0</v>
      </c>
    </row>
    <row r="181" spans="1:11" ht="4.5" customHeight="1" x14ac:dyDescent="0.25"/>
    <row r="182" spans="1:11" ht="11.25" customHeight="1" x14ac:dyDescent="0.25">
      <c r="A182" s="146" t="s">
        <v>127</v>
      </c>
      <c r="B182" s="146"/>
      <c r="C182" s="146"/>
      <c r="D182" s="146"/>
      <c r="E182" s="146"/>
      <c r="F182" s="146"/>
      <c r="G182" s="146"/>
      <c r="H182" s="146"/>
      <c r="I182" s="146"/>
    </row>
    <row r="183" spans="1:11" ht="15" customHeight="1" x14ac:dyDescent="0.25">
      <c r="A183" s="76">
        <v>1</v>
      </c>
      <c r="B183" s="143" t="s">
        <v>165</v>
      </c>
      <c r="C183" s="143"/>
      <c r="D183" s="143"/>
      <c r="E183" s="143"/>
      <c r="F183" s="143"/>
      <c r="G183" s="143"/>
      <c r="H183" s="14">
        <f>I183/$G$192</f>
        <v>0.1125</v>
      </c>
      <c r="I183" s="81">
        <f>I154</f>
        <v>311.10691065771005</v>
      </c>
    </row>
    <row r="184" spans="1:11" ht="15" customHeight="1" x14ac:dyDescent="0.25">
      <c r="A184" s="161" t="s">
        <v>166</v>
      </c>
      <c r="B184" s="161"/>
      <c r="C184" s="161"/>
      <c r="D184" s="161"/>
      <c r="E184" s="161"/>
      <c r="F184" s="161"/>
      <c r="G184" s="161"/>
      <c r="H184" s="35">
        <f>H183</f>
        <v>0.1125</v>
      </c>
      <c r="I184" s="36">
        <f>I154</f>
        <v>311.10691065771005</v>
      </c>
      <c r="K184" s="30"/>
    </row>
    <row r="185" spans="1:11" ht="4.5" customHeight="1" x14ac:dyDescent="0.25"/>
    <row r="186" spans="1:11" ht="11.25" customHeight="1" x14ac:dyDescent="0.25">
      <c r="A186" s="184" t="s">
        <v>188</v>
      </c>
      <c r="B186" s="184"/>
      <c r="C186" s="184"/>
      <c r="D186" s="184"/>
      <c r="E186" s="184"/>
      <c r="F186" s="184"/>
      <c r="G186" s="184"/>
      <c r="H186" s="184"/>
      <c r="I186" s="184"/>
    </row>
    <row r="187" spans="1:11" ht="4.9000000000000004" customHeight="1" x14ac:dyDescent="0.25">
      <c r="A187" s="183"/>
      <c r="B187" s="183"/>
      <c r="C187" s="183"/>
      <c r="D187" s="183"/>
      <c r="E187" s="183"/>
      <c r="F187" s="183"/>
      <c r="G187" s="183"/>
      <c r="H187" s="183"/>
      <c r="I187" s="183"/>
    </row>
    <row r="188" spans="1:11" ht="40.5" customHeight="1" x14ac:dyDescent="0.25">
      <c r="A188" s="184" t="s">
        <v>186</v>
      </c>
      <c r="B188" s="184"/>
      <c r="C188" s="184"/>
      <c r="D188" s="184"/>
      <c r="E188" s="184"/>
      <c r="F188" s="184"/>
      <c r="G188" s="185" t="s">
        <v>196</v>
      </c>
      <c r="H188" s="186"/>
      <c r="I188" s="187"/>
    </row>
    <row r="189" spans="1:11" ht="11.25" customHeight="1" x14ac:dyDescent="0.25">
      <c r="A189" s="184"/>
      <c r="B189" s="184"/>
      <c r="C189" s="184"/>
      <c r="D189" s="184"/>
      <c r="E189" s="184"/>
      <c r="F189" s="184"/>
      <c r="G189" s="100"/>
      <c r="H189" s="101"/>
      <c r="I189" s="101">
        <f>((H71+H77+H78+H83+H84+H85)+((H71+H77+H78+H83+H84+H85)*H67))*I47*H192</f>
        <v>405.15091427279128</v>
      </c>
    </row>
    <row r="190" spans="1:11" ht="4.9000000000000004" customHeight="1" x14ac:dyDescent="0.25">
      <c r="A190" s="183"/>
      <c r="B190" s="183"/>
      <c r="C190" s="183"/>
      <c r="D190" s="183"/>
      <c r="E190" s="183"/>
      <c r="F190" s="183"/>
      <c r="G190" s="183"/>
      <c r="H190" s="183"/>
      <c r="I190" s="183"/>
    </row>
    <row r="191" spans="1:11" ht="35.450000000000003" customHeight="1" x14ac:dyDescent="0.25">
      <c r="A191" s="188" t="s">
        <v>187</v>
      </c>
      <c r="B191" s="189"/>
      <c r="C191" s="189"/>
      <c r="D191" s="189"/>
      <c r="E191" s="189"/>
      <c r="F191" s="190"/>
      <c r="G191" s="83" t="s">
        <v>167</v>
      </c>
      <c r="H191" s="83" t="s">
        <v>168</v>
      </c>
      <c r="I191" s="83" t="s">
        <v>169</v>
      </c>
    </row>
    <row r="192" spans="1:11" ht="14.45" customHeight="1" x14ac:dyDescent="0.25">
      <c r="A192" s="191"/>
      <c r="B192" s="192"/>
      <c r="C192" s="192"/>
      <c r="D192" s="192"/>
      <c r="E192" s="192"/>
      <c r="F192" s="193"/>
      <c r="G192" s="94">
        <f>I174+I180+I184</f>
        <v>2765.3947614018671</v>
      </c>
      <c r="H192" s="82">
        <f>IF(D6="12x36",2,1)</f>
        <v>1</v>
      </c>
      <c r="I192" s="95">
        <f>G192*H192</f>
        <v>2765.3947614018671</v>
      </c>
    </row>
  </sheetData>
  <mergeCells count="181">
    <mergeCell ref="A187:I187"/>
    <mergeCell ref="A188:F189"/>
    <mergeCell ref="G188:I188"/>
    <mergeCell ref="A190:I190"/>
    <mergeCell ref="A191:F192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H21:H24"/>
    <mergeCell ref="I21:I24"/>
    <mergeCell ref="A22:F22"/>
    <mergeCell ref="A23:F23"/>
    <mergeCell ref="A24:F24"/>
    <mergeCell ref="A25:F25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6430F-D441-43EF-90F0-33EB82C3AD4A}">
  <dimension ref="A1:L192"/>
  <sheetViews>
    <sheetView showGridLines="0" view="pageBreakPreview" topLeftCell="A104" zoomScale="145" zoomScaleNormal="130" zoomScaleSheetLayoutView="145" zoomScalePageLayoutView="130" workbookViewId="0">
      <selection activeCell="I139" sqref="I13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K1" s="3"/>
    </row>
    <row r="2" spans="1:11" ht="22.5" customHeight="1" x14ac:dyDescent="0.25">
      <c r="A2" s="109" t="s">
        <v>1</v>
      </c>
      <c r="B2" s="109"/>
      <c r="C2" s="110" t="s">
        <v>197</v>
      </c>
      <c r="D2" s="110"/>
      <c r="E2" s="111" t="s">
        <v>2</v>
      </c>
      <c r="F2" s="111"/>
      <c r="G2" s="111"/>
      <c r="H2" s="111"/>
      <c r="I2" s="111"/>
    </row>
    <row r="3" spans="1:11" ht="11.25" customHeight="1" x14ac:dyDescent="0.25">
      <c r="A3" s="109" t="s">
        <v>3</v>
      </c>
      <c r="B3" s="109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07" t="s">
        <v>5</v>
      </c>
      <c r="B5" s="107"/>
      <c r="C5" s="107"/>
      <c r="D5" s="112" t="s">
        <v>202</v>
      </c>
      <c r="E5" s="112"/>
      <c r="F5" s="112"/>
      <c r="G5" s="113" t="str">
        <f>IF(D6="12x36","Regime de trabalho:","Quantidade de HORAS/MÊS")</f>
        <v>Quantidade de HORAS/MÊS</v>
      </c>
      <c r="H5" s="113"/>
      <c r="I5" s="114">
        <f>IF(D6="12x36",D6,5*D6)</f>
        <v>100</v>
      </c>
    </row>
    <row r="6" spans="1:11" ht="18.75" customHeight="1" x14ac:dyDescent="0.25">
      <c r="A6" s="107" t="str">
        <f>IF(D6="12x36","Regime de trabalho:","Regime de trabalho (horas semanais):")</f>
        <v>Regime de trabalho (horas semanais):</v>
      </c>
      <c r="B6" s="107"/>
      <c r="C6" s="107"/>
      <c r="D6" s="120">
        <v>20</v>
      </c>
      <c r="E6" s="120"/>
      <c r="F6" s="120"/>
      <c r="G6" s="113"/>
      <c r="H6" s="113"/>
      <c r="I6" s="114"/>
    </row>
    <row r="7" spans="1:11" ht="22.5" customHeight="1" x14ac:dyDescent="0.25">
      <c r="A7" s="107" t="s">
        <v>6</v>
      </c>
      <c r="B7" s="107"/>
      <c r="C7" s="107"/>
      <c r="D7" s="108" t="s">
        <v>198</v>
      </c>
      <c r="E7" s="108"/>
      <c r="F7" s="108"/>
      <c r="G7" s="116" t="s">
        <v>7</v>
      </c>
      <c r="H7" s="116"/>
      <c r="I7" s="106">
        <v>0.4</v>
      </c>
    </row>
    <row r="8" spans="1:11" ht="22.5" customHeight="1" x14ac:dyDescent="0.25">
      <c r="A8" s="107" t="s">
        <v>8</v>
      </c>
      <c r="B8" s="107"/>
      <c r="C8" s="107"/>
      <c r="D8" s="108" t="s">
        <v>199</v>
      </c>
      <c r="E8" s="108"/>
      <c r="F8" s="108"/>
      <c r="G8" s="116"/>
      <c r="H8" s="116"/>
      <c r="I8" s="106"/>
    </row>
    <row r="9" spans="1:11" ht="24.75" customHeight="1" x14ac:dyDescent="0.25">
      <c r="A9" s="107" t="s">
        <v>9</v>
      </c>
      <c r="B9" s="107"/>
      <c r="C9" s="107"/>
      <c r="D9" s="115" t="s">
        <v>208</v>
      </c>
      <c r="E9" s="115"/>
      <c r="F9" s="115"/>
      <c r="G9" s="116" t="s">
        <v>10</v>
      </c>
      <c r="H9" s="116"/>
      <c r="I9" s="69" t="s">
        <v>192</v>
      </c>
    </row>
    <row r="10" spans="1:11" ht="32.25" customHeight="1" x14ac:dyDescent="0.25">
      <c r="A10" s="117" t="s">
        <v>181</v>
      </c>
      <c r="B10" s="117"/>
      <c r="C10" s="117"/>
      <c r="D10" s="117"/>
      <c r="E10" s="117"/>
      <c r="F10" s="117"/>
      <c r="G10" s="72" t="s">
        <v>11</v>
      </c>
      <c r="H10" s="74">
        <v>220</v>
      </c>
      <c r="I10" s="7">
        <v>1653.58</v>
      </c>
    </row>
    <row r="11" spans="1:11" ht="11.25" customHeight="1" x14ac:dyDescent="0.25">
      <c r="A11" s="118" t="s">
        <v>12</v>
      </c>
      <c r="B11" s="118"/>
      <c r="C11" s="118"/>
      <c r="D11" s="118"/>
      <c r="E11" s="118"/>
      <c r="F11" s="118"/>
      <c r="G11" s="74" t="str">
        <f>D9</f>
        <v>Novo Hamburgo</v>
      </c>
      <c r="H11" s="74" t="s">
        <v>13</v>
      </c>
      <c r="I11" s="8">
        <v>0.02</v>
      </c>
    </row>
    <row r="12" spans="1:11" ht="15" customHeight="1" x14ac:dyDescent="0.25">
      <c r="A12" s="118" t="s">
        <v>14</v>
      </c>
      <c r="B12" s="118"/>
      <c r="C12" s="118"/>
      <c r="D12" s="118"/>
      <c r="E12" s="118"/>
      <c r="F12" s="118"/>
      <c r="G12" s="119" t="s">
        <v>15</v>
      </c>
      <c r="H12" s="74" t="s">
        <v>16</v>
      </c>
      <c r="I12" s="7">
        <v>5.2</v>
      </c>
    </row>
    <row r="13" spans="1:11" x14ac:dyDescent="0.25">
      <c r="A13" s="118"/>
      <c r="B13" s="118"/>
      <c r="C13" s="118"/>
      <c r="D13" s="118"/>
      <c r="E13" s="118"/>
      <c r="F13" s="118"/>
      <c r="G13" s="119"/>
      <c r="H13" s="74" t="s">
        <v>17</v>
      </c>
      <c r="I13" s="9">
        <v>22</v>
      </c>
    </row>
    <row r="14" spans="1:11" x14ac:dyDescent="0.25">
      <c r="A14" s="118"/>
      <c r="B14" s="118"/>
      <c r="C14" s="118"/>
      <c r="D14" s="118"/>
      <c r="E14" s="118"/>
      <c r="F14" s="118"/>
      <c r="G14" s="119"/>
      <c r="H14" s="74" t="s">
        <v>18</v>
      </c>
      <c r="I14" s="69">
        <v>0.06</v>
      </c>
    </row>
    <row r="15" spans="1:11" ht="11.25" customHeight="1" x14ac:dyDescent="0.25">
      <c r="A15" s="118" t="s">
        <v>180</v>
      </c>
      <c r="B15" s="118"/>
      <c r="C15" s="118"/>
      <c r="D15" s="118"/>
      <c r="E15" s="118"/>
      <c r="F15" s="118"/>
      <c r="G15" s="119" t="s">
        <v>15</v>
      </c>
      <c r="H15" s="74" t="s">
        <v>16</v>
      </c>
      <c r="I15" s="7">
        <v>0</v>
      </c>
    </row>
    <row r="16" spans="1:11" ht="11.25" customHeight="1" x14ac:dyDescent="0.25">
      <c r="A16" s="118"/>
      <c r="B16" s="118"/>
      <c r="C16" s="118"/>
      <c r="D16" s="118"/>
      <c r="E16" s="118"/>
      <c r="F16" s="118"/>
      <c r="G16" s="119"/>
      <c r="H16" s="74" t="s">
        <v>17</v>
      </c>
      <c r="I16" s="9">
        <v>0</v>
      </c>
    </row>
    <row r="17" spans="1:9" x14ac:dyDescent="0.25">
      <c r="A17" s="118"/>
      <c r="B17" s="118"/>
      <c r="C17" s="118"/>
      <c r="D17" s="118"/>
      <c r="E17" s="118"/>
      <c r="F17" s="118"/>
      <c r="G17" s="119"/>
      <c r="H17" s="74" t="s">
        <v>18</v>
      </c>
      <c r="I17" s="69">
        <v>0</v>
      </c>
    </row>
    <row r="18" spans="1:9" ht="11.25" customHeight="1" x14ac:dyDescent="0.25">
      <c r="A18" s="118" t="s">
        <v>20</v>
      </c>
      <c r="B18" s="118"/>
      <c r="C18" s="118"/>
      <c r="D18" s="118"/>
      <c r="E18" s="118"/>
      <c r="F18" s="118"/>
      <c r="G18" s="119" t="s">
        <v>15</v>
      </c>
      <c r="H18" s="74" t="s">
        <v>16</v>
      </c>
      <c r="I18" s="7">
        <v>12.71</v>
      </c>
    </row>
    <row r="19" spans="1:9" x14ac:dyDescent="0.25">
      <c r="A19" s="118"/>
      <c r="B19" s="118"/>
      <c r="C19" s="118"/>
      <c r="D19" s="118"/>
      <c r="E19" s="118"/>
      <c r="F19" s="118"/>
      <c r="G19" s="119"/>
      <c r="H19" s="74" t="s">
        <v>17</v>
      </c>
      <c r="I19" s="9">
        <v>22</v>
      </c>
    </row>
    <row r="20" spans="1:9" x14ac:dyDescent="0.25">
      <c r="A20" s="136"/>
      <c r="B20" s="136"/>
      <c r="C20" s="136"/>
      <c r="D20" s="136"/>
      <c r="E20" s="136"/>
      <c r="F20" s="136"/>
      <c r="G20" s="119"/>
      <c r="H20" s="74" t="s">
        <v>18</v>
      </c>
      <c r="I20" s="69">
        <v>0.19</v>
      </c>
    </row>
    <row r="21" spans="1:9" ht="14.25" customHeight="1" x14ac:dyDescent="0.25">
      <c r="A21" s="136"/>
      <c r="B21" s="137"/>
      <c r="C21" s="137"/>
      <c r="D21" s="137"/>
      <c r="E21" s="137"/>
      <c r="F21" s="138"/>
      <c r="G21" s="139" t="s">
        <v>15</v>
      </c>
      <c r="H21" s="113" t="s">
        <v>21</v>
      </c>
      <c r="I21" s="123">
        <v>24.1</v>
      </c>
    </row>
    <row r="22" spans="1:9" ht="16.5" customHeight="1" x14ac:dyDescent="0.25">
      <c r="A22" s="126" t="s">
        <v>201</v>
      </c>
      <c r="B22" s="127"/>
      <c r="C22" s="127"/>
      <c r="D22" s="127"/>
      <c r="E22" s="127"/>
      <c r="F22" s="128"/>
      <c r="G22" s="140"/>
      <c r="H22" s="121"/>
      <c r="I22" s="124"/>
    </row>
    <row r="23" spans="1:9" x14ac:dyDescent="0.25">
      <c r="A23" s="129"/>
      <c r="B23" s="130"/>
      <c r="C23" s="130"/>
      <c r="D23" s="130"/>
      <c r="E23" s="130"/>
      <c r="F23" s="131"/>
      <c r="G23" s="140"/>
      <c r="H23" s="121"/>
      <c r="I23" s="124"/>
    </row>
    <row r="24" spans="1:9" ht="12.75" customHeight="1" x14ac:dyDescent="0.25">
      <c r="A24" s="132"/>
      <c r="B24" s="133"/>
      <c r="C24" s="133"/>
      <c r="D24" s="133"/>
      <c r="E24" s="133"/>
      <c r="F24" s="134"/>
      <c r="G24" s="141"/>
      <c r="H24" s="122"/>
      <c r="I24" s="125"/>
    </row>
    <row r="25" spans="1:9" ht="22.5" customHeight="1" x14ac:dyDescent="0.25">
      <c r="A25" s="135" t="s">
        <v>22</v>
      </c>
      <c r="B25" s="135"/>
      <c r="C25" s="135"/>
      <c r="D25" s="135"/>
      <c r="E25" s="135"/>
      <c r="F25" s="135"/>
      <c r="G25" s="71"/>
      <c r="H25" s="71" t="s">
        <v>23</v>
      </c>
      <c r="I25" s="69" t="s">
        <v>192</v>
      </c>
    </row>
    <row r="26" spans="1:9" ht="34.5" customHeight="1" x14ac:dyDescent="0.25">
      <c r="A26" s="108" t="s">
        <v>24</v>
      </c>
      <c r="B26" s="108"/>
      <c r="C26" s="108"/>
      <c r="D26" s="108"/>
      <c r="E26" s="108"/>
      <c r="F26" s="108"/>
      <c r="G26" s="74"/>
      <c r="H26" s="74" t="s">
        <v>25</v>
      </c>
      <c r="I26" s="7">
        <v>751.63</v>
      </c>
    </row>
    <row r="27" spans="1:9" ht="15" customHeight="1" x14ac:dyDescent="0.25">
      <c r="A27" s="108" t="s">
        <v>26</v>
      </c>
      <c r="B27" s="108"/>
      <c r="C27" s="108"/>
      <c r="D27" s="108"/>
      <c r="E27" s="108"/>
      <c r="F27" s="108"/>
      <c r="G27" s="71"/>
      <c r="H27" s="10" t="s">
        <v>27</v>
      </c>
      <c r="I27" s="69" t="s">
        <v>192</v>
      </c>
    </row>
    <row r="28" spans="1:9" ht="15" customHeight="1" x14ac:dyDescent="0.25">
      <c r="A28" s="108"/>
      <c r="B28" s="108"/>
      <c r="C28" s="108"/>
      <c r="D28" s="108"/>
      <c r="E28" s="108"/>
      <c r="F28" s="108"/>
      <c r="G28" s="71"/>
      <c r="H28" s="12" t="s">
        <v>28</v>
      </c>
      <c r="I28" s="69" t="s">
        <v>192</v>
      </c>
    </row>
    <row r="29" spans="1:9" ht="26.25" customHeight="1" x14ac:dyDescent="0.25">
      <c r="A29" s="108" t="s">
        <v>29</v>
      </c>
      <c r="B29" s="108"/>
      <c r="C29" s="108"/>
      <c r="D29" s="108"/>
      <c r="E29" s="108"/>
      <c r="F29" s="108"/>
      <c r="G29" s="71"/>
      <c r="H29" s="74" t="s">
        <v>27</v>
      </c>
      <c r="I29" s="11" t="s">
        <v>192</v>
      </c>
    </row>
    <row r="30" spans="1:9" ht="35.25" customHeight="1" x14ac:dyDescent="0.25">
      <c r="A30" s="108" t="s">
        <v>30</v>
      </c>
      <c r="B30" s="108"/>
      <c r="C30" s="108"/>
      <c r="D30" s="108"/>
      <c r="E30" s="108"/>
      <c r="F30" s="108"/>
      <c r="G30" s="74"/>
      <c r="H30" s="72" t="s">
        <v>23</v>
      </c>
      <c r="I30" s="69">
        <v>0.2</v>
      </c>
    </row>
    <row r="31" spans="1:9" ht="1.1499999999999999" customHeight="1" x14ac:dyDescent="0.25">
      <c r="A31" s="98"/>
      <c r="B31" s="98"/>
      <c r="C31" s="98"/>
      <c r="D31" s="98"/>
      <c r="E31" s="98"/>
      <c r="F31" s="98"/>
      <c r="G31" s="98"/>
      <c r="H31" s="98"/>
      <c r="I31" s="99" t="s">
        <v>192</v>
      </c>
    </row>
    <row r="32" spans="1:9" ht="1.1499999999999999" customHeight="1" x14ac:dyDescent="0.25">
      <c r="A32" s="144"/>
      <c r="B32" s="144"/>
      <c r="C32" s="144"/>
      <c r="D32" s="144"/>
      <c r="E32" s="144"/>
      <c r="F32" s="144"/>
      <c r="G32" s="144"/>
      <c r="H32" s="144"/>
      <c r="I32" s="144"/>
    </row>
    <row r="33" spans="1:10" ht="1.1499999999999999" customHeight="1" x14ac:dyDescent="0.25">
      <c r="A33" s="144"/>
      <c r="B33" s="144"/>
      <c r="C33" s="144"/>
      <c r="D33" s="144"/>
      <c r="E33" s="144"/>
      <c r="F33" s="144"/>
      <c r="G33" s="144"/>
      <c r="H33" s="144"/>
      <c r="I33" s="144"/>
    </row>
    <row r="34" spans="1:10" ht="1.1499999999999999" customHeight="1" x14ac:dyDescent="0.25">
      <c r="A34" s="144"/>
      <c r="B34" s="144"/>
      <c r="C34" s="144"/>
      <c r="D34" s="144"/>
      <c r="E34" s="144"/>
      <c r="F34" s="144"/>
      <c r="G34" s="144"/>
      <c r="H34" s="144"/>
      <c r="I34" s="144"/>
    </row>
    <row r="35" spans="1:10" ht="1.1499999999999999" customHeight="1" x14ac:dyDescent="0.25">
      <c r="A35" s="144"/>
      <c r="B35" s="144"/>
      <c r="C35" s="144"/>
      <c r="D35" s="144"/>
      <c r="E35" s="144"/>
      <c r="F35" s="144"/>
      <c r="G35" s="144"/>
      <c r="H35" s="144"/>
      <c r="I35" s="144"/>
    </row>
    <row r="36" spans="1:10" ht="1.1499999999999999" customHeight="1" x14ac:dyDescent="0.25">
      <c r="A36" s="145"/>
      <c r="B36" s="145"/>
      <c r="C36" s="145"/>
      <c r="D36" s="145"/>
      <c r="E36" s="145"/>
      <c r="F36" s="145"/>
      <c r="G36" s="145"/>
      <c r="H36" s="145"/>
      <c r="I36" s="145"/>
    </row>
    <row r="37" spans="1:10" ht="8.25" customHeight="1" x14ac:dyDescent="0.25">
      <c r="A37" s="146" t="s">
        <v>31</v>
      </c>
      <c r="B37" s="146"/>
      <c r="C37" s="146"/>
      <c r="D37" s="146"/>
      <c r="E37" s="146"/>
      <c r="F37" s="146"/>
      <c r="G37" s="146"/>
      <c r="H37" s="146"/>
      <c r="I37" s="146"/>
    </row>
    <row r="38" spans="1:10" ht="33.75" customHeight="1" x14ac:dyDescent="0.25">
      <c r="A38" s="13" t="s">
        <v>32</v>
      </c>
      <c r="B38" s="142" t="s">
        <v>33</v>
      </c>
      <c r="C38" s="142"/>
      <c r="D38" s="142"/>
      <c r="E38" s="142"/>
      <c r="F38" s="142"/>
      <c r="G38" s="142"/>
      <c r="H38" s="13" t="s">
        <v>34</v>
      </c>
      <c r="I38" s="13" t="s">
        <v>35</v>
      </c>
    </row>
    <row r="39" spans="1:10" ht="15" customHeight="1" x14ac:dyDescent="0.25">
      <c r="A39" s="76">
        <v>1</v>
      </c>
      <c r="B39" s="143" t="s">
        <v>36</v>
      </c>
      <c r="C39" s="143"/>
      <c r="D39" s="143"/>
      <c r="E39" s="143"/>
      <c r="F39" s="143"/>
      <c r="G39" s="143"/>
      <c r="H39" s="14">
        <f t="shared" ref="H39:H46" si="0">I39/$I$47</f>
        <v>0.71428497377813294</v>
      </c>
      <c r="I39" s="81">
        <f>IF(D6="12x36",I10,I10/H10*I5)</f>
        <v>751.62727272727273</v>
      </c>
    </row>
    <row r="40" spans="1:10" ht="15" customHeight="1" x14ac:dyDescent="0.25">
      <c r="A40" s="76">
        <f t="shared" ref="A40:A46" si="1">A39+1</f>
        <v>2</v>
      </c>
      <c r="B40" s="143" t="s">
        <v>37</v>
      </c>
      <c r="C40" s="143"/>
      <c r="D40" s="143"/>
      <c r="E40" s="143"/>
      <c r="F40" s="143"/>
      <c r="G40" s="143"/>
      <c r="H40" s="14">
        <f t="shared" si="0"/>
        <v>0</v>
      </c>
      <c r="I40" s="81">
        <f>IF(I9=30%,I39*I9,0)</f>
        <v>0</v>
      </c>
    </row>
    <row r="41" spans="1:10" ht="15" customHeight="1" x14ac:dyDescent="0.25">
      <c r="A41" s="76">
        <f t="shared" si="1"/>
        <v>3</v>
      </c>
      <c r="B41" s="143" t="s">
        <v>38</v>
      </c>
      <c r="C41" s="143"/>
      <c r="D41" s="143"/>
      <c r="E41" s="143"/>
      <c r="F41" s="143"/>
      <c r="G41" s="143"/>
      <c r="H41" s="14">
        <f t="shared" si="0"/>
        <v>0</v>
      </c>
      <c r="I41" s="81">
        <f>IF(I7=10%,I26*I7,0)</f>
        <v>0</v>
      </c>
    </row>
    <row r="42" spans="1:10" ht="15" customHeight="1" x14ac:dyDescent="0.25">
      <c r="A42" s="76">
        <f t="shared" si="1"/>
        <v>4</v>
      </c>
      <c r="B42" s="143" t="s">
        <v>39</v>
      </c>
      <c r="C42" s="143"/>
      <c r="D42" s="143"/>
      <c r="E42" s="143"/>
      <c r="F42" s="143"/>
      <c r="G42" s="143"/>
      <c r="H42" s="14">
        <f t="shared" si="0"/>
        <v>0</v>
      </c>
      <c r="I42" s="81">
        <f>IF(I7=20%,I26*I7,0)</f>
        <v>0</v>
      </c>
    </row>
    <row r="43" spans="1:10" ht="15" customHeight="1" x14ac:dyDescent="0.25">
      <c r="A43" s="76">
        <f t="shared" si="1"/>
        <v>5</v>
      </c>
      <c r="B43" s="143" t="s">
        <v>40</v>
      </c>
      <c r="C43" s="143"/>
      <c r="D43" s="143"/>
      <c r="E43" s="143"/>
      <c r="F43" s="143"/>
      <c r="G43" s="143"/>
      <c r="H43" s="14">
        <f t="shared" si="0"/>
        <v>0.28571502622186712</v>
      </c>
      <c r="I43" s="81">
        <f>IF(I7=40%,I26*I7,0)</f>
        <v>300.65199999999999</v>
      </c>
    </row>
    <row r="44" spans="1:10" ht="15" customHeight="1" x14ac:dyDescent="0.25">
      <c r="A44" s="76">
        <f t="shared" si="1"/>
        <v>6</v>
      </c>
      <c r="B44" s="143" t="s">
        <v>175</v>
      </c>
      <c r="C44" s="143"/>
      <c r="D44" s="143"/>
      <c r="E44" s="143"/>
      <c r="F44" s="143"/>
      <c r="G44" s="143"/>
      <c r="H44" s="14">
        <f t="shared" si="0"/>
        <v>0</v>
      </c>
      <c r="I44" s="81">
        <f>IF(I25="Não aplicável",0,I39*I25)</f>
        <v>0</v>
      </c>
    </row>
    <row r="45" spans="1:10" ht="15" customHeight="1" x14ac:dyDescent="0.25">
      <c r="A45" s="76">
        <f t="shared" si="1"/>
        <v>7</v>
      </c>
      <c r="B45" s="143" t="s">
        <v>41</v>
      </c>
      <c r="C45" s="143"/>
      <c r="D45" s="143"/>
      <c r="E45" s="143"/>
      <c r="F45" s="143"/>
      <c r="G45" s="143"/>
      <c r="H45" s="14">
        <f t="shared" si="0"/>
        <v>0</v>
      </c>
      <c r="I45" s="81">
        <f>IF(I27="Não aplicável",0,(I39+I40+I41+I42+I43+I44)/I5*I27*(1+I28))</f>
        <v>0</v>
      </c>
    </row>
    <row r="46" spans="1:10" ht="23.25" customHeight="1" x14ac:dyDescent="0.25">
      <c r="A46" s="76">
        <f t="shared" si="1"/>
        <v>8</v>
      </c>
      <c r="B46" s="143" t="s">
        <v>42</v>
      </c>
      <c r="C46" s="143"/>
      <c r="D46" s="143"/>
      <c r="E46" s="143"/>
      <c r="F46" s="143"/>
      <c r="G46" s="143"/>
      <c r="H46" s="14">
        <f t="shared" si="0"/>
        <v>0</v>
      </c>
      <c r="I46" s="81">
        <f>IF(I27="Não aplicável",0,I27/I13*5*(I10/H10*(1+I28)))</f>
        <v>0</v>
      </c>
    </row>
    <row r="47" spans="1:10" s="18" customFormat="1" ht="15" customHeight="1" x14ac:dyDescent="0.25">
      <c r="A47" s="147" t="s">
        <v>43</v>
      </c>
      <c r="B47" s="147"/>
      <c r="C47" s="147"/>
      <c r="D47" s="147"/>
      <c r="E47" s="147"/>
      <c r="F47" s="147"/>
      <c r="G47" s="147"/>
      <c r="H47" s="15">
        <f>SUM(H39:H46)</f>
        <v>1</v>
      </c>
      <c r="I47" s="16">
        <f>SUM(I39:I46)</f>
        <v>1052.2792727272727</v>
      </c>
      <c r="J47" s="17"/>
    </row>
    <row r="48" spans="1:10" s="18" customFormat="1" ht="1.1499999999999999" customHeight="1" x14ac:dyDescent="0.25">
      <c r="A48" s="148"/>
      <c r="B48" s="148"/>
      <c r="C48" s="148"/>
      <c r="D48" s="148"/>
      <c r="E48" s="148"/>
      <c r="F48" s="148"/>
      <c r="G48" s="148"/>
      <c r="H48" s="148"/>
      <c r="I48" s="148"/>
      <c r="J48" s="17"/>
    </row>
    <row r="49" spans="1:10" s="18" customFormat="1" ht="1.1499999999999999" customHeight="1" x14ac:dyDescent="0.25">
      <c r="A49" s="149"/>
      <c r="B49" s="149"/>
      <c r="C49" s="149"/>
      <c r="D49" s="149"/>
      <c r="E49" s="149"/>
      <c r="F49" s="149"/>
      <c r="G49" s="149"/>
      <c r="H49" s="149"/>
      <c r="I49" s="149"/>
      <c r="J49" s="17"/>
    </row>
    <row r="50" spans="1:10" s="18" customFormat="1" ht="1.1499999999999999" customHeight="1" x14ac:dyDescent="0.25">
      <c r="A50" s="149"/>
      <c r="B50" s="149"/>
      <c r="C50" s="149"/>
      <c r="D50" s="149"/>
      <c r="E50" s="149"/>
      <c r="F50" s="149"/>
      <c r="G50" s="149"/>
      <c r="H50" s="149"/>
      <c r="I50" s="149"/>
      <c r="J50" s="17"/>
    </row>
    <row r="51" spans="1:10" s="18" customFormat="1" ht="1.1499999999999999" customHeight="1" x14ac:dyDescent="0.25">
      <c r="A51" s="149"/>
      <c r="B51" s="149"/>
      <c r="C51" s="149"/>
      <c r="D51" s="149"/>
      <c r="E51" s="149"/>
      <c r="F51" s="149"/>
      <c r="G51" s="149"/>
      <c r="H51" s="149"/>
      <c r="I51" s="149"/>
      <c r="J51" s="17"/>
    </row>
    <row r="52" spans="1:10" s="18" customFormat="1" ht="1.1499999999999999" customHeight="1" x14ac:dyDescent="0.25">
      <c r="A52" s="149"/>
      <c r="B52" s="149"/>
      <c r="C52" s="149"/>
      <c r="D52" s="149"/>
      <c r="E52" s="149"/>
      <c r="F52" s="149"/>
      <c r="G52" s="149"/>
      <c r="H52" s="149"/>
      <c r="I52" s="149"/>
      <c r="J52" s="17"/>
    </row>
    <row r="53" spans="1:10" s="18" customFormat="1" ht="1.1499999999999999" customHeight="1" x14ac:dyDescent="0.25">
      <c r="A53" s="149"/>
      <c r="B53" s="149"/>
      <c r="C53" s="149"/>
      <c r="D53" s="149"/>
      <c r="E53" s="149"/>
      <c r="F53" s="149"/>
      <c r="G53" s="149"/>
      <c r="H53" s="149"/>
      <c r="I53" s="149"/>
      <c r="J53" s="17"/>
    </row>
    <row r="54" spans="1:10" s="18" customFormat="1" ht="1.1499999999999999" customHeight="1" x14ac:dyDescent="0.25">
      <c r="A54" s="149"/>
      <c r="B54" s="149"/>
      <c r="C54" s="149"/>
      <c r="D54" s="149"/>
      <c r="E54" s="149"/>
      <c r="F54" s="149"/>
      <c r="G54" s="149"/>
      <c r="H54" s="149"/>
      <c r="I54" s="149"/>
      <c r="J54" s="17"/>
    </row>
    <row r="55" spans="1:10" s="18" customFormat="1" ht="1.1499999999999999" customHeight="1" x14ac:dyDescent="0.25">
      <c r="A55" s="149"/>
      <c r="B55" s="149"/>
      <c r="C55" s="149"/>
      <c r="D55" s="149"/>
      <c r="E55" s="149"/>
      <c r="F55" s="149"/>
      <c r="G55" s="149"/>
      <c r="H55" s="149"/>
      <c r="I55" s="149"/>
      <c r="J55" s="17"/>
    </row>
    <row r="56" spans="1:10" s="18" customFormat="1" ht="1.1499999999999999" customHeight="1" x14ac:dyDescent="0.25">
      <c r="A56" s="149"/>
      <c r="B56" s="149"/>
      <c r="C56" s="149"/>
      <c r="D56" s="149"/>
      <c r="E56" s="149"/>
      <c r="F56" s="149"/>
      <c r="G56" s="149"/>
      <c r="H56" s="149"/>
      <c r="I56" s="149"/>
      <c r="J56" s="17"/>
    </row>
    <row r="57" spans="1:10" ht="1.1499999999999999" customHeight="1" x14ac:dyDescent="0.25">
      <c r="A57" s="150"/>
      <c r="B57" s="150"/>
      <c r="C57" s="150"/>
      <c r="D57" s="150"/>
      <c r="E57" s="150"/>
      <c r="F57" s="150"/>
      <c r="G57" s="150"/>
      <c r="H57" s="150"/>
      <c r="I57" s="150"/>
    </row>
    <row r="58" spans="1:10" ht="33.75" customHeight="1" x14ac:dyDescent="0.25">
      <c r="A58" s="13" t="s">
        <v>44</v>
      </c>
      <c r="B58" s="142" t="s">
        <v>45</v>
      </c>
      <c r="C58" s="142"/>
      <c r="D58" s="142"/>
      <c r="E58" s="142"/>
      <c r="F58" s="142"/>
      <c r="G58" s="142"/>
      <c r="H58" s="13" t="s">
        <v>34</v>
      </c>
      <c r="I58" s="13" t="s">
        <v>35</v>
      </c>
    </row>
    <row r="59" spans="1:10" ht="15" customHeight="1" x14ac:dyDescent="0.25">
      <c r="A59" s="76">
        <v>1</v>
      </c>
      <c r="B59" s="143" t="s">
        <v>46</v>
      </c>
      <c r="C59" s="143"/>
      <c r="D59" s="143"/>
      <c r="E59" s="143"/>
      <c r="F59" s="143"/>
      <c r="G59" s="143"/>
      <c r="H59" s="14">
        <v>0.2</v>
      </c>
      <c r="I59" s="81">
        <f t="shared" ref="I59:I66" si="2">$I$47*H59</f>
        <v>210.45585454545454</v>
      </c>
    </row>
    <row r="60" spans="1:10" ht="15" customHeight="1" x14ac:dyDescent="0.25">
      <c r="A60" s="76">
        <v>2</v>
      </c>
      <c r="B60" s="143" t="s">
        <v>47</v>
      </c>
      <c r="C60" s="143"/>
      <c r="D60" s="143"/>
      <c r="E60" s="143"/>
      <c r="F60" s="143"/>
      <c r="G60" s="143"/>
      <c r="H60" s="14">
        <v>1.4999999999999999E-2</v>
      </c>
      <c r="I60" s="81">
        <f t="shared" si="2"/>
        <v>15.78418909090909</v>
      </c>
    </row>
    <row r="61" spans="1:10" ht="15" customHeight="1" x14ac:dyDescent="0.25">
      <c r="A61" s="76">
        <v>3</v>
      </c>
      <c r="B61" s="143" t="s">
        <v>48</v>
      </c>
      <c r="C61" s="143"/>
      <c r="D61" s="143"/>
      <c r="E61" s="143"/>
      <c r="F61" s="143"/>
      <c r="G61" s="143"/>
      <c r="H61" s="14">
        <v>0.01</v>
      </c>
      <c r="I61" s="81">
        <f t="shared" si="2"/>
        <v>10.522792727272726</v>
      </c>
    </row>
    <row r="62" spans="1:10" ht="15" customHeight="1" x14ac:dyDescent="0.25">
      <c r="A62" s="76">
        <v>4</v>
      </c>
      <c r="B62" s="143" t="s">
        <v>49</v>
      </c>
      <c r="C62" s="143"/>
      <c r="D62" s="143"/>
      <c r="E62" s="143"/>
      <c r="F62" s="143"/>
      <c r="G62" s="143"/>
      <c r="H62" s="14">
        <v>2E-3</v>
      </c>
      <c r="I62" s="81">
        <f t="shared" si="2"/>
        <v>2.1045585454545455</v>
      </c>
    </row>
    <row r="63" spans="1:10" ht="15" customHeight="1" x14ac:dyDescent="0.25">
      <c r="A63" s="76">
        <v>5</v>
      </c>
      <c r="B63" s="143" t="s">
        <v>50</v>
      </c>
      <c r="C63" s="143"/>
      <c r="D63" s="143"/>
      <c r="E63" s="143"/>
      <c r="F63" s="143"/>
      <c r="G63" s="143"/>
      <c r="H63" s="14">
        <v>2.5000000000000001E-2</v>
      </c>
      <c r="I63" s="81">
        <f t="shared" si="2"/>
        <v>26.306981818181818</v>
      </c>
    </row>
    <row r="64" spans="1:10" ht="15" customHeight="1" x14ac:dyDescent="0.25">
      <c r="A64" s="76">
        <v>6</v>
      </c>
      <c r="B64" s="143" t="s">
        <v>51</v>
      </c>
      <c r="C64" s="143"/>
      <c r="D64" s="143"/>
      <c r="E64" s="143"/>
      <c r="F64" s="143"/>
      <c r="G64" s="143"/>
      <c r="H64" s="14">
        <v>0.08</v>
      </c>
      <c r="I64" s="81">
        <f t="shared" si="2"/>
        <v>84.182341818181811</v>
      </c>
    </row>
    <row r="65" spans="1:10" ht="15" customHeight="1" x14ac:dyDescent="0.25">
      <c r="A65" s="76">
        <v>7</v>
      </c>
      <c r="B65" s="143" t="s">
        <v>52</v>
      </c>
      <c r="C65" s="143"/>
      <c r="D65" s="143"/>
      <c r="E65" s="143"/>
      <c r="F65" s="143"/>
      <c r="G65" s="143"/>
      <c r="H65" s="14">
        <v>0.03</v>
      </c>
      <c r="I65" s="81">
        <f t="shared" si="2"/>
        <v>31.568378181818179</v>
      </c>
    </row>
    <row r="66" spans="1:10" ht="15" customHeight="1" x14ac:dyDescent="0.25">
      <c r="A66" s="76">
        <v>8</v>
      </c>
      <c r="B66" s="143" t="s">
        <v>53</v>
      </c>
      <c r="C66" s="143"/>
      <c r="D66" s="143"/>
      <c r="E66" s="143"/>
      <c r="F66" s="143"/>
      <c r="G66" s="143"/>
      <c r="H66" s="14">
        <v>6.0000000000000001E-3</v>
      </c>
      <c r="I66" s="81">
        <f t="shared" si="2"/>
        <v>6.3136756363636364</v>
      </c>
    </row>
    <row r="67" spans="1:10" s="18" customFormat="1" ht="15" customHeight="1" x14ac:dyDescent="0.25">
      <c r="A67" s="147" t="s">
        <v>54</v>
      </c>
      <c r="B67" s="147"/>
      <c r="C67" s="147"/>
      <c r="D67" s="147"/>
      <c r="E67" s="147"/>
      <c r="F67" s="147"/>
      <c r="G67" s="147"/>
      <c r="H67" s="15">
        <f>SUM(H59:H66)</f>
        <v>0.3680000000000001</v>
      </c>
      <c r="I67" s="16">
        <f>SUM(I59:I66)</f>
        <v>387.23877236363637</v>
      </c>
      <c r="J67" s="17"/>
    </row>
    <row r="68" spans="1:10" ht="15" customHeight="1" x14ac:dyDescent="0.25">
      <c r="A68" s="151" t="s">
        <v>55</v>
      </c>
      <c r="B68" s="151"/>
      <c r="C68" s="151"/>
      <c r="D68" s="151"/>
      <c r="E68" s="151"/>
      <c r="F68" s="151"/>
      <c r="G68" s="151"/>
      <c r="H68" s="151"/>
      <c r="I68" s="151"/>
    </row>
    <row r="69" spans="1:10" ht="30.75" customHeight="1" x14ac:dyDescent="0.25">
      <c r="A69" s="152" t="s">
        <v>56</v>
      </c>
      <c r="B69" s="152"/>
      <c r="C69" s="152"/>
      <c r="D69" s="152"/>
      <c r="E69" s="152"/>
      <c r="F69" s="152"/>
      <c r="G69" s="152"/>
      <c r="H69" s="152"/>
      <c r="I69" s="152"/>
    </row>
    <row r="70" spans="1:10" ht="33.75" customHeight="1" x14ac:dyDescent="0.25">
      <c r="A70" s="13" t="s">
        <v>57</v>
      </c>
      <c r="B70" s="142" t="s">
        <v>58</v>
      </c>
      <c r="C70" s="142"/>
      <c r="D70" s="142"/>
      <c r="E70" s="142"/>
      <c r="F70" s="142"/>
      <c r="G70" s="142"/>
      <c r="H70" s="13" t="s">
        <v>34</v>
      </c>
      <c r="I70" s="13" t="s">
        <v>35</v>
      </c>
    </row>
    <row r="71" spans="1:10" ht="15" customHeight="1" x14ac:dyDescent="0.25">
      <c r="A71" s="76">
        <v>1</v>
      </c>
      <c r="B71" s="143" t="s">
        <v>59</v>
      </c>
      <c r="C71" s="143"/>
      <c r="D71" s="143"/>
      <c r="E71" s="143"/>
      <c r="F71" s="143"/>
      <c r="G71" s="143"/>
      <c r="H71" s="14">
        <v>0.119314</v>
      </c>
      <c r="I71" s="81">
        <f t="shared" ref="I71:I78" si="3">$I$47*H71</f>
        <v>125.55164914618182</v>
      </c>
    </row>
    <row r="72" spans="1:10" ht="15" customHeight="1" x14ac:dyDescent="0.25">
      <c r="A72" s="76">
        <v>2</v>
      </c>
      <c r="B72" s="143" t="s">
        <v>60</v>
      </c>
      <c r="C72" s="143"/>
      <c r="D72" s="143"/>
      <c r="E72" s="143"/>
      <c r="F72" s="143"/>
      <c r="G72" s="143"/>
      <c r="H72" s="14">
        <v>2.0479000000000001E-2</v>
      </c>
      <c r="I72" s="81">
        <f t="shared" si="3"/>
        <v>21.549627226181819</v>
      </c>
    </row>
    <row r="73" spans="1:10" ht="15" customHeight="1" x14ac:dyDescent="0.25">
      <c r="A73" s="76">
        <v>3</v>
      </c>
      <c r="B73" s="143" t="s">
        <v>61</v>
      </c>
      <c r="C73" s="143"/>
      <c r="D73" s="143"/>
      <c r="E73" s="143"/>
      <c r="F73" s="143"/>
      <c r="G73" s="143"/>
      <c r="H73" s="14">
        <v>1.2123E-2</v>
      </c>
      <c r="I73" s="81">
        <f t="shared" si="3"/>
        <v>12.756781623272726</v>
      </c>
    </row>
    <row r="74" spans="1:10" ht="15" customHeight="1" x14ac:dyDescent="0.25">
      <c r="A74" s="76">
        <v>4</v>
      </c>
      <c r="B74" s="143" t="s">
        <v>62</v>
      </c>
      <c r="C74" s="143"/>
      <c r="D74" s="143"/>
      <c r="E74" s="143"/>
      <c r="F74" s="143"/>
      <c r="G74" s="143"/>
      <c r="H74" s="14">
        <v>1.1436E-2</v>
      </c>
      <c r="I74" s="81">
        <f t="shared" si="3"/>
        <v>12.033865762909089</v>
      </c>
    </row>
    <row r="75" spans="1:10" ht="15" customHeight="1" x14ac:dyDescent="0.25">
      <c r="A75" s="76">
        <v>5</v>
      </c>
      <c r="B75" s="143" t="s">
        <v>63</v>
      </c>
      <c r="C75" s="143"/>
      <c r="D75" s="143"/>
      <c r="E75" s="143"/>
      <c r="F75" s="143"/>
      <c r="G75" s="143"/>
      <c r="H75" s="14">
        <v>1.74E-4</v>
      </c>
      <c r="I75" s="81">
        <f t="shared" si="3"/>
        <v>0.18309659345454543</v>
      </c>
    </row>
    <row r="76" spans="1:10" ht="15" customHeight="1" x14ac:dyDescent="0.25">
      <c r="A76" s="76">
        <v>6</v>
      </c>
      <c r="B76" s="143" t="s">
        <v>64</v>
      </c>
      <c r="C76" s="143"/>
      <c r="D76" s="143"/>
      <c r="E76" s="143"/>
      <c r="F76" s="143"/>
      <c r="G76" s="143"/>
      <c r="H76" s="14">
        <v>4.4200000000000001E-4</v>
      </c>
      <c r="I76" s="81">
        <f t="shared" si="3"/>
        <v>0.4651074385454545</v>
      </c>
    </row>
    <row r="77" spans="1:10" ht="15" customHeight="1" x14ac:dyDescent="0.25">
      <c r="A77" s="76">
        <v>7</v>
      </c>
      <c r="B77" s="143" t="s">
        <v>65</v>
      </c>
      <c r="C77" s="143"/>
      <c r="D77" s="143"/>
      <c r="E77" s="143"/>
      <c r="F77" s="143"/>
      <c r="G77" s="143"/>
      <c r="H77" s="14">
        <v>1.85E-4</v>
      </c>
      <c r="I77" s="81">
        <f t="shared" si="3"/>
        <v>0.19467166545454545</v>
      </c>
    </row>
    <row r="78" spans="1:10" ht="15" customHeight="1" x14ac:dyDescent="0.25">
      <c r="A78" s="76">
        <v>8</v>
      </c>
      <c r="B78" s="143" t="s">
        <v>66</v>
      </c>
      <c r="C78" s="143"/>
      <c r="D78" s="143"/>
      <c r="E78" s="143"/>
      <c r="F78" s="143"/>
      <c r="G78" s="143"/>
      <c r="H78" s="14">
        <v>9.0789999999999996E-2</v>
      </c>
      <c r="I78" s="81">
        <f t="shared" si="3"/>
        <v>95.536435170909087</v>
      </c>
    </row>
    <row r="79" spans="1:10" s="18" customFormat="1" ht="15" customHeight="1" x14ac:dyDescent="0.25">
      <c r="A79" s="147" t="s">
        <v>67</v>
      </c>
      <c r="B79" s="147"/>
      <c r="C79" s="147"/>
      <c r="D79" s="147"/>
      <c r="E79" s="147"/>
      <c r="F79" s="147"/>
      <c r="G79" s="147"/>
      <c r="H79" s="15">
        <f>SUM(H71:H78)</f>
        <v>0.25494299999999998</v>
      </c>
      <c r="I79" s="16">
        <f>SUM(I71:I78)</f>
        <v>268.27123462690906</v>
      </c>
      <c r="J79" s="17"/>
    </row>
    <row r="80" spans="1:10" ht="11.25" customHeight="1" x14ac:dyDescent="0.25">
      <c r="A80" s="19" t="s">
        <v>68</v>
      </c>
      <c r="B80" s="153" t="s">
        <v>69</v>
      </c>
      <c r="C80" s="153"/>
      <c r="D80" s="153"/>
      <c r="E80" s="153"/>
      <c r="F80" s="153"/>
      <c r="G80" s="153"/>
      <c r="H80" s="153"/>
      <c r="I80" s="153"/>
    </row>
    <row r="81" spans="1:11" ht="15" customHeight="1" x14ac:dyDescent="0.25">
      <c r="A81" s="19" t="s">
        <v>70</v>
      </c>
      <c r="B81" s="154" t="s">
        <v>71</v>
      </c>
      <c r="C81" s="154"/>
      <c r="D81" s="154"/>
      <c r="E81" s="154"/>
      <c r="F81" s="154"/>
      <c r="G81" s="154"/>
      <c r="H81" s="154"/>
      <c r="I81" s="154"/>
    </row>
    <row r="82" spans="1:11" ht="33.75" customHeight="1" x14ac:dyDescent="0.25">
      <c r="A82" s="13" t="s">
        <v>72</v>
      </c>
      <c r="B82" s="142" t="s">
        <v>73</v>
      </c>
      <c r="C82" s="142"/>
      <c r="D82" s="142"/>
      <c r="E82" s="142"/>
      <c r="F82" s="142"/>
      <c r="G82" s="142"/>
      <c r="H82" s="13" t="s">
        <v>34</v>
      </c>
      <c r="I82" s="13" t="s">
        <v>35</v>
      </c>
    </row>
    <row r="83" spans="1:11" ht="15" customHeight="1" x14ac:dyDescent="0.25">
      <c r="A83" s="76">
        <v>1</v>
      </c>
      <c r="B83" s="143" t="s">
        <v>74</v>
      </c>
      <c r="C83" s="143"/>
      <c r="D83" s="143"/>
      <c r="E83" s="143"/>
      <c r="F83" s="143"/>
      <c r="G83" s="143"/>
      <c r="H83" s="14">
        <v>4.8321000000000003E-2</v>
      </c>
      <c r="I83" s="81">
        <f>$I$47*H83</f>
        <v>50.847186737454543</v>
      </c>
    </row>
    <row r="84" spans="1:11" ht="15" customHeight="1" x14ac:dyDescent="0.25">
      <c r="A84" s="76">
        <v>2</v>
      </c>
      <c r="B84" s="143" t="s">
        <v>75</v>
      </c>
      <c r="C84" s="143"/>
      <c r="D84" s="143"/>
      <c r="E84" s="143"/>
      <c r="F84" s="143"/>
      <c r="G84" s="143"/>
      <c r="H84" s="14">
        <v>3.5109999999999998E-3</v>
      </c>
      <c r="I84" s="81">
        <f>$I$47*H84</f>
        <v>3.6945525265454542</v>
      </c>
    </row>
    <row r="85" spans="1:11" ht="15" customHeight="1" x14ac:dyDescent="0.25">
      <c r="A85" s="76">
        <v>3</v>
      </c>
      <c r="B85" s="143" t="s">
        <v>76</v>
      </c>
      <c r="C85" s="143"/>
      <c r="D85" s="143"/>
      <c r="E85" s="143"/>
      <c r="F85" s="143"/>
      <c r="G85" s="143"/>
      <c r="H85" s="14">
        <v>1.9328000000000001E-2</v>
      </c>
      <c r="I85" s="81">
        <f>$I$47*H85</f>
        <v>20.338453783272726</v>
      </c>
    </row>
    <row r="86" spans="1:11" s="18" customFormat="1" ht="15" customHeight="1" x14ac:dyDescent="0.25">
      <c r="A86" s="147" t="s">
        <v>77</v>
      </c>
      <c r="B86" s="147"/>
      <c r="C86" s="147"/>
      <c r="D86" s="147"/>
      <c r="E86" s="147"/>
      <c r="F86" s="147"/>
      <c r="G86" s="147"/>
      <c r="H86" s="15">
        <f>SUM(H83:H85)</f>
        <v>7.1160000000000001E-2</v>
      </c>
      <c r="I86" s="16">
        <f>SUM(I83:I85)</f>
        <v>74.880193047272726</v>
      </c>
      <c r="J86" s="17"/>
    </row>
    <row r="87" spans="1:11" ht="4.5" customHeight="1" x14ac:dyDescent="0.25"/>
    <row r="88" spans="1:11" ht="33.75" customHeight="1" x14ac:dyDescent="0.25">
      <c r="A88" s="13" t="s">
        <v>78</v>
      </c>
      <c r="B88" s="142" t="s">
        <v>79</v>
      </c>
      <c r="C88" s="142"/>
      <c r="D88" s="142"/>
      <c r="E88" s="142"/>
      <c r="F88" s="142"/>
      <c r="G88" s="142"/>
      <c r="H88" s="13" t="s">
        <v>34</v>
      </c>
      <c r="I88" s="13" t="s">
        <v>35</v>
      </c>
    </row>
    <row r="89" spans="1:11" ht="15" customHeight="1" x14ac:dyDescent="0.25">
      <c r="A89" s="76">
        <v>1</v>
      </c>
      <c r="B89" s="143" t="s">
        <v>80</v>
      </c>
      <c r="C89" s="143"/>
      <c r="D89" s="143"/>
      <c r="E89" s="143"/>
      <c r="F89" s="143"/>
      <c r="G89" s="143"/>
      <c r="H89" s="14">
        <f>(H67*H79)</f>
        <v>9.3819024000000015E-2</v>
      </c>
      <c r="I89" s="81">
        <f>$I$47*H89</f>
        <v>98.723814342702553</v>
      </c>
    </row>
    <row r="90" spans="1:11" s="18" customFormat="1" ht="15" customHeight="1" x14ac:dyDescent="0.25">
      <c r="A90" s="147" t="s">
        <v>81</v>
      </c>
      <c r="B90" s="147"/>
      <c r="C90" s="147"/>
      <c r="D90" s="147"/>
      <c r="E90" s="147"/>
      <c r="F90" s="147"/>
      <c r="G90" s="147"/>
      <c r="H90" s="15">
        <f>SUM(H89:H89)</f>
        <v>9.3819024000000015E-2</v>
      </c>
      <c r="I90" s="16">
        <f>I89</f>
        <v>98.723814342702553</v>
      </c>
      <c r="J90" s="17"/>
      <c r="K90" s="20"/>
    </row>
    <row r="91" spans="1:11" ht="4.5" customHeight="1" x14ac:dyDescent="0.25">
      <c r="J91" s="21"/>
    </row>
    <row r="92" spans="1:11" s="18" customFormat="1" ht="12" customHeight="1" x14ac:dyDescent="0.25">
      <c r="A92" s="156" t="s">
        <v>183</v>
      </c>
      <c r="B92" s="156"/>
      <c r="C92" s="156"/>
      <c r="D92" s="156"/>
      <c r="E92" s="156"/>
      <c r="F92" s="156"/>
      <c r="G92" s="156"/>
      <c r="H92" s="22">
        <f>H67+H79+H86+H90</f>
        <v>0.787922024</v>
      </c>
      <c r="I92" s="23">
        <f>I67+I79+I86+I90</f>
        <v>829.11401438052076</v>
      </c>
      <c r="J92" s="17"/>
    </row>
    <row r="93" spans="1:11" ht="4.5" customHeight="1" x14ac:dyDescent="0.25"/>
    <row r="94" spans="1:11" ht="33.75" customHeight="1" x14ac:dyDescent="0.25">
      <c r="A94" s="13" t="s">
        <v>82</v>
      </c>
      <c r="B94" s="142" t="s">
        <v>83</v>
      </c>
      <c r="C94" s="142"/>
      <c r="D94" s="142"/>
      <c r="E94" s="142"/>
      <c r="F94" s="142"/>
      <c r="G94" s="142"/>
      <c r="H94" s="13" t="s">
        <v>34</v>
      </c>
      <c r="I94" s="13" t="s">
        <v>35</v>
      </c>
    </row>
    <row r="95" spans="1:11" ht="15" customHeight="1" x14ac:dyDescent="0.25">
      <c r="A95" s="76">
        <v>1</v>
      </c>
      <c r="B95" s="143" t="s">
        <v>19</v>
      </c>
      <c r="C95" s="143"/>
      <c r="D95" s="143"/>
      <c r="E95" s="143"/>
      <c r="F95" s="143"/>
      <c r="G95" s="143"/>
      <c r="H95" s="14">
        <f t="shared" ref="H95:H100" si="4">I95/$I$47</f>
        <v>0</v>
      </c>
      <c r="I95" s="81">
        <f>I113</f>
        <v>0</v>
      </c>
    </row>
    <row r="96" spans="1:11" ht="15" customHeight="1" x14ac:dyDescent="0.25">
      <c r="A96" s="76">
        <f>A95+1</f>
        <v>2</v>
      </c>
      <c r="B96" s="143" t="s">
        <v>20</v>
      </c>
      <c r="C96" s="143"/>
      <c r="D96" s="143"/>
      <c r="E96" s="143"/>
      <c r="F96" s="143"/>
      <c r="G96" s="143"/>
      <c r="H96" s="14">
        <f t="shared" si="4"/>
        <v>0.21523962874701774</v>
      </c>
      <c r="I96" s="81">
        <f>I109</f>
        <v>226.4922</v>
      </c>
    </row>
    <row r="97" spans="1:10" ht="15" customHeight="1" x14ac:dyDescent="0.25">
      <c r="A97" s="76">
        <f t="shared" ref="A97:A100" si="5">A96+1</f>
        <v>3</v>
      </c>
      <c r="B97" s="157" t="s">
        <v>177</v>
      </c>
      <c r="C97" s="158"/>
      <c r="D97" s="158"/>
      <c r="E97" s="158"/>
      <c r="F97" s="158"/>
      <c r="G97" s="159"/>
      <c r="H97" s="14">
        <f t="shared" si="4"/>
        <v>0</v>
      </c>
      <c r="I97" s="81">
        <v>0</v>
      </c>
    </row>
    <row r="98" spans="1:10" ht="15" customHeight="1" x14ac:dyDescent="0.25">
      <c r="A98" s="76">
        <f t="shared" si="5"/>
        <v>4</v>
      </c>
      <c r="B98" s="143" t="s">
        <v>84</v>
      </c>
      <c r="C98" s="143"/>
      <c r="D98" s="143"/>
      <c r="E98" s="143"/>
      <c r="F98" s="143"/>
      <c r="G98" s="143"/>
      <c r="H98" s="14">
        <f t="shared" si="4"/>
        <v>0.1745756743456974</v>
      </c>
      <c r="I98" s="81">
        <f>I105</f>
        <v>183.70236363636366</v>
      </c>
    </row>
    <row r="99" spans="1:10" ht="15" customHeight="1" x14ac:dyDescent="0.25">
      <c r="A99" s="76">
        <f t="shared" si="5"/>
        <v>5</v>
      </c>
      <c r="B99" s="143" t="s">
        <v>85</v>
      </c>
      <c r="C99" s="143"/>
      <c r="D99" s="143"/>
      <c r="E99" s="143"/>
      <c r="F99" s="143"/>
      <c r="G99" s="143"/>
      <c r="H99" s="14">
        <f t="shared" si="4"/>
        <v>0</v>
      </c>
      <c r="I99" s="81">
        <f>IF(I29="Não aplicável",0,((I10/H10)*1.5*I29))</f>
        <v>0</v>
      </c>
    </row>
    <row r="100" spans="1:10" ht="15" customHeight="1" x14ac:dyDescent="0.25">
      <c r="A100" s="76">
        <f t="shared" si="5"/>
        <v>6</v>
      </c>
      <c r="B100" s="143" t="s">
        <v>86</v>
      </c>
      <c r="C100" s="143"/>
      <c r="D100" s="143"/>
      <c r="E100" s="143"/>
      <c r="F100" s="143"/>
      <c r="G100" s="143"/>
      <c r="H100" s="14">
        <f t="shared" si="4"/>
        <v>2.2902665313874509E-2</v>
      </c>
      <c r="I100" s="81">
        <f>IF(I21="Não aplicável",0,I21)</f>
        <v>24.1</v>
      </c>
    </row>
    <row r="101" spans="1:10" ht="15" customHeight="1" x14ac:dyDescent="0.25">
      <c r="A101" s="147" t="s">
        <v>87</v>
      </c>
      <c r="B101" s="147"/>
      <c r="C101" s="147"/>
      <c r="D101" s="147"/>
      <c r="E101" s="147"/>
      <c r="F101" s="147"/>
      <c r="G101" s="147"/>
      <c r="H101" s="15">
        <f>SUM(H95:H100)</f>
        <v>0.4127179684065897</v>
      </c>
      <c r="I101" s="16">
        <f>SUM(I95:I100)</f>
        <v>434.2945636363637</v>
      </c>
      <c r="J101" s="24"/>
    </row>
    <row r="102" spans="1:10" ht="18" customHeight="1" x14ac:dyDescent="0.25">
      <c r="A102" s="19" t="s">
        <v>88</v>
      </c>
      <c r="B102" s="151" t="s">
        <v>89</v>
      </c>
      <c r="C102" s="151"/>
      <c r="D102" s="151"/>
      <c r="E102" s="151"/>
      <c r="F102" s="151"/>
      <c r="G102" s="151"/>
      <c r="H102" s="25"/>
      <c r="I102" s="26"/>
    </row>
    <row r="103" spans="1:10" ht="15" customHeight="1" x14ac:dyDescent="0.25">
      <c r="A103" s="155" t="s">
        <v>90</v>
      </c>
      <c r="B103" s="155"/>
      <c r="C103" s="155"/>
      <c r="D103" s="155"/>
      <c r="E103" s="155"/>
      <c r="F103" s="155"/>
      <c r="G103" s="155"/>
      <c r="H103" s="155"/>
      <c r="I103" s="155"/>
    </row>
    <row r="104" spans="1:10" ht="24" customHeight="1" x14ac:dyDescent="0.25">
      <c r="A104" s="108" t="s">
        <v>91</v>
      </c>
      <c r="B104" s="108"/>
      <c r="C104" s="76" t="s">
        <v>92</v>
      </c>
      <c r="D104" s="76" t="s">
        <v>93</v>
      </c>
      <c r="E104" s="76" t="s">
        <v>94</v>
      </c>
      <c r="F104" s="76" t="s">
        <v>95</v>
      </c>
      <c r="G104" s="76" t="s">
        <v>96</v>
      </c>
      <c r="H104" s="14" t="s">
        <v>97</v>
      </c>
      <c r="I104" s="81" t="s">
        <v>98</v>
      </c>
    </row>
    <row r="105" spans="1:10" ht="15" customHeight="1" x14ac:dyDescent="0.25">
      <c r="A105" s="162">
        <f>IF(I12="Não aplicável",0,I12)</f>
        <v>5.2</v>
      </c>
      <c r="B105" s="162"/>
      <c r="C105" s="76">
        <f>IF(I13="Não aplicável",0,I13)</f>
        <v>22</v>
      </c>
      <c r="D105" s="76">
        <v>2</v>
      </c>
      <c r="E105" s="77">
        <f>A105*C105*D105</f>
        <v>228.8</v>
      </c>
      <c r="F105" s="77">
        <f>I39</f>
        <v>751.62727272727273</v>
      </c>
      <c r="G105" s="27">
        <f>IF(I14="Não aplicável",0,I14)</f>
        <v>0.06</v>
      </c>
      <c r="H105" s="77">
        <f>F105*G105</f>
        <v>45.097636363636362</v>
      </c>
      <c r="I105" s="81">
        <f>IF((E105-H105)&gt;0,E105-H105,0)</f>
        <v>183.70236363636366</v>
      </c>
    </row>
    <row r="106" spans="1:10" ht="3.75" customHeight="1" x14ac:dyDescent="0.25">
      <c r="A106" s="28"/>
      <c r="E106" s="24"/>
      <c r="F106" s="24"/>
      <c r="G106" s="29"/>
      <c r="H106" s="24"/>
      <c r="I106" s="30"/>
    </row>
    <row r="107" spans="1:10" ht="15" customHeight="1" x14ac:dyDescent="0.25">
      <c r="A107" s="155" t="s">
        <v>99</v>
      </c>
      <c r="B107" s="155"/>
      <c r="C107" s="155"/>
      <c r="D107" s="155"/>
      <c r="E107" s="155"/>
      <c r="F107" s="155"/>
      <c r="G107" s="155"/>
      <c r="H107" s="155"/>
      <c r="I107" s="155"/>
    </row>
    <row r="108" spans="1:10" ht="23.25" customHeight="1" x14ac:dyDescent="0.25">
      <c r="A108" s="108" t="s">
        <v>91</v>
      </c>
      <c r="B108" s="108"/>
      <c r="C108" s="76" t="s">
        <v>100</v>
      </c>
      <c r="D108" s="76" t="s">
        <v>93</v>
      </c>
      <c r="E108" s="76" t="s">
        <v>94</v>
      </c>
      <c r="F108" s="76" t="s">
        <v>95</v>
      </c>
      <c r="G108" s="76" t="s">
        <v>96</v>
      </c>
      <c r="H108" s="14" t="s">
        <v>97</v>
      </c>
      <c r="I108" s="81" t="s">
        <v>98</v>
      </c>
    </row>
    <row r="109" spans="1:10" ht="15" customHeight="1" x14ac:dyDescent="0.25">
      <c r="A109" s="160">
        <f>IF(I18="Não aplicável",0,I18)</f>
        <v>12.71</v>
      </c>
      <c r="B109" s="160"/>
      <c r="C109" s="31">
        <f>IF(I19="Não aplicável",0,I19)</f>
        <v>22</v>
      </c>
      <c r="D109" s="76">
        <v>1</v>
      </c>
      <c r="E109" s="77">
        <f>A109*C109*D109</f>
        <v>279.62</v>
      </c>
      <c r="F109" s="77">
        <f>E109</f>
        <v>279.62</v>
      </c>
      <c r="G109" s="80">
        <f>IF(I20="Não aplicável",0,I20)</f>
        <v>0.19</v>
      </c>
      <c r="H109" s="77">
        <f>F109*G109</f>
        <v>53.127800000000001</v>
      </c>
      <c r="I109" s="81">
        <f>E109-H109</f>
        <v>226.4922</v>
      </c>
    </row>
    <row r="110" spans="1:10" ht="4.5" customHeight="1" x14ac:dyDescent="0.25">
      <c r="A110" s="32"/>
      <c r="B110" s="32"/>
      <c r="C110" s="32"/>
      <c r="D110" s="32"/>
      <c r="E110" s="17"/>
      <c r="F110" s="17"/>
      <c r="G110" s="33"/>
      <c r="H110" s="17"/>
      <c r="I110" s="34"/>
    </row>
    <row r="111" spans="1:10" ht="15" customHeight="1" x14ac:dyDescent="0.25">
      <c r="A111" s="163" t="s">
        <v>176</v>
      </c>
      <c r="B111" s="164"/>
      <c r="C111" s="164"/>
      <c r="D111" s="164"/>
      <c r="E111" s="164"/>
      <c r="F111" s="165" t="str">
        <f>A15</f>
        <v xml:space="preserve">Auxílio Alimentação </v>
      </c>
      <c r="G111" s="165"/>
      <c r="H111" s="165"/>
      <c r="I111" s="166"/>
    </row>
    <row r="112" spans="1:10" ht="23.25" customHeight="1" x14ac:dyDescent="0.25">
      <c r="A112" s="135" t="s">
        <v>91</v>
      </c>
      <c r="B112" s="135"/>
      <c r="C112" s="75" t="s">
        <v>100</v>
      </c>
      <c r="D112" s="75" t="s">
        <v>93</v>
      </c>
      <c r="E112" s="75" t="s">
        <v>94</v>
      </c>
      <c r="F112" s="75" t="s">
        <v>95</v>
      </c>
      <c r="G112" s="75" t="s">
        <v>96</v>
      </c>
      <c r="H112" s="66" t="str">
        <f>H104</f>
        <v>Valor desconto</v>
      </c>
      <c r="I112" s="67" t="s">
        <v>98</v>
      </c>
    </row>
    <row r="113" spans="1:12" ht="15" customHeight="1" x14ac:dyDescent="0.25">
      <c r="A113" s="160">
        <f>IF(I15="Não aplicável",0,I15)</f>
        <v>0</v>
      </c>
      <c r="B113" s="160"/>
      <c r="C113" s="31">
        <f>IF(I16="Não aplicável",0,I16)</f>
        <v>0</v>
      </c>
      <c r="D113" s="76">
        <v>1</v>
      </c>
      <c r="E113" s="77">
        <f>A113*C113*D113</f>
        <v>0</v>
      </c>
      <c r="F113" s="77">
        <f>E113</f>
        <v>0</v>
      </c>
      <c r="G113" s="80">
        <f>IF(I17="Não aplicável",0,I17)</f>
        <v>0</v>
      </c>
      <c r="H113" s="77">
        <f>F113*G113</f>
        <v>0</v>
      </c>
      <c r="I113" s="81">
        <f>E113-H113</f>
        <v>0</v>
      </c>
    </row>
    <row r="114" spans="1:12" ht="4.5" customHeight="1" x14ac:dyDescent="0.25"/>
    <row r="115" spans="1:12" ht="12" customHeight="1" x14ac:dyDescent="0.25">
      <c r="A115" s="161" t="s">
        <v>101</v>
      </c>
      <c r="B115" s="161"/>
      <c r="C115" s="161"/>
      <c r="D115" s="161"/>
      <c r="E115" s="161"/>
      <c r="F115" s="161"/>
      <c r="G115" s="161"/>
      <c r="H115" s="35">
        <f>H47+H92+H101</f>
        <v>2.2006399924065896</v>
      </c>
      <c r="I115" s="36">
        <f>I47+I92+I101</f>
        <v>2315.687850744157</v>
      </c>
      <c r="J115" s="24"/>
      <c r="L115" s="24"/>
    </row>
    <row r="116" spans="1:12" s="41" customFormat="1" ht="4.5" customHeight="1" x14ac:dyDescent="0.25">
      <c r="A116" s="37"/>
      <c r="B116" s="37"/>
      <c r="C116" s="37"/>
      <c r="D116" s="37"/>
      <c r="E116" s="37"/>
      <c r="F116" s="37"/>
      <c r="G116" s="37"/>
      <c r="H116" s="38"/>
      <c r="I116" s="39"/>
      <c r="J116" s="40"/>
      <c r="L116" s="40"/>
    </row>
    <row r="117" spans="1:12" ht="11.25" customHeight="1" x14ac:dyDescent="0.25">
      <c r="A117" s="146" t="s">
        <v>102</v>
      </c>
      <c r="B117" s="146"/>
      <c r="C117" s="146"/>
      <c r="D117" s="146"/>
      <c r="E117" s="146"/>
      <c r="F117" s="146"/>
      <c r="G117" s="146"/>
      <c r="H117" s="146"/>
      <c r="I117" s="146"/>
    </row>
    <row r="118" spans="1:12" ht="33.75" customHeight="1" x14ac:dyDescent="0.25">
      <c r="A118" s="13" t="s">
        <v>32</v>
      </c>
      <c r="B118" s="142" t="s">
        <v>103</v>
      </c>
      <c r="C118" s="142"/>
      <c r="D118" s="142"/>
      <c r="E118" s="142"/>
      <c r="F118" s="142"/>
      <c r="G118" s="142"/>
      <c r="H118" s="13" t="s">
        <v>34</v>
      </c>
      <c r="I118" s="13" t="s">
        <v>35</v>
      </c>
    </row>
    <row r="119" spans="1:12" ht="15" customHeight="1" x14ac:dyDescent="0.25">
      <c r="A119" s="76">
        <v>1</v>
      </c>
      <c r="B119" s="143" t="s">
        <v>104</v>
      </c>
      <c r="C119" s="143"/>
      <c r="D119" s="143"/>
      <c r="E119" s="143"/>
      <c r="F119" s="143"/>
      <c r="G119" s="143"/>
      <c r="H119" s="14">
        <f t="shared" ref="H119:H124" si="6">I119/$I$130</f>
        <v>0</v>
      </c>
      <c r="I119" s="81">
        <v>0</v>
      </c>
    </row>
    <row r="120" spans="1:12" ht="15" customHeight="1" x14ac:dyDescent="0.25">
      <c r="A120" s="76">
        <v>2</v>
      </c>
      <c r="B120" s="107" t="s">
        <v>105</v>
      </c>
      <c r="C120" s="107"/>
      <c r="D120" s="107"/>
      <c r="E120" s="107"/>
      <c r="F120" s="107"/>
      <c r="G120" s="107"/>
      <c r="H120" s="14">
        <f t="shared" si="6"/>
        <v>0</v>
      </c>
      <c r="I120" s="81">
        <v>0</v>
      </c>
    </row>
    <row r="121" spans="1:12" ht="15" customHeight="1" x14ac:dyDescent="0.25">
      <c r="A121" s="76">
        <v>3</v>
      </c>
      <c r="B121" s="143" t="s">
        <v>106</v>
      </c>
      <c r="C121" s="143"/>
      <c r="D121" s="143"/>
      <c r="E121" s="143"/>
      <c r="F121" s="143"/>
      <c r="G121" s="143"/>
      <c r="H121" s="14">
        <f t="shared" si="6"/>
        <v>0</v>
      </c>
      <c r="I121" s="81">
        <v>0</v>
      </c>
    </row>
    <row r="122" spans="1:12" ht="15" customHeight="1" x14ac:dyDescent="0.25">
      <c r="A122" s="76">
        <v>4</v>
      </c>
      <c r="B122" s="107" t="s">
        <v>107</v>
      </c>
      <c r="C122" s="107"/>
      <c r="D122" s="107"/>
      <c r="E122" s="107"/>
      <c r="F122" s="107"/>
      <c r="G122" s="107"/>
      <c r="H122" s="14">
        <f t="shared" si="6"/>
        <v>0</v>
      </c>
      <c r="I122" s="81">
        <v>0</v>
      </c>
    </row>
    <row r="123" spans="1:12" ht="15" customHeight="1" x14ac:dyDescent="0.25">
      <c r="A123" s="76">
        <v>5</v>
      </c>
      <c r="B123" s="143" t="s">
        <v>108</v>
      </c>
      <c r="C123" s="143"/>
      <c r="D123" s="143"/>
      <c r="E123" s="143"/>
      <c r="F123" s="143"/>
      <c r="G123" s="143"/>
      <c r="H123" s="14">
        <f t="shared" si="6"/>
        <v>0</v>
      </c>
      <c r="I123" s="81">
        <v>0</v>
      </c>
    </row>
    <row r="124" spans="1:12" ht="15" customHeight="1" x14ac:dyDescent="0.25">
      <c r="A124" s="76">
        <v>6</v>
      </c>
      <c r="B124" s="143" t="s">
        <v>109</v>
      </c>
      <c r="C124" s="143"/>
      <c r="D124" s="143"/>
      <c r="E124" s="143"/>
      <c r="F124" s="143"/>
      <c r="G124" s="143"/>
      <c r="H124" s="14">
        <f t="shared" si="6"/>
        <v>0</v>
      </c>
      <c r="I124" s="81">
        <v>0</v>
      </c>
    </row>
    <row r="125" spans="1:12" ht="15" customHeight="1" x14ac:dyDescent="0.25">
      <c r="A125" s="147" t="s">
        <v>110</v>
      </c>
      <c r="B125" s="147"/>
      <c r="C125" s="147"/>
      <c r="D125" s="147"/>
      <c r="E125" s="147"/>
      <c r="F125" s="147"/>
      <c r="G125" s="147"/>
      <c r="H125" s="15">
        <f>H119+H120+H121+H122+H123+H124</f>
        <v>0</v>
      </c>
      <c r="I125" s="42">
        <f>SUM(I119:I124)</f>
        <v>0</v>
      </c>
      <c r="J125" s="24"/>
    </row>
    <row r="126" spans="1:12" ht="36" customHeight="1" x14ac:dyDescent="0.25">
      <c r="B126" s="153" t="s">
        <v>182</v>
      </c>
      <c r="C126" s="153"/>
      <c r="D126" s="153"/>
      <c r="E126" s="153"/>
      <c r="F126" s="153"/>
      <c r="G126" s="153"/>
      <c r="H126" s="153"/>
      <c r="I126" s="153"/>
    </row>
    <row r="127" spans="1:12" ht="5.25" customHeight="1" x14ac:dyDescent="0.25"/>
    <row r="128" spans="1:12" ht="48.75" customHeight="1" x14ac:dyDescent="0.25">
      <c r="A128" s="167" t="s">
        <v>111</v>
      </c>
      <c r="B128" s="167"/>
      <c r="C128" s="167"/>
      <c r="D128" s="167"/>
      <c r="E128" s="167"/>
      <c r="F128" s="43">
        <f>I30</f>
        <v>0.2</v>
      </c>
      <c r="G128" s="44">
        <f>I130*F128</f>
        <v>426.39709742155867</v>
      </c>
      <c r="H128" s="78" t="s">
        <v>112</v>
      </c>
      <c r="I128" s="45">
        <f>I98</f>
        <v>183.70236363636366</v>
      </c>
    </row>
    <row r="129" spans="1:12" s="48" customFormat="1" ht="16.5" customHeight="1" x14ac:dyDescent="0.25">
      <c r="A129" s="168" t="s">
        <v>113</v>
      </c>
      <c r="B129" s="168"/>
      <c r="C129" s="78" t="s">
        <v>114</v>
      </c>
      <c r="D129" s="78" t="s">
        <v>115</v>
      </c>
      <c r="E129" s="78" t="s">
        <v>116</v>
      </c>
      <c r="F129" s="78" t="s">
        <v>117</v>
      </c>
      <c r="G129" s="78" t="s">
        <v>118</v>
      </c>
      <c r="H129" s="78" t="s">
        <v>119</v>
      </c>
      <c r="I129" s="46" t="s">
        <v>120</v>
      </c>
      <c r="J129" s="47"/>
    </row>
    <row r="130" spans="1:12" ht="16.5" customHeight="1" x14ac:dyDescent="0.25">
      <c r="A130" s="169">
        <f>I47</f>
        <v>1052.2792727272727</v>
      </c>
      <c r="B130" s="169"/>
      <c r="C130" s="79">
        <f>I67</f>
        <v>387.23877236363637</v>
      </c>
      <c r="D130" s="79">
        <f>I79</f>
        <v>268.27123462690906</v>
      </c>
      <c r="E130" s="79">
        <f>I86</f>
        <v>74.880193047272726</v>
      </c>
      <c r="F130" s="79">
        <f>I90</f>
        <v>98.723814342702553</v>
      </c>
      <c r="G130" s="79">
        <f>I101</f>
        <v>434.2945636363637</v>
      </c>
      <c r="H130" s="79">
        <f>A130+C130+D130+E130+F130+G130</f>
        <v>2315.687850744157</v>
      </c>
      <c r="I130" s="79">
        <f>H130-I128</f>
        <v>2131.9854871077932</v>
      </c>
      <c r="J130" s="24"/>
    </row>
    <row r="131" spans="1:12" ht="4.5" customHeight="1" x14ac:dyDescent="0.25">
      <c r="A131" s="19"/>
      <c r="B131" s="170"/>
      <c r="C131" s="170"/>
      <c r="D131" s="170"/>
      <c r="E131" s="170"/>
      <c r="F131" s="170"/>
      <c r="G131" s="170"/>
      <c r="H131" s="170"/>
      <c r="I131" s="170"/>
    </row>
    <row r="132" spans="1:12" ht="33.75" customHeight="1" x14ac:dyDescent="0.25">
      <c r="A132" s="13" t="s">
        <v>44</v>
      </c>
      <c r="B132" s="142" t="s">
        <v>121</v>
      </c>
      <c r="C132" s="142"/>
      <c r="D132" s="142"/>
      <c r="E132" s="142"/>
      <c r="F132" s="142"/>
      <c r="G132" s="142"/>
      <c r="H132" s="13" t="s">
        <v>34</v>
      </c>
      <c r="I132" s="13" t="s">
        <v>35</v>
      </c>
    </row>
    <row r="133" spans="1:12" ht="15" customHeight="1" x14ac:dyDescent="0.25">
      <c r="A133" s="76">
        <v>1</v>
      </c>
      <c r="B133" s="143" t="s">
        <v>122</v>
      </c>
      <c r="C133" s="143"/>
      <c r="D133" s="143"/>
      <c r="E133" s="143"/>
      <c r="F133" s="143"/>
      <c r="G133" s="143"/>
      <c r="H133" s="14">
        <f>I133/$I$143</f>
        <v>0</v>
      </c>
      <c r="I133" s="81">
        <v>0</v>
      </c>
    </row>
    <row r="134" spans="1:12" ht="15" customHeight="1" x14ac:dyDescent="0.25">
      <c r="A134" s="76">
        <v>2</v>
      </c>
      <c r="B134" s="143" t="s">
        <v>123</v>
      </c>
      <c r="C134" s="143"/>
      <c r="D134" s="143"/>
      <c r="E134" s="143"/>
      <c r="F134" s="143"/>
      <c r="G134" s="143"/>
      <c r="H134" s="14">
        <f>I134/$I$143</f>
        <v>0</v>
      </c>
      <c r="I134" s="81">
        <v>0</v>
      </c>
    </row>
    <row r="135" spans="1:12" ht="35.65" customHeight="1" x14ac:dyDescent="0.25">
      <c r="A135" s="147" t="s">
        <v>179</v>
      </c>
      <c r="B135" s="147"/>
      <c r="C135" s="147"/>
      <c r="D135" s="147"/>
      <c r="E135" s="147"/>
      <c r="F135" s="147"/>
      <c r="G135" s="147"/>
      <c r="H135" s="15">
        <f>H133+H134</f>
        <v>0</v>
      </c>
      <c r="I135" s="16">
        <f>SUM(I133:I134)</f>
        <v>0</v>
      </c>
    </row>
    <row r="136" spans="1:12" ht="4.5" customHeight="1" x14ac:dyDescent="0.25"/>
    <row r="137" spans="1:12" ht="33.75" customHeight="1" x14ac:dyDescent="0.25">
      <c r="A137" s="13" t="s">
        <v>57</v>
      </c>
      <c r="B137" s="142" t="s">
        <v>124</v>
      </c>
      <c r="C137" s="142"/>
      <c r="D137" s="142"/>
      <c r="E137" s="142"/>
      <c r="F137" s="142"/>
      <c r="G137" s="142"/>
      <c r="H137" s="13" t="s">
        <v>34</v>
      </c>
      <c r="I137" s="13" t="s">
        <v>35</v>
      </c>
    </row>
    <row r="138" spans="1:12" ht="15" customHeight="1" x14ac:dyDescent="0.25">
      <c r="A138" s="76">
        <v>1</v>
      </c>
      <c r="B138" s="143" t="s">
        <v>124</v>
      </c>
      <c r="C138" s="143"/>
      <c r="D138" s="143"/>
      <c r="E138" s="143"/>
      <c r="F138" s="143"/>
      <c r="G138" s="143"/>
      <c r="H138" s="14">
        <f>I138/I143</f>
        <v>0</v>
      </c>
      <c r="I138" s="81">
        <v>0</v>
      </c>
    </row>
    <row r="139" spans="1:12" ht="36.6" customHeight="1" x14ac:dyDescent="0.25">
      <c r="A139" s="147" t="s">
        <v>178</v>
      </c>
      <c r="B139" s="147"/>
      <c r="C139" s="147"/>
      <c r="D139" s="147"/>
      <c r="E139" s="147"/>
      <c r="F139" s="147"/>
      <c r="G139" s="147"/>
      <c r="H139" s="15">
        <f>H138</f>
        <v>0</v>
      </c>
      <c r="I139" s="16">
        <f>I138</f>
        <v>0</v>
      </c>
      <c r="J139" s="24"/>
      <c r="K139" s="24"/>
      <c r="L139" s="2"/>
    </row>
    <row r="140" spans="1:12" ht="4.5" customHeight="1" x14ac:dyDescent="0.25">
      <c r="A140" s="18"/>
      <c r="B140" s="18"/>
      <c r="C140" s="18"/>
      <c r="D140" s="18"/>
      <c r="E140" s="18"/>
      <c r="F140" s="18"/>
      <c r="G140" s="18"/>
      <c r="H140" s="25"/>
      <c r="I140" s="26"/>
    </row>
    <row r="141" spans="1:12" ht="39" customHeight="1" x14ac:dyDescent="0.25">
      <c r="A141" s="171" t="s">
        <v>125</v>
      </c>
      <c r="B141" s="171"/>
      <c r="C141" s="171"/>
      <c r="D141" s="171"/>
      <c r="E141" s="171"/>
      <c r="F141" s="43">
        <v>0.18</v>
      </c>
      <c r="G141" s="44">
        <f>I143*F141</f>
        <v>383.75738767940277</v>
      </c>
      <c r="H141" s="78" t="s">
        <v>112</v>
      </c>
      <c r="I141" s="45">
        <f>I98</f>
        <v>183.70236363636366</v>
      </c>
      <c r="L141" s="2"/>
    </row>
    <row r="142" spans="1:12" s="48" customFormat="1" ht="16.5" customHeight="1" x14ac:dyDescent="0.25">
      <c r="A142" s="168" t="s">
        <v>113</v>
      </c>
      <c r="B142" s="168"/>
      <c r="C142" s="78" t="s">
        <v>114</v>
      </c>
      <c r="D142" s="78" t="s">
        <v>115</v>
      </c>
      <c r="E142" s="78" t="s">
        <v>116</v>
      </c>
      <c r="F142" s="78" t="s">
        <v>117</v>
      </c>
      <c r="G142" s="78" t="s">
        <v>118</v>
      </c>
      <c r="H142" s="78" t="s">
        <v>119</v>
      </c>
      <c r="I142" s="46" t="s">
        <v>120</v>
      </c>
      <c r="J142" s="47"/>
      <c r="L142" s="47"/>
    </row>
    <row r="143" spans="1:12" ht="16.5" customHeight="1" x14ac:dyDescent="0.25">
      <c r="A143" s="169">
        <f>I47</f>
        <v>1052.2792727272727</v>
      </c>
      <c r="B143" s="169"/>
      <c r="C143" s="79">
        <f>I67</f>
        <v>387.23877236363637</v>
      </c>
      <c r="D143" s="79">
        <f>I79</f>
        <v>268.27123462690906</v>
      </c>
      <c r="E143" s="79">
        <f>I86</f>
        <v>74.880193047272726</v>
      </c>
      <c r="F143" s="79">
        <f>I90</f>
        <v>98.723814342702553</v>
      </c>
      <c r="G143" s="79">
        <f>I101</f>
        <v>434.2945636363637</v>
      </c>
      <c r="H143" s="79">
        <f>A143+C143+D143+E143+F143+G143</f>
        <v>2315.687850744157</v>
      </c>
      <c r="I143" s="79">
        <f>H143-I141</f>
        <v>2131.9854871077932</v>
      </c>
      <c r="J143" s="24"/>
      <c r="L143" s="2"/>
    </row>
    <row r="144" spans="1:12" ht="4.5" customHeight="1" x14ac:dyDescent="0.25"/>
    <row r="145" spans="1:10" ht="12" customHeight="1" x14ac:dyDescent="0.25">
      <c r="A145" s="161" t="s">
        <v>126</v>
      </c>
      <c r="B145" s="161"/>
      <c r="C145" s="161"/>
      <c r="D145" s="161"/>
      <c r="E145" s="161"/>
      <c r="F145" s="161"/>
      <c r="G145" s="161"/>
      <c r="H145" s="35">
        <f>H125+H135+H139</f>
        <v>0</v>
      </c>
      <c r="I145" s="36">
        <f>I125+I135+I139</f>
        <v>0</v>
      </c>
    </row>
    <row r="146" spans="1:10" ht="4.5" customHeight="1" x14ac:dyDescent="0.25"/>
    <row r="147" spans="1:10" ht="11.25" customHeight="1" x14ac:dyDescent="0.25">
      <c r="A147" s="146" t="s">
        <v>127</v>
      </c>
      <c r="B147" s="146"/>
      <c r="C147" s="146"/>
      <c r="D147" s="146"/>
      <c r="E147" s="146"/>
      <c r="F147" s="146"/>
      <c r="G147" s="146"/>
      <c r="H147" s="146"/>
      <c r="I147" s="146"/>
    </row>
    <row r="148" spans="1:10" ht="33.75" customHeight="1" x14ac:dyDescent="0.25">
      <c r="A148" s="13" t="s">
        <v>32</v>
      </c>
      <c r="B148" s="142" t="s">
        <v>128</v>
      </c>
      <c r="C148" s="142"/>
      <c r="D148" s="142"/>
      <c r="E148" s="142"/>
      <c r="F148" s="142"/>
      <c r="G148" s="142"/>
      <c r="H148" s="13" t="s">
        <v>34</v>
      </c>
      <c r="I148" s="13" t="s">
        <v>35</v>
      </c>
    </row>
    <row r="149" spans="1:10" ht="15" customHeight="1" x14ac:dyDescent="0.25">
      <c r="A149" s="76">
        <v>1</v>
      </c>
      <c r="B149" s="143" t="s">
        <v>129</v>
      </c>
      <c r="C149" s="143"/>
      <c r="D149" s="143"/>
      <c r="E149" s="143"/>
      <c r="F149" s="143"/>
      <c r="G149" s="143"/>
      <c r="H149" s="14">
        <f>I149/$I$115</f>
        <v>1.859154929577465E-2</v>
      </c>
      <c r="I149" s="81">
        <f>($D$159/$E$160)*G159</f>
        <v>43.052224830736442</v>
      </c>
    </row>
    <row r="150" spans="1:10" ht="15" customHeight="1" x14ac:dyDescent="0.25">
      <c r="A150" s="76">
        <v>2</v>
      </c>
      <c r="B150" s="143" t="s">
        <v>130</v>
      </c>
      <c r="C150" s="143"/>
      <c r="D150" s="143"/>
      <c r="E150" s="143"/>
      <c r="F150" s="143"/>
      <c r="G150" s="143"/>
      <c r="H150" s="14">
        <f>I150/$I$115</f>
        <v>8.5633802816901403E-2</v>
      </c>
      <c r="I150" s="81">
        <f>($D$159/$E$160)*G160</f>
        <v>198.30115679611936</v>
      </c>
    </row>
    <row r="151" spans="1:10" ht="15" customHeight="1" x14ac:dyDescent="0.25">
      <c r="A151" s="76">
        <v>3</v>
      </c>
      <c r="B151" s="143" t="s">
        <v>12</v>
      </c>
      <c r="C151" s="143"/>
      <c r="D151" s="143"/>
      <c r="E151" s="143"/>
      <c r="F151" s="143"/>
      <c r="G151" s="143"/>
      <c r="H151" s="14">
        <f>I151/$I$115</f>
        <v>2.2535211267605635E-2</v>
      </c>
      <c r="I151" s="81">
        <f>($D$159/$E$160)*G161</f>
        <v>52.1845149463472</v>
      </c>
    </row>
    <row r="152" spans="1:10" ht="15" customHeight="1" x14ac:dyDescent="0.25">
      <c r="A152" s="76">
        <v>4</v>
      </c>
      <c r="B152" s="143" t="s">
        <v>131</v>
      </c>
      <c r="C152" s="143"/>
      <c r="D152" s="143"/>
      <c r="E152" s="143"/>
      <c r="F152" s="143"/>
      <c r="G152" s="143"/>
      <c r="H152" s="14">
        <f>I152/$I$115</f>
        <v>0</v>
      </c>
      <c r="I152" s="81">
        <f>($D$159/$E$160)*G162</f>
        <v>0</v>
      </c>
    </row>
    <row r="153" spans="1:10" ht="15" customHeight="1" x14ac:dyDescent="0.25">
      <c r="A153" s="76">
        <v>5</v>
      </c>
      <c r="B153" s="143" t="s">
        <v>132</v>
      </c>
      <c r="C153" s="143"/>
      <c r="D153" s="143"/>
      <c r="E153" s="143"/>
      <c r="F153" s="143"/>
      <c r="G153" s="143"/>
      <c r="H153" s="14">
        <f>I153/$I$115</f>
        <v>0</v>
      </c>
      <c r="I153" s="81">
        <f>($D$159/$E$160)*G163</f>
        <v>0</v>
      </c>
    </row>
    <row r="154" spans="1:10" ht="15" customHeight="1" x14ac:dyDescent="0.25">
      <c r="A154" s="147" t="s">
        <v>133</v>
      </c>
      <c r="B154" s="147"/>
      <c r="C154" s="147"/>
      <c r="D154" s="147"/>
      <c r="E154" s="147"/>
      <c r="F154" s="147"/>
      <c r="G154" s="147"/>
      <c r="H154" s="15">
        <f>H149+H150+H151+H152+H153</f>
        <v>0.12676056338028169</v>
      </c>
      <c r="I154" s="16">
        <f>SUM(I149:I153)</f>
        <v>293.537896573203</v>
      </c>
    </row>
    <row r="155" spans="1:10" ht="11.25" customHeight="1" x14ac:dyDescent="0.25">
      <c r="A155" s="19" t="s">
        <v>134</v>
      </c>
      <c r="B155" s="153" t="s">
        <v>135</v>
      </c>
      <c r="C155" s="153"/>
      <c r="D155" s="153"/>
      <c r="E155" s="153"/>
      <c r="F155" s="153"/>
      <c r="G155" s="153"/>
      <c r="H155" s="153"/>
      <c r="I155" s="153"/>
    </row>
    <row r="156" spans="1:10" ht="18.75" customHeight="1" x14ac:dyDescent="0.25">
      <c r="A156" s="19" t="s">
        <v>136</v>
      </c>
      <c r="B156" s="172" t="s">
        <v>137</v>
      </c>
      <c r="C156" s="172"/>
      <c r="D156" s="172"/>
      <c r="E156" s="172"/>
      <c r="F156" s="172"/>
      <c r="G156" s="172"/>
      <c r="H156" s="172"/>
      <c r="I156" s="172"/>
    </row>
    <row r="157" spans="1:10" ht="13.5" customHeight="1" x14ac:dyDescent="0.25">
      <c r="A157" s="155" t="s">
        <v>138</v>
      </c>
      <c r="B157" s="155"/>
      <c r="C157" s="155"/>
      <c r="D157" s="155"/>
      <c r="E157" s="155"/>
      <c r="F157" s="155"/>
      <c r="G157" s="155"/>
      <c r="H157" s="155"/>
      <c r="I157" s="155"/>
    </row>
    <row r="158" spans="1:10" ht="13.5" customHeight="1" x14ac:dyDescent="0.25">
      <c r="A158" s="108" t="s">
        <v>139</v>
      </c>
      <c r="B158" s="108"/>
      <c r="C158" s="76" t="s">
        <v>140</v>
      </c>
      <c r="D158" s="118" t="s">
        <v>141</v>
      </c>
      <c r="E158" s="118"/>
      <c r="F158" s="76" t="s">
        <v>142</v>
      </c>
      <c r="G158" s="49" t="s">
        <v>143</v>
      </c>
      <c r="H158" s="108" t="s">
        <v>144</v>
      </c>
      <c r="I158" s="108"/>
    </row>
    <row r="159" spans="1:10" ht="13.5" customHeight="1" x14ac:dyDescent="0.25">
      <c r="A159" s="177">
        <f>I115</f>
        <v>2315.687850744157</v>
      </c>
      <c r="B159" s="177"/>
      <c r="C159" s="81">
        <f>I145</f>
        <v>0</v>
      </c>
      <c r="D159" s="178">
        <f>A159+C159</f>
        <v>2315.687850744157</v>
      </c>
      <c r="E159" s="178"/>
      <c r="F159" s="76" t="str">
        <f>B149</f>
        <v>PIS</v>
      </c>
      <c r="G159" s="50">
        <v>1.6500000000000001E-2</v>
      </c>
      <c r="H159" s="174">
        <v>6.4999999999999997E-3</v>
      </c>
      <c r="I159" s="174"/>
      <c r="J159" s="24"/>
    </row>
    <row r="160" spans="1:10" ht="13.5" customHeight="1" x14ac:dyDescent="0.25">
      <c r="A160" s="179" t="s">
        <v>145</v>
      </c>
      <c r="B160" s="179"/>
      <c r="C160" s="49">
        <v>1</v>
      </c>
      <c r="D160" s="51">
        <f>G164/1</f>
        <v>0.1125</v>
      </c>
      <c r="E160" s="52">
        <f>C160-D160</f>
        <v>0.88749999999999996</v>
      </c>
      <c r="F160" s="76" t="str">
        <f>B150</f>
        <v>COFINS</v>
      </c>
      <c r="G160" s="50">
        <v>7.5999999999999998E-2</v>
      </c>
      <c r="H160" s="174">
        <v>0.03</v>
      </c>
      <c r="I160" s="174"/>
    </row>
    <row r="161" spans="1:10" ht="13.5" customHeight="1" x14ac:dyDescent="0.25">
      <c r="A161" s="180" t="s">
        <v>146</v>
      </c>
      <c r="B161" s="180"/>
      <c r="C161" s="76">
        <v>1</v>
      </c>
      <c r="D161" s="53">
        <f>H164</f>
        <v>5.6499999999999995E-2</v>
      </c>
      <c r="E161" s="54">
        <f>C161-D161</f>
        <v>0.94350000000000001</v>
      </c>
      <c r="F161" s="76" t="str">
        <f>B151</f>
        <v>ISS</v>
      </c>
      <c r="G161" s="50">
        <f>I11</f>
        <v>0.02</v>
      </c>
      <c r="H161" s="174">
        <f>I11</f>
        <v>0.02</v>
      </c>
      <c r="I161" s="174"/>
    </row>
    <row r="162" spans="1:10" ht="13.5" customHeight="1" x14ac:dyDescent="0.25">
      <c r="A162" s="173" t="s">
        <v>147</v>
      </c>
      <c r="B162" s="173"/>
      <c r="C162" s="76">
        <v>1</v>
      </c>
      <c r="D162" s="55">
        <v>0.09</v>
      </c>
      <c r="E162" s="56">
        <f>C162-D162</f>
        <v>0.91</v>
      </c>
      <c r="F162" s="76" t="s">
        <v>148</v>
      </c>
      <c r="G162" s="50">
        <v>0</v>
      </c>
      <c r="H162" s="174">
        <v>0</v>
      </c>
      <c r="I162" s="174"/>
    </row>
    <row r="163" spans="1:10" ht="13.5" customHeight="1" x14ac:dyDescent="0.25">
      <c r="A163" s="175" t="s">
        <v>149</v>
      </c>
      <c r="B163" s="175" t="s">
        <v>150</v>
      </c>
      <c r="C163" s="175"/>
      <c r="D163" s="175"/>
      <c r="E163" s="175"/>
      <c r="F163" s="73" t="s">
        <v>151</v>
      </c>
      <c r="G163" s="50">
        <v>0</v>
      </c>
      <c r="H163" s="174">
        <v>0</v>
      </c>
      <c r="I163" s="174"/>
    </row>
    <row r="164" spans="1:10" ht="18" customHeight="1" x14ac:dyDescent="0.25">
      <c r="A164" s="175"/>
      <c r="B164" s="175"/>
      <c r="C164" s="175"/>
      <c r="D164" s="175"/>
      <c r="E164" s="175"/>
      <c r="F164" s="70" t="s">
        <v>152</v>
      </c>
      <c r="G164" s="57">
        <f>SUM(G159:G163)</f>
        <v>0.1125</v>
      </c>
      <c r="H164" s="176">
        <f>SUM(H159:I163)</f>
        <v>5.6499999999999995E-2</v>
      </c>
      <c r="I164" s="176"/>
    </row>
    <row r="165" spans="1:10" ht="18" customHeight="1" x14ac:dyDescent="0.25">
      <c r="A165" s="19" t="s">
        <v>153</v>
      </c>
      <c r="B165" s="172" t="s">
        <v>154</v>
      </c>
      <c r="C165" s="172"/>
      <c r="D165" s="172"/>
      <c r="E165" s="172"/>
      <c r="F165" s="172"/>
      <c r="G165" s="172"/>
      <c r="H165" s="172"/>
      <c r="I165" s="172"/>
    </row>
    <row r="166" spans="1:10" ht="4.5" customHeight="1" x14ac:dyDescent="0.25">
      <c r="A166" s="58"/>
      <c r="B166" s="181"/>
      <c r="C166" s="181"/>
      <c r="D166" s="181"/>
      <c r="E166" s="181"/>
      <c r="F166" s="181"/>
      <c r="G166" s="181"/>
      <c r="H166" s="181"/>
      <c r="I166" s="181"/>
    </row>
    <row r="167" spans="1:10" ht="12" customHeight="1" x14ac:dyDescent="0.25">
      <c r="A167" s="161" t="s">
        <v>155</v>
      </c>
      <c r="B167" s="161"/>
      <c r="C167" s="161"/>
      <c r="D167" s="161"/>
      <c r="E167" s="161"/>
      <c r="F167" s="161"/>
      <c r="G167" s="161"/>
      <c r="H167" s="35">
        <f>H154</f>
        <v>0.12676056338028169</v>
      </c>
      <c r="I167" s="36">
        <f>I154</f>
        <v>293.537896573203</v>
      </c>
    </row>
    <row r="168" spans="1:10" ht="4.5" customHeight="1" x14ac:dyDescent="0.25"/>
    <row r="169" spans="1:10" ht="11.25" customHeight="1" x14ac:dyDescent="0.25">
      <c r="A169" s="182" t="s">
        <v>156</v>
      </c>
      <c r="B169" s="182"/>
      <c r="C169" s="182"/>
      <c r="D169" s="182"/>
      <c r="E169" s="182"/>
      <c r="F169" s="182"/>
      <c r="G169" s="182"/>
      <c r="H169" s="182"/>
      <c r="I169" s="182"/>
    </row>
    <row r="170" spans="1:10" ht="11.25" customHeight="1" x14ac:dyDescent="0.25">
      <c r="A170" s="146" t="s">
        <v>31</v>
      </c>
      <c r="B170" s="146"/>
      <c r="C170" s="146"/>
      <c r="D170" s="146"/>
      <c r="E170" s="146"/>
      <c r="F170" s="146"/>
      <c r="G170" s="146"/>
      <c r="H170" s="146"/>
      <c r="I170" s="146"/>
    </row>
    <row r="171" spans="1:10" ht="15" customHeight="1" x14ac:dyDescent="0.25">
      <c r="A171" s="76">
        <v>1</v>
      </c>
      <c r="B171" s="143" t="s">
        <v>157</v>
      </c>
      <c r="C171" s="143"/>
      <c r="D171" s="143"/>
      <c r="E171" s="143"/>
      <c r="F171" s="143"/>
      <c r="G171" s="143"/>
      <c r="H171" s="14">
        <f>I171/$G$192</f>
        <v>0.40329177105858294</v>
      </c>
      <c r="I171" s="59">
        <f>I47</f>
        <v>1052.2792727272727</v>
      </c>
    </row>
    <row r="172" spans="1:10" ht="15" customHeight="1" x14ac:dyDescent="0.25">
      <c r="A172" s="76">
        <v>2</v>
      </c>
      <c r="B172" s="143" t="s">
        <v>158</v>
      </c>
      <c r="C172" s="143"/>
      <c r="D172" s="143"/>
      <c r="E172" s="143"/>
      <c r="F172" s="143"/>
      <c r="G172" s="143"/>
      <c r="H172" s="14">
        <f>I172/$G$192</f>
        <v>0.31776246851502332</v>
      </c>
      <c r="I172" s="59">
        <f>I67+I79+I86+I90</f>
        <v>829.11401438052076</v>
      </c>
    </row>
    <row r="173" spans="1:10" ht="15" customHeight="1" x14ac:dyDescent="0.25">
      <c r="A173" s="76">
        <v>3</v>
      </c>
      <c r="B173" s="143" t="s">
        <v>159</v>
      </c>
      <c r="C173" s="143"/>
      <c r="D173" s="143"/>
      <c r="E173" s="143"/>
      <c r="F173" s="143"/>
      <c r="G173" s="143"/>
      <c r="H173" s="14">
        <f>I173/$G$192</f>
        <v>0.16644576042639384</v>
      </c>
      <c r="I173" s="59">
        <f>I101</f>
        <v>434.2945636363637</v>
      </c>
    </row>
    <row r="174" spans="1:10" s="18" customFormat="1" ht="15" customHeight="1" x14ac:dyDescent="0.25">
      <c r="A174" s="161" t="s">
        <v>160</v>
      </c>
      <c r="B174" s="161"/>
      <c r="C174" s="161"/>
      <c r="D174" s="161"/>
      <c r="E174" s="161"/>
      <c r="F174" s="161"/>
      <c r="G174" s="161"/>
      <c r="H174" s="35">
        <f>H171+H172+H173</f>
        <v>0.88750000000000007</v>
      </c>
      <c r="I174" s="36">
        <f>SUM(I171:I173)</f>
        <v>2315.687850744157</v>
      </c>
      <c r="J174" s="25"/>
    </row>
    <row r="175" spans="1:10" ht="4.5" customHeight="1" x14ac:dyDescent="0.25"/>
    <row r="176" spans="1:10" ht="11.25" customHeight="1" x14ac:dyDescent="0.25">
      <c r="A176" s="146" t="s">
        <v>102</v>
      </c>
      <c r="B176" s="146"/>
      <c r="C176" s="146"/>
      <c r="D176" s="146"/>
      <c r="E176" s="146"/>
      <c r="F176" s="146"/>
      <c r="G176" s="146"/>
      <c r="H176" s="146"/>
      <c r="I176" s="146"/>
    </row>
    <row r="177" spans="1:11" ht="15" customHeight="1" x14ac:dyDescent="0.25">
      <c r="A177" s="76">
        <v>1</v>
      </c>
      <c r="B177" s="143" t="s">
        <v>161</v>
      </c>
      <c r="C177" s="143"/>
      <c r="D177" s="143"/>
      <c r="E177" s="143"/>
      <c r="F177" s="143"/>
      <c r="G177" s="143"/>
      <c r="H177" s="14">
        <f>I177/$G$192</f>
        <v>0</v>
      </c>
      <c r="I177" s="81">
        <f>I125</f>
        <v>0</v>
      </c>
    </row>
    <row r="178" spans="1:11" ht="15" customHeight="1" x14ac:dyDescent="0.25">
      <c r="A178" s="76">
        <v>2</v>
      </c>
      <c r="B178" s="143" t="s">
        <v>162</v>
      </c>
      <c r="C178" s="143"/>
      <c r="D178" s="143"/>
      <c r="E178" s="143"/>
      <c r="F178" s="143"/>
      <c r="G178" s="143"/>
      <c r="H178" s="14">
        <f>I178/$G$192</f>
        <v>0</v>
      </c>
      <c r="I178" s="81">
        <f>I135</f>
        <v>0</v>
      </c>
    </row>
    <row r="179" spans="1:11" ht="15" customHeight="1" x14ac:dyDescent="0.25">
      <c r="A179" s="76">
        <v>3</v>
      </c>
      <c r="B179" s="143" t="s">
        <v>163</v>
      </c>
      <c r="C179" s="143"/>
      <c r="D179" s="143"/>
      <c r="E179" s="143"/>
      <c r="F179" s="143"/>
      <c r="G179" s="143"/>
      <c r="H179" s="14">
        <f>I179/$G$192</f>
        <v>0</v>
      </c>
      <c r="I179" s="81">
        <f>I139</f>
        <v>0</v>
      </c>
    </row>
    <row r="180" spans="1:11" ht="15" customHeight="1" x14ac:dyDescent="0.25">
      <c r="A180" s="161" t="s">
        <v>164</v>
      </c>
      <c r="B180" s="161"/>
      <c r="C180" s="161"/>
      <c r="D180" s="161"/>
      <c r="E180" s="161"/>
      <c r="F180" s="161"/>
      <c r="G180" s="161"/>
      <c r="H180" s="35">
        <f>H177+H178+H179</f>
        <v>0</v>
      </c>
      <c r="I180" s="36">
        <f>I177+I178+I179</f>
        <v>0</v>
      </c>
    </row>
    <row r="181" spans="1:11" ht="4.5" customHeight="1" x14ac:dyDescent="0.25"/>
    <row r="182" spans="1:11" ht="11.25" customHeight="1" x14ac:dyDescent="0.25">
      <c r="A182" s="146" t="s">
        <v>127</v>
      </c>
      <c r="B182" s="146"/>
      <c r="C182" s="146"/>
      <c r="D182" s="146"/>
      <c r="E182" s="146"/>
      <c r="F182" s="146"/>
      <c r="G182" s="146"/>
      <c r="H182" s="146"/>
      <c r="I182" s="146"/>
    </row>
    <row r="183" spans="1:11" ht="15" customHeight="1" x14ac:dyDescent="0.25">
      <c r="A183" s="76">
        <v>1</v>
      </c>
      <c r="B183" s="143" t="s">
        <v>165</v>
      </c>
      <c r="C183" s="143"/>
      <c r="D183" s="143"/>
      <c r="E183" s="143"/>
      <c r="F183" s="143"/>
      <c r="G183" s="143"/>
      <c r="H183" s="14">
        <f>I183/$G$192</f>
        <v>0.1125</v>
      </c>
      <c r="I183" s="81">
        <f>I154</f>
        <v>293.537896573203</v>
      </c>
    </row>
    <row r="184" spans="1:11" ht="15" customHeight="1" x14ac:dyDescent="0.25">
      <c r="A184" s="161" t="s">
        <v>166</v>
      </c>
      <c r="B184" s="161"/>
      <c r="C184" s="161"/>
      <c r="D184" s="161"/>
      <c r="E184" s="161"/>
      <c r="F184" s="161"/>
      <c r="G184" s="161"/>
      <c r="H184" s="35">
        <f>H183</f>
        <v>0.1125</v>
      </c>
      <c r="I184" s="36">
        <f>I154</f>
        <v>293.537896573203</v>
      </c>
      <c r="K184" s="30"/>
    </row>
    <row r="185" spans="1:11" ht="4.5" customHeight="1" x14ac:dyDescent="0.25"/>
    <row r="186" spans="1:11" ht="11.25" customHeight="1" x14ac:dyDescent="0.25">
      <c r="A186" s="184" t="s">
        <v>188</v>
      </c>
      <c r="B186" s="184"/>
      <c r="C186" s="184"/>
      <c r="D186" s="184"/>
      <c r="E186" s="184"/>
      <c r="F186" s="184"/>
      <c r="G186" s="184"/>
      <c r="H186" s="184"/>
      <c r="I186" s="184"/>
    </row>
    <row r="187" spans="1:11" ht="4.9000000000000004" customHeight="1" x14ac:dyDescent="0.25">
      <c r="A187" s="183"/>
      <c r="B187" s="183"/>
      <c r="C187" s="183"/>
      <c r="D187" s="183"/>
      <c r="E187" s="183"/>
      <c r="F187" s="183"/>
      <c r="G187" s="183"/>
      <c r="H187" s="183"/>
      <c r="I187" s="183"/>
    </row>
    <row r="188" spans="1:11" ht="40.5" customHeight="1" x14ac:dyDescent="0.25">
      <c r="A188" s="184" t="s">
        <v>186</v>
      </c>
      <c r="B188" s="184"/>
      <c r="C188" s="184"/>
      <c r="D188" s="184"/>
      <c r="E188" s="184"/>
      <c r="F188" s="184"/>
      <c r="G188" s="185" t="s">
        <v>196</v>
      </c>
      <c r="H188" s="186"/>
      <c r="I188" s="187"/>
    </row>
    <row r="189" spans="1:11" ht="11.25" customHeight="1" x14ac:dyDescent="0.25">
      <c r="A189" s="184"/>
      <c r="B189" s="184"/>
      <c r="C189" s="184"/>
      <c r="D189" s="184"/>
      <c r="E189" s="184"/>
      <c r="F189" s="184"/>
      <c r="G189" s="100"/>
      <c r="H189" s="101"/>
      <c r="I189" s="101">
        <f>((H71+H77+H78+H83+H84+H85)+((H71+H77+H78+H83+H84+H85)*H67))*I47*H192</f>
        <v>405.15091427279128</v>
      </c>
    </row>
    <row r="190" spans="1:11" ht="4.9000000000000004" customHeight="1" x14ac:dyDescent="0.25">
      <c r="A190" s="183"/>
      <c r="B190" s="183"/>
      <c r="C190" s="183"/>
      <c r="D190" s="183"/>
      <c r="E190" s="183"/>
      <c r="F190" s="183"/>
      <c r="G190" s="183"/>
      <c r="H190" s="183"/>
      <c r="I190" s="183"/>
    </row>
    <row r="191" spans="1:11" ht="35.450000000000003" customHeight="1" x14ac:dyDescent="0.25">
      <c r="A191" s="188" t="s">
        <v>187</v>
      </c>
      <c r="B191" s="189"/>
      <c r="C191" s="189"/>
      <c r="D191" s="189"/>
      <c r="E191" s="189"/>
      <c r="F191" s="190"/>
      <c r="G191" s="83" t="s">
        <v>167</v>
      </c>
      <c r="H191" s="83" t="s">
        <v>168</v>
      </c>
      <c r="I191" s="83" t="s">
        <v>169</v>
      </c>
    </row>
    <row r="192" spans="1:11" ht="14.45" customHeight="1" x14ac:dyDescent="0.25">
      <c r="A192" s="191"/>
      <c r="B192" s="192"/>
      <c r="C192" s="192"/>
      <c r="D192" s="192"/>
      <c r="E192" s="192"/>
      <c r="F192" s="193"/>
      <c r="G192" s="94">
        <f>I174+I180+I184</f>
        <v>2609.2257473173599</v>
      </c>
      <c r="H192" s="82">
        <f>IF(D6="12x36",2,1)</f>
        <v>1</v>
      </c>
      <c r="I192" s="95">
        <f>G192*H192</f>
        <v>2609.2257473173599</v>
      </c>
    </row>
  </sheetData>
  <mergeCells count="181">
    <mergeCell ref="A187:I187"/>
    <mergeCell ref="A188:F189"/>
    <mergeCell ref="G188:I188"/>
    <mergeCell ref="A190:I190"/>
    <mergeCell ref="A191:F192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H21:H24"/>
    <mergeCell ref="I21:I24"/>
    <mergeCell ref="A22:F22"/>
    <mergeCell ref="A23:F23"/>
    <mergeCell ref="A24:F24"/>
    <mergeCell ref="A25:F25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32EE5-7783-47C6-A4E9-867CF581292D}">
  <dimension ref="A1:L192"/>
  <sheetViews>
    <sheetView showGridLines="0" view="pageBreakPreview" topLeftCell="C170" zoomScaleNormal="130" zoomScaleSheetLayoutView="100" zoomScalePageLayoutView="130" workbookViewId="0">
      <selection activeCell="I139" sqref="I13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K1" s="3"/>
    </row>
    <row r="2" spans="1:11" ht="22.5" customHeight="1" x14ac:dyDescent="0.25">
      <c r="A2" s="109" t="s">
        <v>1</v>
      </c>
      <c r="B2" s="109"/>
      <c r="C2" s="110" t="s">
        <v>197</v>
      </c>
      <c r="D2" s="110"/>
      <c r="E2" s="111" t="s">
        <v>2</v>
      </c>
      <c r="F2" s="111"/>
      <c r="G2" s="111"/>
      <c r="H2" s="111"/>
      <c r="I2" s="111"/>
    </row>
    <row r="3" spans="1:11" ht="11.25" customHeight="1" x14ac:dyDescent="0.25">
      <c r="A3" s="109" t="s">
        <v>3</v>
      </c>
      <c r="B3" s="109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07" t="s">
        <v>5</v>
      </c>
      <c r="B5" s="107"/>
      <c r="C5" s="107"/>
      <c r="D5" s="112" t="s">
        <v>202</v>
      </c>
      <c r="E5" s="112"/>
      <c r="F5" s="112"/>
      <c r="G5" s="113" t="str">
        <f>IF(D6="12x36","Regime de trabalho:","Quantidade de HORAS/MÊS")</f>
        <v>Quantidade de HORAS/MÊS</v>
      </c>
      <c r="H5" s="113"/>
      <c r="I5" s="114">
        <f>IF(D6="12x36",D6,5*D6)</f>
        <v>100</v>
      </c>
    </row>
    <row r="6" spans="1:11" ht="18.75" customHeight="1" x14ac:dyDescent="0.25">
      <c r="A6" s="107" t="str">
        <f>IF(D6="12x36","Regime de trabalho:","Regime de trabalho (horas semanais):")</f>
        <v>Regime de trabalho (horas semanais):</v>
      </c>
      <c r="B6" s="107"/>
      <c r="C6" s="107"/>
      <c r="D6" s="120">
        <v>20</v>
      </c>
      <c r="E6" s="120"/>
      <c r="F6" s="120"/>
      <c r="G6" s="113"/>
      <c r="H6" s="113"/>
      <c r="I6" s="114"/>
    </row>
    <row r="7" spans="1:11" ht="22.5" customHeight="1" x14ac:dyDescent="0.25">
      <c r="A7" s="107" t="s">
        <v>6</v>
      </c>
      <c r="B7" s="107"/>
      <c r="C7" s="107"/>
      <c r="D7" s="108" t="s">
        <v>198</v>
      </c>
      <c r="E7" s="108"/>
      <c r="F7" s="108"/>
      <c r="G7" s="116" t="s">
        <v>7</v>
      </c>
      <c r="H7" s="116"/>
      <c r="I7" s="106">
        <v>0.4</v>
      </c>
    </row>
    <row r="8" spans="1:11" ht="22.5" customHeight="1" x14ac:dyDescent="0.25">
      <c r="A8" s="107" t="s">
        <v>8</v>
      </c>
      <c r="B8" s="107"/>
      <c r="C8" s="107"/>
      <c r="D8" s="108" t="s">
        <v>199</v>
      </c>
      <c r="E8" s="108"/>
      <c r="F8" s="108"/>
      <c r="G8" s="116"/>
      <c r="H8" s="116"/>
      <c r="I8" s="106"/>
    </row>
    <row r="9" spans="1:11" ht="24.75" customHeight="1" x14ac:dyDescent="0.25">
      <c r="A9" s="107" t="s">
        <v>9</v>
      </c>
      <c r="B9" s="107"/>
      <c r="C9" s="107"/>
      <c r="D9" s="115" t="s">
        <v>207</v>
      </c>
      <c r="E9" s="115"/>
      <c r="F9" s="115"/>
      <c r="G9" s="116" t="s">
        <v>10</v>
      </c>
      <c r="H9" s="116"/>
      <c r="I9" s="69" t="s">
        <v>192</v>
      </c>
    </row>
    <row r="10" spans="1:11" ht="32.25" customHeight="1" x14ac:dyDescent="0.25">
      <c r="A10" s="117" t="s">
        <v>181</v>
      </c>
      <c r="B10" s="117"/>
      <c r="C10" s="117"/>
      <c r="D10" s="117"/>
      <c r="E10" s="117"/>
      <c r="F10" s="117"/>
      <c r="G10" s="72" t="s">
        <v>11</v>
      </c>
      <c r="H10" s="74">
        <v>220</v>
      </c>
      <c r="I10" s="7">
        <v>1653.58</v>
      </c>
    </row>
    <row r="11" spans="1:11" ht="11.25" customHeight="1" x14ac:dyDescent="0.25">
      <c r="A11" s="118" t="s">
        <v>12</v>
      </c>
      <c r="B11" s="118"/>
      <c r="C11" s="118"/>
      <c r="D11" s="118"/>
      <c r="E11" s="118"/>
      <c r="F11" s="118"/>
      <c r="G11" s="74" t="str">
        <f>D9</f>
        <v>Passo Fundo</v>
      </c>
      <c r="H11" s="74" t="s">
        <v>13</v>
      </c>
      <c r="I11" s="8">
        <v>0.02</v>
      </c>
    </row>
    <row r="12" spans="1:11" ht="15" customHeight="1" x14ac:dyDescent="0.25">
      <c r="A12" s="118" t="s">
        <v>14</v>
      </c>
      <c r="B12" s="118"/>
      <c r="C12" s="118"/>
      <c r="D12" s="118"/>
      <c r="E12" s="118"/>
      <c r="F12" s="118"/>
      <c r="G12" s="119" t="s">
        <v>15</v>
      </c>
      <c r="H12" s="74" t="s">
        <v>16</v>
      </c>
      <c r="I12" s="7">
        <v>4.95</v>
      </c>
    </row>
    <row r="13" spans="1:11" x14ac:dyDescent="0.25">
      <c r="A13" s="118"/>
      <c r="B13" s="118"/>
      <c r="C13" s="118"/>
      <c r="D13" s="118"/>
      <c r="E13" s="118"/>
      <c r="F13" s="118"/>
      <c r="G13" s="119"/>
      <c r="H13" s="74" t="s">
        <v>17</v>
      </c>
      <c r="I13" s="9">
        <v>22</v>
      </c>
    </row>
    <row r="14" spans="1:11" x14ac:dyDescent="0.25">
      <c r="A14" s="118"/>
      <c r="B14" s="118"/>
      <c r="C14" s="118"/>
      <c r="D14" s="118"/>
      <c r="E14" s="118"/>
      <c r="F14" s="118"/>
      <c r="G14" s="119"/>
      <c r="H14" s="74" t="s">
        <v>18</v>
      </c>
      <c r="I14" s="69">
        <v>0.06</v>
      </c>
    </row>
    <row r="15" spans="1:11" ht="11.25" customHeight="1" x14ac:dyDescent="0.25">
      <c r="A15" s="118" t="s">
        <v>180</v>
      </c>
      <c r="B15" s="118"/>
      <c r="C15" s="118"/>
      <c r="D15" s="118"/>
      <c r="E15" s="118"/>
      <c r="F15" s="118"/>
      <c r="G15" s="119" t="s">
        <v>15</v>
      </c>
      <c r="H15" s="74" t="s">
        <v>16</v>
      </c>
      <c r="I15" s="7">
        <v>0</v>
      </c>
    </row>
    <row r="16" spans="1:11" ht="11.25" customHeight="1" x14ac:dyDescent="0.25">
      <c r="A16" s="118"/>
      <c r="B16" s="118"/>
      <c r="C16" s="118"/>
      <c r="D16" s="118"/>
      <c r="E16" s="118"/>
      <c r="F16" s="118"/>
      <c r="G16" s="119"/>
      <c r="H16" s="74" t="s">
        <v>17</v>
      </c>
      <c r="I16" s="9">
        <v>0</v>
      </c>
    </row>
    <row r="17" spans="1:9" x14ac:dyDescent="0.25">
      <c r="A17" s="118"/>
      <c r="B17" s="118"/>
      <c r="C17" s="118"/>
      <c r="D17" s="118"/>
      <c r="E17" s="118"/>
      <c r="F17" s="118"/>
      <c r="G17" s="119"/>
      <c r="H17" s="74" t="s">
        <v>18</v>
      </c>
      <c r="I17" s="69">
        <v>0</v>
      </c>
    </row>
    <row r="18" spans="1:9" ht="11.25" customHeight="1" x14ac:dyDescent="0.25">
      <c r="A18" s="118" t="s">
        <v>20</v>
      </c>
      <c r="B18" s="118"/>
      <c r="C18" s="118"/>
      <c r="D18" s="118"/>
      <c r="E18" s="118"/>
      <c r="F18" s="118"/>
      <c r="G18" s="119" t="s">
        <v>15</v>
      </c>
      <c r="H18" s="74" t="s">
        <v>16</v>
      </c>
      <c r="I18" s="7">
        <v>12.71</v>
      </c>
    </row>
    <row r="19" spans="1:9" x14ac:dyDescent="0.25">
      <c r="A19" s="118"/>
      <c r="B19" s="118"/>
      <c r="C19" s="118"/>
      <c r="D19" s="118"/>
      <c r="E19" s="118"/>
      <c r="F19" s="118"/>
      <c r="G19" s="119"/>
      <c r="H19" s="74" t="s">
        <v>17</v>
      </c>
      <c r="I19" s="9">
        <v>22</v>
      </c>
    </row>
    <row r="20" spans="1:9" x14ac:dyDescent="0.25">
      <c r="A20" s="136"/>
      <c r="B20" s="136"/>
      <c r="C20" s="136"/>
      <c r="D20" s="136"/>
      <c r="E20" s="136"/>
      <c r="F20" s="136"/>
      <c r="G20" s="119"/>
      <c r="H20" s="74" t="s">
        <v>18</v>
      </c>
      <c r="I20" s="69">
        <v>0.19</v>
      </c>
    </row>
    <row r="21" spans="1:9" ht="14.25" customHeight="1" x14ac:dyDescent="0.25">
      <c r="A21" s="136"/>
      <c r="B21" s="137"/>
      <c r="C21" s="137"/>
      <c r="D21" s="137"/>
      <c r="E21" s="137"/>
      <c r="F21" s="138"/>
      <c r="G21" s="139" t="s">
        <v>15</v>
      </c>
      <c r="H21" s="113" t="s">
        <v>21</v>
      </c>
      <c r="I21" s="123">
        <v>24.1</v>
      </c>
    </row>
    <row r="22" spans="1:9" ht="16.5" customHeight="1" x14ac:dyDescent="0.25">
      <c r="A22" s="126" t="s">
        <v>201</v>
      </c>
      <c r="B22" s="127"/>
      <c r="C22" s="127"/>
      <c r="D22" s="127"/>
      <c r="E22" s="127"/>
      <c r="F22" s="128"/>
      <c r="G22" s="140"/>
      <c r="H22" s="121"/>
      <c r="I22" s="124"/>
    </row>
    <row r="23" spans="1:9" x14ac:dyDescent="0.25">
      <c r="A23" s="129"/>
      <c r="B23" s="130"/>
      <c r="C23" s="130"/>
      <c r="D23" s="130"/>
      <c r="E23" s="130"/>
      <c r="F23" s="131"/>
      <c r="G23" s="140"/>
      <c r="H23" s="121"/>
      <c r="I23" s="124"/>
    </row>
    <row r="24" spans="1:9" ht="12.75" customHeight="1" x14ac:dyDescent="0.25">
      <c r="A24" s="132"/>
      <c r="B24" s="133"/>
      <c r="C24" s="133"/>
      <c r="D24" s="133"/>
      <c r="E24" s="133"/>
      <c r="F24" s="134"/>
      <c r="G24" s="141"/>
      <c r="H24" s="122"/>
      <c r="I24" s="125"/>
    </row>
    <row r="25" spans="1:9" ht="22.5" customHeight="1" x14ac:dyDescent="0.25">
      <c r="A25" s="135" t="s">
        <v>22</v>
      </c>
      <c r="B25" s="135"/>
      <c r="C25" s="135"/>
      <c r="D25" s="135"/>
      <c r="E25" s="135"/>
      <c r="F25" s="135"/>
      <c r="G25" s="71"/>
      <c r="H25" s="71" t="s">
        <v>23</v>
      </c>
      <c r="I25" s="69" t="s">
        <v>192</v>
      </c>
    </row>
    <row r="26" spans="1:9" ht="34.5" customHeight="1" x14ac:dyDescent="0.25">
      <c r="A26" s="108" t="s">
        <v>24</v>
      </c>
      <c r="B26" s="108"/>
      <c r="C26" s="108"/>
      <c r="D26" s="108"/>
      <c r="E26" s="108"/>
      <c r="F26" s="108"/>
      <c r="G26" s="74"/>
      <c r="H26" s="74" t="s">
        <v>25</v>
      </c>
      <c r="I26" s="7">
        <v>751.63</v>
      </c>
    </row>
    <row r="27" spans="1:9" ht="15" customHeight="1" x14ac:dyDescent="0.25">
      <c r="A27" s="108" t="s">
        <v>26</v>
      </c>
      <c r="B27" s="108"/>
      <c r="C27" s="108"/>
      <c r="D27" s="108"/>
      <c r="E27" s="108"/>
      <c r="F27" s="108"/>
      <c r="G27" s="71"/>
      <c r="H27" s="10" t="s">
        <v>27</v>
      </c>
      <c r="I27" s="69" t="s">
        <v>192</v>
      </c>
    </row>
    <row r="28" spans="1:9" ht="15" customHeight="1" x14ac:dyDescent="0.25">
      <c r="A28" s="108"/>
      <c r="B28" s="108"/>
      <c r="C28" s="108"/>
      <c r="D28" s="108"/>
      <c r="E28" s="108"/>
      <c r="F28" s="108"/>
      <c r="G28" s="71"/>
      <c r="H28" s="12" t="s">
        <v>28</v>
      </c>
      <c r="I28" s="69" t="s">
        <v>192</v>
      </c>
    </row>
    <row r="29" spans="1:9" ht="26.25" customHeight="1" x14ac:dyDescent="0.25">
      <c r="A29" s="108" t="s">
        <v>29</v>
      </c>
      <c r="B29" s="108"/>
      <c r="C29" s="108"/>
      <c r="D29" s="108"/>
      <c r="E29" s="108"/>
      <c r="F29" s="108"/>
      <c r="G29" s="71"/>
      <c r="H29" s="74" t="s">
        <v>27</v>
      </c>
      <c r="I29" s="11" t="s">
        <v>192</v>
      </c>
    </row>
    <row r="30" spans="1:9" ht="35.25" customHeight="1" x14ac:dyDescent="0.25">
      <c r="A30" s="108" t="s">
        <v>30</v>
      </c>
      <c r="B30" s="108"/>
      <c r="C30" s="108"/>
      <c r="D30" s="108"/>
      <c r="E30" s="108"/>
      <c r="F30" s="108"/>
      <c r="G30" s="74"/>
      <c r="H30" s="72" t="s">
        <v>23</v>
      </c>
      <c r="I30" s="69">
        <v>0.2</v>
      </c>
    </row>
    <row r="31" spans="1:9" ht="1.1499999999999999" customHeight="1" x14ac:dyDescent="0.25">
      <c r="A31" s="98"/>
      <c r="B31" s="98"/>
      <c r="C31" s="98"/>
      <c r="D31" s="98"/>
      <c r="E31" s="98"/>
      <c r="F31" s="98"/>
      <c r="G31" s="98"/>
      <c r="H31" s="98"/>
      <c r="I31" s="99" t="s">
        <v>192</v>
      </c>
    </row>
    <row r="32" spans="1:9" ht="1.1499999999999999" customHeight="1" x14ac:dyDescent="0.25">
      <c r="A32" s="144"/>
      <c r="B32" s="144"/>
      <c r="C32" s="144"/>
      <c r="D32" s="144"/>
      <c r="E32" s="144"/>
      <c r="F32" s="144"/>
      <c r="G32" s="144"/>
      <c r="H32" s="144"/>
      <c r="I32" s="144"/>
    </row>
    <row r="33" spans="1:10" ht="1.1499999999999999" customHeight="1" x14ac:dyDescent="0.25">
      <c r="A33" s="144"/>
      <c r="B33" s="144"/>
      <c r="C33" s="144"/>
      <c r="D33" s="144"/>
      <c r="E33" s="144"/>
      <c r="F33" s="144"/>
      <c r="G33" s="144"/>
      <c r="H33" s="144"/>
      <c r="I33" s="144"/>
    </row>
    <row r="34" spans="1:10" ht="1.1499999999999999" customHeight="1" x14ac:dyDescent="0.25">
      <c r="A34" s="144"/>
      <c r="B34" s="144"/>
      <c r="C34" s="144"/>
      <c r="D34" s="144"/>
      <c r="E34" s="144"/>
      <c r="F34" s="144"/>
      <c r="G34" s="144"/>
      <c r="H34" s="144"/>
      <c r="I34" s="144"/>
    </row>
    <row r="35" spans="1:10" ht="1.1499999999999999" customHeight="1" x14ac:dyDescent="0.25">
      <c r="A35" s="144"/>
      <c r="B35" s="144"/>
      <c r="C35" s="144"/>
      <c r="D35" s="144"/>
      <c r="E35" s="144"/>
      <c r="F35" s="144"/>
      <c r="G35" s="144"/>
      <c r="H35" s="144"/>
      <c r="I35" s="144"/>
    </row>
    <row r="36" spans="1:10" ht="1.1499999999999999" customHeight="1" x14ac:dyDescent="0.25">
      <c r="A36" s="145"/>
      <c r="B36" s="145"/>
      <c r="C36" s="145"/>
      <c r="D36" s="145"/>
      <c r="E36" s="145"/>
      <c r="F36" s="145"/>
      <c r="G36" s="145"/>
      <c r="H36" s="145"/>
      <c r="I36" s="145"/>
    </row>
    <row r="37" spans="1:10" ht="8.25" customHeight="1" x14ac:dyDescent="0.25">
      <c r="A37" s="146" t="s">
        <v>31</v>
      </c>
      <c r="B37" s="146"/>
      <c r="C37" s="146"/>
      <c r="D37" s="146"/>
      <c r="E37" s="146"/>
      <c r="F37" s="146"/>
      <c r="G37" s="146"/>
      <c r="H37" s="146"/>
      <c r="I37" s="146"/>
    </row>
    <row r="38" spans="1:10" ht="33.75" customHeight="1" x14ac:dyDescent="0.25">
      <c r="A38" s="13" t="s">
        <v>32</v>
      </c>
      <c r="B38" s="142" t="s">
        <v>33</v>
      </c>
      <c r="C38" s="142"/>
      <c r="D38" s="142"/>
      <c r="E38" s="142"/>
      <c r="F38" s="142"/>
      <c r="G38" s="142"/>
      <c r="H38" s="13" t="s">
        <v>34</v>
      </c>
      <c r="I38" s="13" t="s">
        <v>35</v>
      </c>
    </row>
    <row r="39" spans="1:10" ht="15" customHeight="1" x14ac:dyDescent="0.25">
      <c r="A39" s="76">
        <v>1</v>
      </c>
      <c r="B39" s="143" t="s">
        <v>36</v>
      </c>
      <c r="C39" s="143"/>
      <c r="D39" s="143"/>
      <c r="E39" s="143"/>
      <c r="F39" s="143"/>
      <c r="G39" s="143"/>
      <c r="H39" s="14">
        <f t="shared" ref="H39:H46" si="0">I39/$I$47</f>
        <v>0.71428497377813294</v>
      </c>
      <c r="I39" s="81">
        <f>IF(D6="12x36",I10,I10/H10*I5)</f>
        <v>751.62727272727273</v>
      </c>
    </row>
    <row r="40" spans="1:10" ht="15" customHeight="1" x14ac:dyDescent="0.25">
      <c r="A40" s="76">
        <f t="shared" ref="A40:A46" si="1">A39+1</f>
        <v>2</v>
      </c>
      <c r="B40" s="143" t="s">
        <v>37</v>
      </c>
      <c r="C40" s="143"/>
      <c r="D40" s="143"/>
      <c r="E40" s="143"/>
      <c r="F40" s="143"/>
      <c r="G40" s="143"/>
      <c r="H40" s="14">
        <f t="shared" si="0"/>
        <v>0</v>
      </c>
      <c r="I40" s="81">
        <f>IF(I9=30%,I39*I9,0)</f>
        <v>0</v>
      </c>
    </row>
    <row r="41" spans="1:10" ht="15" customHeight="1" x14ac:dyDescent="0.25">
      <c r="A41" s="76">
        <f t="shared" si="1"/>
        <v>3</v>
      </c>
      <c r="B41" s="143" t="s">
        <v>38</v>
      </c>
      <c r="C41" s="143"/>
      <c r="D41" s="143"/>
      <c r="E41" s="143"/>
      <c r="F41" s="143"/>
      <c r="G41" s="143"/>
      <c r="H41" s="14">
        <f t="shared" si="0"/>
        <v>0</v>
      </c>
      <c r="I41" s="81">
        <f>IF(I7=10%,I26*I7,0)</f>
        <v>0</v>
      </c>
    </row>
    <row r="42" spans="1:10" ht="15" customHeight="1" x14ac:dyDescent="0.25">
      <c r="A42" s="76">
        <f t="shared" si="1"/>
        <v>4</v>
      </c>
      <c r="B42" s="143" t="s">
        <v>39</v>
      </c>
      <c r="C42" s="143"/>
      <c r="D42" s="143"/>
      <c r="E42" s="143"/>
      <c r="F42" s="143"/>
      <c r="G42" s="143"/>
      <c r="H42" s="14">
        <f t="shared" si="0"/>
        <v>0</v>
      </c>
      <c r="I42" s="81">
        <f>IF(I7=20%,I26*I7,0)</f>
        <v>0</v>
      </c>
    </row>
    <row r="43" spans="1:10" ht="15" customHeight="1" x14ac:dyDescent="0.25">
      <c r="A43" s="76">
        <f t="shared" si="1"/>
        <v>5</v>
      </c>
      <c r="B43" s="143" t="s">
        <v>40</v>
      </c>
      <c r="C43" s="143"/>
      <c r="D43" s="143"/>
      <c r="E43" s="143"/>
      <c r="F43" s="143"/>
      <c r="G43" s="143"/>
      <c r="H43" s="14">
        <f t="shared" si="0"/>
        <v>0.28571502622186712</v>
      </c>
      <c r="I43" s="81">
        <f>IF(I7=40%,I26*I7,0)</f>
        <v>300.65199999999999</v>
      </c>
    </row>
    <row r="44" spans="1:10" ht="15" customHeight="1" x14ac:dyDescent="0.25">
      <c r="A44" s="76">
        <f t="shared" si="1"/>
        <v>6</v>
      </c>
      <c r="B44" s="143" t="s">
        <v>175</v>
      </c>
      <c r="C44" s="143"/>
      <c r="D44" s="143"/>
      <c r="E44" s="143"/>
      <c r="F44" s="143"/>
      <c r="G44" s="143"/>
      <c r="H44" s="14">
        <f t="shared" si="0"/>
        <v>0</v>
      </c>
      <c r="I44" s="81">
        <f>IF(I25="Não aplicável",0,I39*I25)</f>
        <v>0</v>
      </c>
    </row>
    <row r="45" spans="1:10" ht="15" customHeight="1" x14ac:dyDescent="0.25">
      <c r="A45" s="76">
        <f t="shared" si="1"/>
        <v>7</v>
      </c>
      <c r="B45" s="143" t="s">
        <v>41</v>
      </c>
      <c r="C45" s="143"/>
      <c r="D45" s="143"/>
      <c r="E45" s="143"/>
      <c r="F45" s="143"/>
      <c r="G45" s="143"/>
      <c r="H45" s="14">
        <f t="shared" si="0"/>
        <v>0</v>
      </c>
      <c r="I45" s="81">
        <f>IF(I27="Não aplicável",0,(I39+I40+I41+I42+I43+I44)/I5*I27*(1+I28))</f>
        <v>0</v>
      </c>
    </row>
    <row r="46" spans="1:10" ht="23.25" customHeight="1" x14ac:dyDescent="0.25">
      <c r="A46" s="76">
        <f t="shared" si="1"/>
        <v>8</v>
      </c>
      <c r="B46" s="143" t="s">
        <v>42</v>
      </c>
      <c r="C46" s="143"/>
      <c r="D46" s="143"/>
      <c r="E46" s="143"/>
      <c r="F46" s="143"/>
      <c r="G46" s="143"/>
      <c r="H46" s="14">
        <f t="shared" si="0"/>
        <v>0</v>
      </c>
      <c r="I46" s="81">
        <f>IF(I27="Não aplicável",0,I27/I13*5*(I10/H10*(1+I28)))</f>
        <v>0</v>
      </c>
    </row>
    <row r="47" spans="1:10" s="18" customFormat="1" ht="15" customHeight="1" x14ac:dyDescent="0.25">
      <c r="A47" s="147" t="s">
        <v>43</v>
      </c>
      <c r="B47" s="147"/>
      <c r="C47" s="147"/>
      <c r="D47" s="147"/>
      <c r="E47" s="147"/>
      <c r="F47" s="147"/>
      <c r="G47" s="147"/>
      <c r="H47" s="15">
        <f>SUM(H39:H46)</f>
        <v>1</v>
      </c>
      <c r="I47" s="16">
        <f>SUM(I39:I46)</f>
        <v>1052.2792727272727</v>
      </c>
      <c r="J47" s="17"/>
    </row>
    <row r="48" spans="1:10" s="18" customFormat="1" ht="1.1499999999999999" customHeight="1" x14ac:dyDescent="0.25">
      <c r="A48" s="148"/>
      <c r="B48" s="148"/>
      <c r="C48" s="148"/>
      <c r="D48" s="148"/>
      <c r="E48" s="148"/>
      <c r="F48" s="148"/>
      <c r="G48" s="148"/>
      <c r="H48" s="148"/>
      <c r="I48" s="148"/>
      <c r="J48" s="17"/>
    </row>
    <row r="49" spans="1:10" s="18" customFormat="1" ht="1.1499999999999999" customHeight="1" x14ac:dyDescent="0.25">
      <c r="A49" s="149"/>
      <c r="B49" s="149"/>
      <c r="C49" s="149"/>
      <c r="D49" s="149"/>
      <c r="E49" s="149"/>
      <c r="F49" s="149"/>
      <c r="G49" s="149"/>
      <c r="H49" s="149"/>
      <c r="I49" s="149"/>
      <c r="J49" s="17"/>
    </row>
    <row r="50" spans="1:10" s="18" customFormat="1" ht="1.1499999999999999" customHeight="1" x14ac:dyDescent="0.25">
      <c r="A50" s="149"/>
      <c r="B50" s="149"/>
      <c r="C50" s="149"/>
      <c r="D50" s="149"/>
      <c r="E50" s="149"/>
      <c r="F50" s="149"/>
      <c r="G50" s="149"/>
      <c r="H50" s="149"/>
      <c r="I50" s="149"/>
      <c r="J50" s="17"/>
    </row>
    <row r="51" spans="1:10" s="18" customFormat="1" ht="1.1499999999999999" customHeight="1" x14ac:dyDescent="0.25">
      <c r="A51" s="149"/>
      <c r="B51" s="149"/>
      <c r="C51" s="149"/>
      <c r="D51" s="149"/>
      <c r="E51" s="149"/>
      <c r="F51" s="149"/>
      <c r="G51" s="149"/>
      <c r="H51" s="149"/>
      <c r="I51" s="149"/>
      <c r="J51" s="17"/>
    </row>
    <row r="52" spans="1:10" s="18" customFormat="1" ht="1.1499999999999999" customHeight="1" x14ac:dyDescent="0.25">
      <c r="A52" s="149"/>
      <c r="B52" s="149"/>
      <c r="C52" s="149"/>
      <c r="D52" s="149"/>
      <c r="E52" s="149"/>
      <c r="F52" s="149"/>
      <c r="G52" s="149"/>
      <c r="H52" s="149"/>
      <c r="I52" s="149"/>
      <c r="J52" s="17"/>
    </row>
    <row r="53" spans="1:10" s="18" customFormat="1" ht="1.1499999999999999" customHeight="1" x14ac:dyDescent="0.25">
      <c r="A53" s="149"/>
      <c r="B53" s="149"/>
      <c r="C53" s="149"/>
      <c r="D53" s="149"/>
      <c r="E53" s="149"/>
      <c r="F53" s="149"/>
      <c r="G53" s="149"/>
      <c r="H53" s="149"/>
      <c r="I53" s="149"/>
      <c r="J53" s="17"/>
    </row>
    <row r="54" spans="1:10" s="18" customFormat="1" ht="1.1499999999999999" customHeight="1" x14ac:dyDescent="0.25">
      <c r="A54" s="149"/>
      <c r="B54" s="149"/>
      <c r="C54" s="149"/>
      <c r="D54" s="149"/>
      <c r="E54" s="149"/>
      <c r="F54" s="149"/>
      <c r="G54" s="149"/>
      <c r="H54" s="149"/>
      <c r="I54" s="149"/>
      <c r="J54" s="17"/>
    </row>
    <row r="55" spans="1:10" s="18" customFormat="1" ht="1.1499999999999999" customHeight="1" x14ac:dyDescent="0.25">
      <c r="A55" s="149"/>
      <c r="B55" s="149"/>
      <c r="C55" s="149"/>
      <c r="D55" s="149"/>
      <c r="E55" s="149"/>
      <c r="F55" s="149"/>
      <c r="G55" s="149"/>
      <c r="H55" s="149"/>
      <c r="I55" s="149"/>
      <c r="J55" s="17"/>
    </row>
    <row r="56" spans="1:10" s="18" customFormat="1" ht="1.1499999999999999" customHeight="1" x14ac:dyDescent="0.25">
      <c r="A56" s="149"/>
      <c r="B56" s="149"/>
      <c r="C56" s="149"/>
      <c r="D56" s="149"/>
      <c r="E56" s="149"/>
      <c r="F56" s="149"/>
      <c r="G56" s="149"/>
      <c r="H56" s="149"/>
      <c r="I56" s="149"/>
      <c r="J56" s="17"/>
    </row>
    <row r="57" spans="1:10" ht="1.1499999999999999" customHeight="1" x14ac:dyDescent="0.25">
      <c r="A57" s="150"/>
      <c r="B57" s="150"/>
      <c r="C57" s="150"/>
      <c r="D57" s="150"/>
      <c r="E57" s="150"/>
      <c r="F57" s="150"/>
      <c r="G57" s="150"/>
      <c r="H57" s="150"/>
      <c r="I57" s="150"/>
    </row>
    <row r="58" spans="1:10" ht="33.75" customHeight="1" x14ac:dyDescent="0.25">
      <c r="A58" s="13" t="s">
        <v>44</v>
      </c>
      <c r="B58" s="142" t="s">
        <v>45</v>
      </c>
      <c r="C58" s="142"/>
      <c r="D58" s="142"/>
      <c r="E58" s="142"/>
      <c r="F58" s="142"/>
      <c r="G58" s="142"/>
      <c r="H58" s="13" t="s">
        <v>34</v>
      </c>
      <c r="I58" s="13" t="s">
        <v>35</v>
      </c>
    </row>
    <row r="59" spans="1:10" ht="15" customHeight="1" x14ac:dyDescent="0.25">
      <c r="A59" s="76">
        <v>1</v>
      </c>
      <c r="B59" s="143" t="s">
        <v>46</v>
      </c>
      <c r="C59" s="143"/>
      <c r="D59" s="143"/>
      <c r="E59" s="143"/>
      <c r="F59" s="143"/>
      <c r="G59" s="143"/>
      <c r="H59" s="14">
        <v>0.2</v>
      </c>
      <c r="I59" s="81">
        <f t="shared" ref="I59:I66" si="2">$I$47*H59</f>
        <v>210.45585454545454</v>
      </c>
    </row>
    <row r="60" spans="1:10" ht="15" customHeight="1" x14ac:dyDescent="0.25">
      <c r="A60" s="76">
        <v>2</v>
      </c>
      <c r="B60" s="143" t="s">
        <v>47</v>
      </c>
      <c r="C60" s="143"/>
      <c r="D60" s="143"/>
      <c r="E60" s="143"/>
      <c r="F60" s="143"/>
      <c r="G60" s="143"/>
      <c r="H60" s="14">
        <v>1.4999999999999999E-2</v>
      </c>
      <c r="I60" s="81">
        <f t="shared" si="2"/>
        <v>15.78418909090909</v>
      </c>
    </row>
    <row r="61" spans="1:10" ht="15" customHeight="1" x14ac:dyDescent="0.25">
      <c r="A61" s="76">
        <v>3</v>
      </c>
      <c r="B61" s="143" t="s">
        <v>48</v>
      </c>
      <c r="C61" s="143"/>
      <c r="D61" s="143"/>
      <c r="E61" s="143"/>
      <c r="F61" s="143"/>
      <c r="G61" s="143"/>
      <c r="H61" s="14">
        <v>0.01</v>
      </c>
      <c r="I61" s="81">
        <f t="shared" si="2"/>
        <v>10.522792727272726</v>
      </c>
    </row>
    <row r="62" spans="1:10" ht="15" customHeight="1" x14ac:dyDescent="0.25">
      <c r="A62" s="76">
        <v>4</v>
      </c>
      <c r="B62" s="143" t="s">
        <v>49</v>
      </c>
      <c r="C62" s="143"/>
      <c r="D62" s="143"/>
      <c r="E62" s="143"/>
      <c r="F62" s="143"/>
      <c r="G62" s="143"/>
      <c r="H62" s="14">
        <v>2E-3</v>
      </c>
      <c r="I62" s="81">
        <f t="shared" si="2"/>
        <v>2.1045585454545455</v>
      </c>
    </row>
    <row r="63" spans="1:10" ht="15" customHeight="1" x14ac:dyDescent="0.25">
      <c r="A63" s="76">
        <v>5</v>
      </c>
      <c r="B63" s="143" t="s">
        <v>50</v>
      </c>
      <c r="C63" s="143"/>
      <c r="D63" s="143"/>
      <c r="E63" s="143"/>
      <c r="F63" s="143"/>
      <c r="G63" s="143"/>
      <c r="H63" s="14">
        <v>2.5000000000000001E-2</v>
      </c>
      <c r="I63" s="81">
        <f t="shared" si="2"/>
        <v>26.306981818181818</v>
      </c>
    </row>
    <row r="64" spans="1:10" ht="15" customHeight="1" x14ac:dyDescent="0.25">
      <c r="A64" s="76">
        <v>6</v>
      </c>
      <c r="B64" s="143" t="s">
        <v>51</v>
      </c>
      <c r="C64" s="143"/>
      <c r="D64" s="143"/>
      <c r="E64" s="143"/>
      <c r="F64" s="143"/>
      <c r="G64" s="143"/>
      <c r="H64" s="14">
        <v>0.08</v>
      </c>
      <c r="I64" s="81">
        <f t="shared" si="2"/>
        <v>84.182341818181811</v>
      </c>
    </row>
    <row r="65" spans="1:10" ht="15" customHeight="1" x14ac:dyDescent="0.25">
      <c r="A65" s="76">
        <v>7</v>
      </c>
      <c r="B65" s="143" t="s">
        <v>52</v>
      </c>
      <c r="C65" s="143"/>
      <c r="D65" s="143"/>
      <c r="E65" s="143"/>
      <c r="F65" s="143"/>
      <c r="G65" s="143"/>
      <c r="H65" s="14">
        <v>0.03</v>
      </c>
      <c r="I65" s="81">
        <f t="shared" si="2"/>
        <v>31.568378181818179</v>
      </c>
    </row>
    <row r="66" spans="1:10" ht="15" customHeight="1" x14ac:dyDescent="0.25">
      <c r="A66" s="76">
        <v>8</v>
      </c>
      <c r="B66" s="143" t="s">
        <v>53</v>
      </c>
      <c r="C66" s="143"/>
      <c r="D66" s="143"/>
      <c r="E66" s="143"/>
      <c r="F66" s="143"/>
      <c r="G66" s="143"/>
      <c r="H66" s="14">
        <v>6.0000000000000001E-3</v>
      </c>
      <c r="I66" s="81">
        <f t="shared" si="2"/>
        <v>6.3136756363636364</v>
      </c>
    </row>
    <row r="67" spans="1:10" s="18" customFormat="1" ht="15" customHeight="1" x14ac:dyDescent="0.25">
      <c r="A67" s="147" t="s">
        <v>54</v>
      </c>
      <c r="B67" s="147"/>
      <c r="C67" s="147"/>
      <c r="D67" s="147"/>
      <c r="E67" s="147"/>
      <c r="F67" s="147"/>
      <c r="G67" s="147"/>
      <c r="H67" s="15">
        <f>SUM(H59:H66)</f>
        <v>0.3680000000000001</v>
      </c>
      <c r="I67" s="16">
        <f>SUM(I59:I66)</f>
        <v>387.23877236363637</v>
      </c>
      <c r="J67" s="17"/>
    </row>
    <row r="68" spans="1:10" ht="15" customHeight="1" x14ac:dyDescent="0.25">
      <c r="A68" s="151" t="s">
        <v>55</v>
      </c>
      <c r="B68" s="151"/>
      <c r="C68" s="151"/>
      <c r="D68" s="151"/>
      <c r="E68" s="151"/>
      <c r="F68" s="151"/>
      <c r="G68" s="151"/>
      <c r="H68" s="151"/>
      <c r="I68" s="151"/>
    </row>
    <row r="69" spans="1:10" ht="30.75" customHeight="1" x14ac:dyDescent="0.25">
      <c r="A69" s="152" t="s">
        <v>56</v>
      </c>
      <c r="B69" s="152"/>
      <c r="C69" s="152"/>
      <c r="D69" s="152"/>
      <c r="E69" s="152"/>
      <c r="F69" s="152"/>
      <c r="G69" s="152"/>
      <c r="H69" s="152"/>
      <c r="I69" s="152"/>
    </row>
    <row r="70" spans="1:10" ht="33.75" customHeight="1" x14ac:dyDescent="0.25">
      <c r="A70" s="13" t="s">
        <v>57</v>
      </c>
      <c r="B70" s="142" t="s">
        <v>58</v>
      </c>
      <c r="C70" s="142"/>
      <c r="D70" s="142"/>
      <c r="E70" s="142"/>
      <c r="F70" s="142"/>
      <c r="G70" s="142"/>
      <c r="H70" s="13" t="s">
        <v>34</v>
      </c>
      <c r="I70" s="13" t="s">
        <v>35</v>
      </c>
    </row>
    <row r="71" spans="1:10" ht="15" customHeight="1" x14ac:dyDescent="0.25">
      <c r="A71" s="76">
        <v>1</v>
      </c>
      <c r="B71" s="143" t="s">
        <v>59</v>
      </c>
      <c r="C71" s="143"/>
      <c r="D71" s="143"/>
      <c r="E71" s="143"/>
      <c r="F71" s="143"/>
      <c r="G71" s="143"/>
      <c r="H71" s="14">
        <v>0.119314</v>
      </c>
      <c r="I71" s="81">
        <f t="shared" ref="I71:I78" si="3">$I$47*H71</f>
        <v>125.55164914618182</v>
      </c>
    </row>
    <row r="72" spans="1:10" ht="15" customHeight="1" x14ac:dyDescent="0.25">
      <c r="A72" s="76">
        <v>2</v>
      </c>
      <c r="B72" s="143" t="s">
        <v>60</v>
      </c>
      <c r="C72" s="143"/>
      <c r="D72" s="143"/>
      <c r="E72" s="143"/>
      <c r="F72" s="143"/>
      <c r="G72" s="143"/>
      <c r="H72" s="14">
        <v>2.0479000000000001E-2</v>
      </c>
      <c r="I72" s="81">
        <f t="shared" si="3"/>
        <v>21.549627226181819</v>
      </c>
    </row>
    <row r="73" spans="1:10" ht="15" customHeight="1" x14ac:dyDescent="0.25">
      <c r="A73" s="76">
        <v>3</v>
      </c>
      <c r="B73" s="143" t="s">
        <v>61</v>
      </c>
      <c r="C73" s="143"/>
      <c r="D73" s="143"/>
      <c r="E73" s="143"/>
      <c r="F73" s="143"/>
      <c r="G73" s="143"/>
      <c r="H73" s="14">
        <v>1.2123E-2</v>
      </c>
      <c r="I73" s="81">
        <f t="shared" si="3"/>
        <v>12.756781623272726</v>
      </c>
    </row>
    <row r="74" spans="1:10" ht="15" customHeight="1" x14ac:dyDescent="0.25">
      <c r="A74" s="76">
        <v>4</v>
      </c>
      <c r="B74" s="143" t="s">
        <v>62</v>
      </c>
      <c r="C74" s="143"/>
      <c r="D74" s="143"/>
      <c r="E74" s="143"/>
      <c r="F74" s="143"/>
      <c r="G74" s="143"/>
      <c r="H74" s="14">
        <v>1.1436E-2</v>
      </c>
      <c r="I74" s="81">
        <f t="shared" si="3"/>
        <v>12.033865762909089</v>
      </c>
    </row>
    <row r="75" spans="1:10" ht="15" customHeight="1" x14ac:dyDescent="0.25">
      <c r="A75" s="76">
        <v>5</v>
      </c>
      <c r="B75" s="143" t="s">
        <v>63</v>
      </c>
      <c r="C75" s="143"/>
      <c r="D75" s="143"/>
      <c r="E75" s="143"/>
      <c r="F75" s="143"/>
      <c r="G75" s="143"/>
      <c r="H75" s="14">
        <v>1.74E-4</v>
      </c>
      <c r="I75" s="81">
        <f t="shared" si="3"/>
        <v>0.18309659345454543</v>
      </c>
    </row>
    <row r="76" spans="1:10" ht="15" customHeight="1" x14ac:dyDescent="0.25">
      <c r="A76" s="76">
        <v>6</v>
      </c>
      <c r="B76" s="143" t="s">
        <v>64</v>
      </c>
      <c r="C76" s="143"/>
      <c r="D76" s="143"/>
      <c r="E76" s="143"/>
      <c r="F76" s="143"/>
      <c r="G76" s="143"/>
      <c r="H76" s="14">
        <v>4.4200000000000001E-4</v>
      </c>
      <c r="I76" s="81">
        <f t="shared" si="3"/>
        <v>0.4651074385454545</v>
      </c>
    </row>
    <row r="77" spans="1:10" ht="15" customHeight="1" x14ac:dyDescent="0.25">
      <c r="A77" s="76">
        <v>7</v>
      </c>
      <c r="B77" s="143" t="s">
        <v>65</v>
      </c>
      <c r="C77" s="143"/>
      <c r="D77" s="143"/>
      <c r="E77" s="143"/>
      <c r="F77" s="143"/>
      <c r="G77" s="143"/>
      <c r="H77" s="14">
        <v>1.85E-4</v>
      </c>
      <c r="I77" s="81">
        <f t="shared" si="3"/>
        <v>0.19467166545454545</v>
      </c>
    </row>
    <row r="78" spans="1:10" ht="15" customHeight="1" x14ac:dyDescent="0.25">
      <c r="A78" s="76">
        <v>8</v>
      </c>
      <c r="B78" s="143" t="s">
        <v>66</v>
      </c>
      <c r="C78" s="143"/>
      <c r="D78" s="143"/>
      <c r="E78" s="143"/>
      <c r="F78" s="143"/>
      <c r="G78" s="143"/>
      <c r="H78" s="14">
        <v>9.0789999999999996E-2</v>
      </c>
      <c r="I78" s="81">
        <f t="shared" si="3"/>
        <v>95.536435170909087</v>
      </c>
    </row>
    <row r="79" spans="1:10" s="18" customFormat="1" ht="15" customHeight="1" x14ac:dyDescent="0.25">
      <c r="A79" s="147" t="s">
        <v>67</v>
      </c>
      <c r="B79" s="147"/>
      <c r="C79" s="147"/>
      <c r="D79" s="147"/>
      <c r="E79" s="147"/>
      <c r="F79" s="147"/>
      <c r="G79" s="147"/>
      <c r="H79" s="15">
        <f>SUM(H71:H78)</f>
        <v>0.25494299999999998</v>
      </c>
      <c r="I79" s="16">
        <f>SUM(I71:I78)</f>
        <v>268.27123462690906</v>
      </c>
      <c r="J79" s="17"/>
    </row>
    <row r="80" spans="1:10" ht="11.25" customHeight="1" x14ac:dyDescent="0.25">
      <c r="A80" s="19" t="s">
        <v>68</v>
      </c>
      <c r="B80" s="153" t="s">
        <v>69</v>
      </c>
      <c r="C80" s="153"/>
      <c r="D80" s="153"/>
      <c r="E80" s="153"/>
      <c r="F80" s="153"/>
      <c r="G80" s="153"/>
      <c r="H80" s="153"/>
      <c r="I80" s="153"/>
    </row>
    <row r="81" spans="1:11" ht="15" customHeight="1" x14ac:dyDescent="0.25">
      <c r="A81" s="19" t="s">
        <v>70</v>
      </c>
      <c r="B81" s="154" t="s">
        <v>71</v>
      </c>
      <c r="C81" s="154"/>
      <c r="D81" s="154"/>
      <c r="E81" s="154"/>
      <c r="F81" s="154"/>
      <c r="G81" s="154"/>
      <c r="H81" s="154"/>
      <c r="I81" s="154"/>
    </row>
    <row r="82" spans="1:11" ht="33.75" customHeight="1" x14ac:dyDescent="0.25">
      <c r="A82" s="13" t="s">
        <v>72</v>
      </c>
      <c r="B82" s="142" t="s">
        <v>73</v>
      </c>
      <c r="C82" s="142"/>
      <c r="D82" s="142"/>
      <c r="E82" s="142"/>
      <c r="F82" s="142"/>
      <c r="G82" s="142"/>
      <c r="H82" s="13" t="s">
        <v>34</v>
      </c>
      <c r="I82" s="13" t="s">
        <v>35</v>
      </c>
    </row>
    <row r="83" spans="1:11" ht="15" customHeight="1" x14ac:dyDescent="0.25">
      <c r="A83" s="76">
        <v>1</v>
      </c>
      <c r="B83" s="143" t="s">
        <v>74</v>
      </c>
      <c r="C83" s="143"/>
      <c r="D83" s="143"/>
      <c r="E83" s="143"/>
      <c r="F83" s="143"/>
      <c r="G83" s="143"/>
      <c r="H83" s="14">
        <v>4.8321000000000003E-2</v>
      </c>
      <c r="I83" s="81">
        <f>$I$47*H83</f>
        <v>50.847186737454543</v>
      </c>
    </row>
    <row r="84" spans="1:11" ht="15" customHeight="1" x14ac:dyDescent="0.25">
      <c r="A84" s="76">
        <v>2</v>
      </c>
      <c r="B84" s="143" t="s">
        <v>75</v>
      </c>
      <c r="C84" s="143"/>
      <c r="D84" s="143"/>
      <c r="E84" s="143"/>
      <c r="F84" s="143"/>
      <c r="G84" s="143"/>
      <c r="H84" s="14">
        <v>3.5109999999999998E-3</v>
      </c>
      <c r="I84" s="81">
        <f>$I$47*H84</f>
        <v>3.6945525265454542</v>
      </c>
    </row>
    <row r="85" spans="1:11" ht="15" customHeight="1" x14ac:dyDescent="0.25">
      <c r="A85" s="76">
        <v>3</v>
      </c>
      <c r="B85" s="143" t="s">
        <v>76</v>
      </c>
      <c r="C85" s="143"/>
      <c r="D85" s="143"/>
      <c r="E85" s="143"/>
      <c r="F85" s="143"/>
      <c r="G85" s="143"/>
      <c r="H85" s="14">
        <v>1.9328000000000001E-2</v>
      </c>
      <c r="I85" s="81">
        <f>$I$47*H85</f>
        <v>20.338453783272726</v>
      </c>
    </row>
    <row r="86" spans="1:11" s="18" customFormat="1" ht="15" customHeight="1" x14ac:dyDescent="0.25">
      <c r="A86" s="147" t="s">
        <v>77</v>
      </c>
      <c r="B86" s="147"/>
      <c r="C86" s="147"/>
      <c r="D86" s="147"/>
      <c r="E86" s="147"/>
      <c r="F86" s="147"/>
      <c r="G86" s="147"/>
      <c r="H86" s="15">
        <f>SUM(H83:H85)</f>
        <v>7.1160000000000001E-2</v>
      </c>
      <c r="I86" s="16">
        <f>SUM(I83:I85)</f>
        <v>74.880193047272726</v>
      </c>
      <c r="J86" s="17"/>
    </row>
    <row r="87" spans="1:11" ht="4.5" customHeight="1" x14ac:dyDescent="0.25"/>
    <row r="88" spans="1:11" ht="33.75" customHeight="1" x14ac:dyDescent="0.25">
      <c r="A88" s="13" t="s">
        <v>78</v>
      </c>
      <c r="B88" s="142" t="s">
        <v>79</v>
      </c>
      <c r="C88" s="142"/>
      <c r="D88" s="142"/>
      <c r="E88" s="142"/>
      <c r="F88" s="142"/>
      <c r="G88" s="142"/>
      <c r="H88" s="13" t="s">
        <v>34</v>
      </c>
      <c r="I88" s="13" t="s">
        <v>35</v>
      </c>
    </row>
    <row r="89" spans="1:11" ht="15" customHeight="1" x14ac:dyDescent="0.25">
      <c r="A89" s="76">
        <v>1</v>
      </c>
      <c r="B89" s="143" t="s">
        <v>80</v>
      </c>
      <c r="C89" s="143"/>
      <c r="D89" s="143"/>
      <c r="E89" s="143"/>
      <c r="F89" s="143"/>
      <c r="G89" s="143"/>
      <c r="H89" s="14">
        <f>(H67*H79)</f>
        <v>9.3819024000000015E-2</v>
      </c>
      <c r="I89" s="81">
        <f>$I$47*H89</f>
        <v>98.723814342702553</v>
      </c>
    </row>
    <row r="90" spans="1:11" s="18" customFormat="1" ht="15" customHeight="1" x14ac:dyDescent="0.25">
      <c r="A90" s="147" t="s">
        <v>81</v>
      </c>
      <c r="B90" s="147"/>
      <c r="C90" s="147"/>
      <c r="D90" s="147"/>
      <c r="E90" s="147"/>
      <c r="F90" s="147"/>
      <c r="G90" s="147"/>
      <c r="H90" s="15">
        <f>SUM(H89:H89)</f>
        <v>9.3819024000000015E-2</v>
      </c>
      <c r="I90" s="16">
        <f>I89</f>
        <v>98.723814342702553</v>
      </c>
      <c r="J90" s="17"/>
      <c r="K90" s="20"/>
    </row>
    <row r="91" spans="1:11" ht="4.5" customHeight="1" x14ac:dyDescent="0.25">
      <c r="J91" s="21"/>
    </row>
    <row r="92" spans="1:11" s="18" customFormat="1" ht="12" customHeight="1" x14ac:dyDescent="0.25">
      <c r="A92" s="156" t="s">
        <v>183</v>
      </c>
      <c r="B92" s="156"/>
      <c r="C92" s="156"/>
      <c r="D92" s="156"/>
      <c r="E92" s="156"/>
      <c r="F92" s="156"/>
      <c r="G92" s="156"/>
      <c r="H92" s="22">
        <f>H67+H79+H86+H90</f>
        <v>0.787922024</v>
      </c>
      <c r="I92" s="23">
        <f>I67+I79+I86+I90</f>
        <v>829.11401438052076</v>
      </c>
      <c r="J92" s="17"/>
    </row>
    <row r="93" spans="1:11" ht="4.5" customHeight="1" x14ac:dyDescent="0.25"/>
    <row r="94" spans="1:11" ht="33.75" customHeight="1" x14ac:dyDescent="0.25">
      <c r="A94" s="13" t="s">
        <v>82</v>
      </c>
      <c r="B94" s="142" t="s">
        <v>83</v>
      </c>
      <c r="C94" s="142"/>
      <c r="D94" s="142"/>
      <c r="E94" s="142"/>
      <c r="F94" s="142"/>
      <c r="G94" s="142"/>
      <c r="H94" s="13" t="s">
        <v>34</v>
      </c>
      <c r="I94" s="13" t="s">
        <v>35</v>
      </c>
    </row>
    <row r="95" spans="1:11" ht="15" customHeight="1" x14ac:dyDescent="0.25">
      <c r="A95" s="76">
        <v>1</v>
      </c>
      <c r="B95" s="143" t="s">
        <v>19</v>
      </c>
      <c r="C95" s="143"/>
      <c r="D95" s="143"/>
      <c r="E95" s="143"/>
      <c r="F95" s="143"/>
      <c r="G95" s="143"/>
      <c r="H95" s="14">
        <f t="shared" ref="H95:H100" si="4">I95/$I$47</f>
        <v>0</v>
      </c>
      <c r="I95" s="81">
        <f>I113</f>
        <v>0</v>
      </c>
    </row>
    <row r="96" spans="1:11" ht="15" customHeight="1" x14ac:dyDescent="0.25">
      <c r="A96" s="76">
        <f>A95+1</f>
        <v>2</v>
      </c>
      <c r="B96" s="143" t="s">
        <v>20</v>
      </c>
      <c r="C96" s="143"/>
      <c r="D96" s="143"/>
      <c r="E96" s="143"/>
      <c r="F96" s="143"/>
      <c r="G96" s="143"/>
      <c r="H96" s="14">
        <f t="shared" si="4"/>
        <v>0.21523962874701774</v>
      </c>
      <c r="I96" s="81">
        <f>I109</f>
        <v>226.4922</v>
      </c>
    </row>
    <row r="97" spans="1:10" ht="15" customHeight="1" x14ac:dyDescent="0.25">
      <c r="A97" s="76">
        <f t="shared" ref="A97:A100" si="5">A96+1</f>
        <v>3</v>
      </c>
      <c r="B97" s="157" t="s">
        <v>177</v>
      </c>
      <c r="C97" s="158"/>
      <c r="D97" s="158"/>
      <c r="E97" s="158"/>
      <c r="F97" s="158"/>
      <c r="G97" s="159"/>
      <c r="H97" s="14">
        <f t="shared" si="4"/>
        <v>0</v>
      </c>
      <c r="I97" s="81">
        <v>0</v>
      </c>
    </row>
    <row r="98" spans="1:10" ht="15" customHeight="1" x14ac:dyDescent="0.25">
      <c r="A98" s="76">
        <f t="shared" si="5"/>
        <v>4</v>
      </c>
      <c r="B98" s="143" t="s">
        <v>84</v>
      </c>
      <c r="C98" s="143"/>
      <c r="D98" s="143"/>
      <c r="E98" s="143"/>
      <c r="F98" s="143"/>
      <c r="G98" s="143"/>
      <c r="H98" s="14">
        <f t="shared" si="4"/>
        <v>0.16412217565471734</v>
      </c>
      <c r="I98" s="81">
        <f>I105</f>
        <v>172.70236363636366</v>
      </c>
    </row>
    <row r="99" spans="1:10" ht="15" customHeight="1" x14ac:dyDescent="0.25">
      <c r="A99" s="76">
        <f t="shared" si="5"/>
        <v>5</v>
      </c>
      <c r="B99" s="143" t="s">
        <v>85</v>
      </c>
      <c r="C99" s="143"/>
      <c r="D99" s="143"/>
      <c r="E99" s="143"/>
      <c r="F99" s="143"/>
      <c r="G99" s="143"/>
      <c r="H99" s="14">
        <f t="shared" si="4"/>
        <v>0</v>
      </c>
      <c r="I99" s="81">
        <f>IF(I29="Não aplicável",0,((I10/H10)*1.5*I29))</f>
        <v>0</v>
      </c>
    </row>
    <row r="100" spans="1:10" ht="15" customHeight="1" x14ac:dyDescent="0.25">
      <c r="A100" s="76">
        <f t="shared" si="5"/>
        <v>6</v>
      </c>
      <c r="B100" s="143" t="s">
        <v>86</v>
      </c>
      <c r="C100" s="143"/>
      <c r="D100" s="143"/>
      <c r="E100" s="143"/>
      <c r="F100" s="143"/>
      <c r="G100" s="143"/>
      <c r="H100" s="14">
        <f t="shared" si="4"/>
        <v>2.2902665313874509E-2</v>
      </c>
      <c r="I100" s="81">
        <f>IF(I21="Não aplicável",0,I21)</f>
        <v>24.1</v>
      </c>
    </row>
    <row r="101" spans="1:10" ht="15" customHeight="1" x14ac:dyDescent="0.25">
      <c r="A101" s="147" t="s">
        <v>87</v>
      </c>
      <c r="B101" s="147"/>
      <c r="C101" s="147"/>
      <c r="D101" s="147"/>
      <c r="E101" s="147"/>
      <c r="F101" s="147"/>
      <c r="G101" s="147"/>
      <c r="H101" s="15">
        <f>SUM(H95:H100)</f>
        <v>0.40226446971560958</v>
      </c>
      <c r="I101" s="16">
        <f>SUM(I95:I100)</f>
        <v>423.2945636363637</v>
      </c>
      <c r="J101" s="24"/>
    </row>
    <row r="102" spans="1:10" ht="18" customHeight="1" x14ac:dyDescent="0.25">
      <c r="A102" s="19" t="s">
        <v>88</v>
      </c>
      <c r="B102" s="151" t="s">
        <v>89</v>
      </c>
      <c r="C102" s="151"/>
      <c r="D102" s="151"/>
      <c r="E102" s="151"/>
      <c r="F102" s="151"/>
      <c r="G102" s="151"/>
      <c r="H102" s="25"/>
      <c r="I102" s="26"/>
    </row>
    <row r="103" spans="1:10" ht="15" customHeight="1" x14ac:dyDescent="0.25">
      <c r="A103" s="155" t="s">
        <v>90</v>
      </c>
      <c r="B103" s="155"/>
      <c r="C103" s="155"/>
      <c r="D103" s="155"/>
      <c r="E103" s="155"/>
      <c r="F103" s="155"/>
      <c r="G103" s="155"/>
      <c r="H103" s="155"/>
      <c r="I103" s="155"/>
    </row>
    <row r="104" spans="1:10" ht="24" customHeight="1" x14ac:dyDescent="0.25">
      <c r="A104" s="108" t="s">
        <v>91</v>
      </c>
      <c r="B104" s="108"/>
      <c r="C104" s="76" t="s">
        <v>92</v>
      </c>
      <c r="D104" s="76" t="s">
        <v>93</v>
      </c>
      <c r="E104" s="76" t="s">
        <v>94</v>
      </c>
      <c r="F104" s="76" t="s">
        <v>95</v>
      </c>
      <c r="G104" s="76" t="s">
        <v>96</v>
      </c>
      <c r="H104" s="14" t="s">
        <v>97</v>
      </c>
      <c r="I104" s="81" t="s">
        <v>98</v>
      </c>
    </row>
    <row r="105" spans="1:10" ht="15" customHeight="1" x14ac:dyDescent="0.25">
      <c r="A105" s="162">
        <f>IF(I12="Não aplicável",0,I12)</f>
        <v>4.95</v>
      </c>
      <c r="B105" s="162"/>
      <c r="C105" s="76">
        <f>IF(I13="Não aplicável",0,I13)</f>
        <v>22</v>
      </c>
      <c r="D105" s="76">
        <v>2</v>
      </c>
      <c r="E105" s="77">
        <f>A105*C105*D105</f>
        <v>217.8</v>
      </c>
      <c r="F105" s="77">
        <f>I39</f>
        <v>751.62727272727273</v>
      </c>
      <c r="G105" s="27">
        <f>IF(I14="Não aplicável",0,I14)</f>
        <v>0.06</v>
      </c>
      <c r="H105" s="77">
        <f>F105*G105</f>
        <v>45.097636363636362</v>
      </c>
      <c r="I105" s="81">
        <f>IF((E105-H105)&gt;0,E105-H105,0)</f>
        <v>172.70236363636366</v>
      </c>
    </row>
    <row r="106" spans="1:10" ht="3.75" customHeight="1" x14ac:dyDescent="0.25">
      <c r="A106" s="28"/>
      <c r="E106" s="24"/>
      <c r="F106" s="24"/>
      <c r="G106" s="29"/>
      <c r="H106" s="24"/>
      <c r="I106" s="30"/>
    </row>
    <row r="107" spans="1:10" ht="15" customHeight="1" x14ac:dyDescent="0.25">
      <c r="A107" s="155" t="s">
        <v>99</v>
      </c>
      <c r="B107" s="155"/>
      <c r="C107" s="155"/>
      <c r="D107" s="155"/>
      <c r="E107" s="155"/>
      <c r="F107" s="155"/>
      <c r="G107" s="155"/>
      <c r="H107" s="155"/>
      <c r="I107" s="155"/>
    </row>
    <row r="108" spans="1:10" ht="23.25" customHeight="1" x14ac:dyDescent="0.25">
      <c r="A108" s="108" t="s">
        <v>91</v>
      </c>
      <c r="B108" s="108"/>
      <c r="C108" s="76" t="s">
        <v>100</v>
      </c>
      <c r="D108" s="76" t="s">
        <v>93</v>
      </c>
      <c r="E108" s="76" t="s">
        <v>94</v>
      </c>
      <c r="F108" s="76" t="s">
        <v>95</v>
      </c>
      <c r="G108" s="76" t="s">
        <v>96</v>
      </c>
      <c r="H108" s="14" t="s">
        <v>97</v>
      </c>
      <c r="I108" s="81" t="s">
        <v>98</v>
      </c>
    </row>
    <row r="109" spans="1:10" ht="15" customHeight="1" x14ac:dyDescent="0.25">
      <c r="A109" s="160">
        <f>IF(I18="Não aplicável",0,I18)</f>
        <v>12.71</v>
      </c>
      <c r="B109" s="160"/>
      <c r="C109" s="31">
        <f>IF(I19="Não aplicável",0,I19)</f>
        <v>22</v>
      </c>
      <c r="D109" s="76">
        <v>1</v>
      </c>
      <c r="E109" s="77">
        <f>A109*C109*D109</f>
        <v>279.62</v>
      </c>
      <c r="F109" s="77">
        <f>E109</f>
        <v>279.62</v>
      </c>
      <c r="G109" s="80">
        <f>IF(I20="Não aplicável",0,I20)</f>
        <v>0.19</v>
      </c>
      <c r="H109" s="77">
        <f>F109*G109</f>
        <v>53.127800000000001</v>
      </c>
      <c r="I109" s="81">
        <f>E109-H109</f>
        <v>226.4922</v>
      </c>
    </row>
    <row r="110" spans="1:10" ht="4.5" customHeight="1" x14ac:dyDescent="0.25">
      <c r="A110" s="32"/>
      <c r="B110" s="32"/>
      <c r="C110" s="32"/>
      <c r="D110" s="32"/>
      <c r="E110" s="17"/>
      <c r="F110" s="17"/>
      <c r="G110" s="33"/>
      <c r="H110" s="17"/>
      <c r="I110" s="34"/>
    </row>
    <row r="111" spans="1:10" ht="15" customHeight="1" x14ac:dyDescent="0.25">
      <c r="A111" s="163" t="s">
        <v>176</v>
      </c>
      <c r="B111" s="164"/>
      <c r="C111" s="164"/>
      <c r="D111" s="164"/>
      <c r="E111" s="164"/>
      <c r="F111" s="165" t="str">
        <f>A15</f>
        <v xml:space="preserve">Auxílio Alimentação </v>
      </c>
      <c r="G111" s="165"/>
      <c r="H111" s="165"/>
      <c r="I111" s="166"/>
    </row>
    <row r="112" spans="1:10" ht="23.25" customHeight="1" x14ac:dyDescent="0.25">
      <c r="A112" s="135" t="s">
        <v>91</v>
      </c>
      <c r="B112" s="135"/>
      <c r="C112" s="75" t="s">
        <v>100</v>
      </c>
      <c r="D112" s="75" t="s">
        <v>93</v>
      </c>
      <c r="E112" s="75" t="s">
        <v>94</v>
      </c>
      <c r="F112" s="75" t="s">
        <v>95</v>
      </c>
      <c r="G112" s="75" t="s">
        <v>96</v>
      </c>
      <c r="H112" s="66" t="str">
        <f>H104</f>
        <v>Valor desconto</v>
      </c>
      <c r="I112" s="67" t="s">
        <v>98</v>
      </c>
    </row>
    <row r="113" spans="1:12" ht="15" customHeight="1" x14ac:dyDescent="0.25">
      <c r="A113" s="160">
        <f>IF(I15="Não aplicável",0,I15)</f>
        <v>0</v>
      </c>
      <c r="B113" s="160"/>
      <c r="C113" s="31">
        <f>IF(I16="Não aplicável",0,I16)</f>
        <v>0</v>
      </c>
      <c r="D113" s="76">
        <v>1</v>
      </c>
      <c r="E113" s="77">
        <f>A113*C113*D113</f>
        <v>0</v>
      </c>
      <c r="F113" s="77">
        <f>E113</f>
        <v>0</v>
      </c>
      <c r="G113" s="80">
        <f>IF(I17="Não aplicável",0,I17)</f>
        <v>0</v>
      </c>
      <c r="H113" s="77">
        <f>F113*G113</f>
        <v>0</v>
      </c>
      <c r="I113" s="81">
        <f>E113-H113</f>
        <v>0</v>
      </c>
    </row>
    <row r="114" spans="1:12" ht="4.5" customHeight="1" x14ac:dyDescent="0.25"/>
    <row r="115" spans="1:12" ht="12" customHeight="1" x14ac:dyDescent="0.25">
      <c r="A115" s="161" t="s">
        <v>101</v>
      </c>
      <c r="B115" s="161"/>
      <c r="C115" s="161"/>
      <c r="D115" s="161"/>
      <c r="E115" s="161"/>
      <c r="F115" s="161"/>
      <c r="G115" s="161"/>
      <c r="H115" s="35">
        <f>H47+H92+H101</f>
        <v>2.1901864937156095</v>
      </c>
      <c r="I115" s="36">
        <f>I47+I92+I101</f>
        <v>2304.687850744157</v>
      </c>
      <c r="J115" s="24"/>
      <c r="L115" s="24"/>
    </row>
    <row r="116" spans="1:12" s="41" customFormat="1" ht="4.5" customHeight="1" x14ac:dyDescent="0.25">
      <c r="A116" s="37"/>
      <c r="B116" s="37"/>
      <c r="C116" s="37"/>
      <c r="D116" s="37"/>
      <c r="E116" s="37"/>
      <c r="F116" s="37"/>
      <c r="G116" s="37"/>
      <c r="H116" s="38"/>
      <c r="I116" s="39"/>
      <c r="J116" s="40"/>
      <c r="L116" s="40"/>
    </row>
    <row r="117" spans="1:12" ht="11.25" customHeight="1" x14ac:dyDescent="0.25">
      <c r="A117" s="146" t="s">
        <v>102</v>
      </c>
      <c r="B117" s="146"/>
      <c r="C117" s="146"/>
      <c r="D117" s="146"/>
      <c r="E117" s="146"/>
      <c r="F117" s="146"/>
      <c r="G117" s="146"/>
      <c r="H117" s="146"/>
      <c r="I117" s="146"/>
    </row>
    <row r="118" spans="1:12" ht="33.75" customHeight="1" x14ac:dyDescent="0.25">
      <c r="A118" s="13" t="s">
        <v>32</v>
      </c>
      <c r="B118" s="142" t="s">
        <v>103</v>
      </c>
      <c r="C118" s="142"/>
      <c r="D118" s="142"/>
      <c r="E118" s="142"/>
      <c r="F118" s="142"/>
      <c r="G118" s="142"/>
      <c r="H118" s="13" t="s">
        <v>34</v>
      </c>
      <c r="I118" s="13" t="s">
        <v>35</v>
      </c>
    </row>
    <row r="119" spans="1:12" ht="15" customHeight="1" x14ac:dyDescent="0.25">
      <c r="A119" s="76">
        <v>1</v>
      </c>
      <c r="B119" s="143" t="s">
        <v>104</v>
      </c>
      <c r="C119" s="143"/>
      <c r="D119" s="143"/>
      <c r="E119" s="143"/>
      <c r="F119" s="143"/>
      <c r="G119" s="143"/>
      <c r="H119" s="14">
        <f t="shared" ref="H119:H124" si="6">I119/$I$130</f>
        <v>0</v>
      </c>
      <c r="I119" s="81">
        <v>0</v>
      </c>
    </row>
    <row r="120" spans="1:12" ht="15" customHeight="1" x14ac:dyDescent="0.25">
      <c r="A120" s="76">
        <v>2</v>
      </c>
      <c r="B120" s="107" t="s">
        <v>105</v>
      </c>
      <c r="C120" s="107"/>
      <c r="D120" s="107"/>
      <c r="E120" s="107"/>
      <c r="F120" s="107"/>
      <c r="G120" s="107"/>
      <c r="H120" s="14">
        <f t="shared" si="6"/>
        <v>0</v>
      </c>
      <c r="I120" s="81">
        <v>0</v>
      </c>
    </row>
    <row r="121" spans="1:12" ht="15" customHeight="1" x14ac:dyDescent="0.25">
      <c r="A121" s="76">
        <v>3</v>
      </c>
      <c r="B121" s="143" t="s">
        <v>106</v>
      </c>
      <c r="C121" s="143"/>
      <c r="D121" s="143"/>
      <c r="E121" s="143"/>
      <c r="F121" s="143"/>
      <c r="G121" s="143"/>
      <c r="H121" s="14">
        <f t="shared" si="6"/>
        <v>0</v>
      </c>
      <c r="I121" s="81">
        <v>0</v>
      </c>
    </row>
    <row r="122" spans="1:12" ht="15" customHeight="1" x14ac:dyDescent="0.25">
      <c r="A122" s="76">
        <v>4</v>
      </c>
      <c r="B122" s="107" t="s">
        <v>107</v>
      </c>
      <c r="C122" s="107"/>
      <c r="D122" s="107"/>
      <c r="E122" s="107"/>
      <c r="F122" s="107"/>
      <c r="G122" s="107"/>
      <c r="H122" s="14">
        <f t="shared" si="6"/>
        <v>0</v>
      </c>
      <c r="I122" s="81">
        <v>0</v>
      </c>
    </row>
    <row r="123" spans="1:12" ht="15" customHeight="1" x14ac:dyDescent="0.25">
      <c r="A123" s="76">
        <v>5</v>
      </c>
      <c r="B123" s="143" t="s">
        <v>108</v>
      </c>
      <c r="C123" s="143"/>
      <c r="D123" s="143"/>
      <c r="E123" s="143"/>
      <c r="F123" s="143"/>
      <c r="G123" s="143"/>
      <c r="H123" s="14">
        <f t="shared" si="6"/>
        <v>0</v>
      </c>
      <c r="I123" s="81">
        <v>0</v>
      </c>
    </row>
    <row r="124" spans="1:12" ht="15" customHeight="1" x14ac:dyDescent="0.25">
      <c r="A124" s="76">
        <v>6</v>
      </c>
      <c r="B124" s="143" t="s">
        <v>109</v>
      </c>
      <c r="C124" s="143"/>
      <c r="D124" s="143"/>
      <c r="E124" s="143"/>
      <c r="F124" s="143"/>
      <c r="G124" s="143"/>
      <c r="H124" s="14">
        <f t="shared" si="6"/>
        <v>0</v>
      </c>
      <c r="I124" s="81">
        <v>0</v>
      </c>
    </row>
    <row r="125" spans="1:12" ht="15" customHeight="1" x14ac:dyDescent="0.25">
      <c r="A125" s="147" t="s">
        <v>110</v>
      </c>
      <c r="B125" s="147"/>
      <c r="C125" s="147"/>
      <c r="D125" s="147"/>
      <c r="E125" s="147"/>
      <c r="F125" s="147"/>
      <c r="G125" s="147"/>
      <c r="H125" s="15">
        <f>H119+H120+H121+H122+H123+H124</f>
        <v>0</v>
      </c>
      <c r="I125" s="42">
        <f>SUM(I119:I124)</f>
        <v>0</v>
      </c>
      <c r="J125" s="24"/>
    </row>
    <row r="126" spans="1:12" ht="36" customHeight="1" x14ac:dyDescent="0.25">
      <c r="B126" s="153" t="s">
        <v>182</v>
      </c>
      <c r="C126" s="153"/>
      <c r="D126" s="153"/>
      <c r="E126" s="153"/>
      <c r="F126" s="153"/>
      <c r="G126" s="153"/>
      <c r="H126" s="153"/>
      <c r="I126" s="153"/>
    </row>
    <row r="127" spans="1:12" ht="5.25" customHeight="1" x14ac:dyDescent="0.25"/>
    <row r="128" spans="1:12" ht="48.75" customHeight="1" x14ac:dyDescent="0.25">
      <c r="A128" s="167" t="s">
        <v>111</v>
      </c>
      <c r="B128" s="167"/>
      <c r="C128" s="167"/>
      <c r="D128" s="167"/>
      <c r="E128" s="167"/>
      <c r="F128" s="43">
        <f>I30</f>
        <v>0.2</v>
      </c>
      <c r="G128" s="44">
        <f>I130*F128</f>
        <v>426.39709742155867</v>
      </c>
      <c r="H128" s="78" t="s">
        <v>112</v>
      </c>
      <c r="I128" s="45">
        <f>I98</f>
        <v>172.70236363636366</v>
      </c>
    </row>
    <row r="129" spans="1:12" s="48" customFormat="1" ht="16.5" customHeight="1" x14ac:dyDescent="0.25">
      <c r="A129" s="168" t="s">
        <v>113</v>
      </c>
      <c r="B129" s="168"/>
      <c r="C129" s="78" t="s">
        <v>114</v>
      </c>
      <c r="D129" s="78" t="s">
        <v>115</v>
      </c>
      <c r="E129" s="78" t="s">
        <v>116</v>
      </c>
      <c r="F129" s="78" t="s">
        <v>117</v>
      </c>
      <c r="G129" s="78" t="s">
        <v>118</v>
      </c>
      <c r="H129" s="78" t="s">
        <v>119</v>
      </c>
      <c r="I129" s="46" t="s">
        <v>120</v>
      </c>
      <c r="J129" s="47"/>
    </row>
    <row r="130" spans="1:12" ht="16.5" customHeight="1" x14ac:dyDescent="0.25">
      <c r="A130" s="169">
        <f>I47</f>
        <v>1052.2792727272727</v>
      </c>
      <c r="B130" s="169"/>
      <c r="C130" s="79">
        <f>I67</f>
        <v>387.23877236363637</v>
      </c>
      <c r="D130" s="79">
        <f>I79</f>
        <v>268.27123462690906</v>
      </c>
      <c r="E130" s="79">
        <f>I86</f>
        <v>74.880193047272726</v>
      </c>
      <c r="F130" s="79">
        <f>I90</f>
        <v>98.723814342702553</v>
      </c>
      <c r="G130" s="79">
        <f>I101</f>
        <v>423.2945636363637</v>
      </c>
      <c r="H130" s="79">
        <f>A130+C130+D130+E130+F130+G130</f>
        <v>2304.687850744157</v>
      </c>
      <c r="I130" s="79">
        <f>H130-I128</f>
        <v>2131.9854871077932</v>
      </c>
      <c r="J130" s="24"/>
    </row>
    <row r="131" spans="1:12" ht="4.5" customHeight="1" x14ac:dyDescent="0.25">
      <c r="A131" s="19"/>
      <c r="B131" s="170"/>
      <c r="C131" s="170"/>
      <c r="D131" s="170"/>
      <c r="E131" s="170"/>
      <c r="F131" s="170"/>
      <c r="G131" s="170"/>
      <c r="H131" s="170"/>
      <c r="I131" s="170"/>
    </row>
    <row r="132" spans="1:12" ht="33.75" customHeight="1" x14ac:dyDescent="0.25">
      <c r="A132" s="13" t="s">
        <v>44</v>
      </c>
      <c r="B132" s="142" t="s">
        <v>121</v>
      </c>
      <c r="C132" s="142"/>
      <c r="D132" s="142"/>
      <c r="E132" s="142"/>
      <c r="F132" s="142"/>
      <c r="G132" s="142"/>
      <c r="H132" s="13" t="s">
        <v>34</v>
      </c>
      <c r="I132" s="13" t="s">
        <v>35</v>
      </c>
    </row>
    <row r="133" spans="1:12" ht="15" customHeight="1" x14ac:dyDescent="0.25">
      <c r="A133" s="76">
        <v>1</v>
      </c>
      <c r="B133" s="143" t="s">
        <v>122</v>
      </c>
      <c r="C133" s="143"/>
      <c r="D133" s="143"/>
      <c r="E133" s="143"/>
      <c r="F133" s="143"/>
      <c r="G133" s="143"/>
      <c r="H133" s="14">
        <f>I133/$I$143</f>
        <v>0</v>
      </c>
      <c r="I133" s="81">
        <v>0</v>
      </c>
    </row>
    <row r="134" spans="1:12" ht="15" customHeight="1" x14ac:dyDescent="0.25">
      <c r="A134" s="76">
        <v>2</v>
      </c>
      <c r="B134" s="143" t="s">
        <v>123</v>
      </c>
      <c r="C134" s="143"/>
      <c r="D134" s="143"/>
      <c r="E134" s="143"/>
      <c r="F134" s="143"/>
      <c r="G134" s="143"/>
      <c r="H134" s="14">
        <f>I134/$I$143</f>
        <v>0</v>
      </c>
      <c r="I134" s="81">
        <v>0</v>
      </c>
    </row>
    <row r="135" spans="1:12" ht="35.65" customHeight="1" x14ac:dyDescent="0.25">
      <c r="A135" s="147" t="s">
        <v>179</v>
      </c>
      <c r="B135" s="147"/>
      <c r="C135" s="147"/>
      <c r="D135" s="147"/>
      <c r="E135" s="147"/>
      <c r="F135" s="147"/>
      <c r="G135" s="147"/>
      <c r="H135" s="15">
        <f>H133+H134</f>
        <v>0</v>
      </c>
      <c r="I135" s="16">
        <f>SUM(I133:I134)</f>
        <v>0</v>
      </c>
    </row>
    <row r="136" spans="1:12" ht="4.5" customHeight="1" x14ac:dyDescent="0.25"/>
    <row r="137" spans="1:12" ht="33.75" customHeight="1" x14ac:dyDescent="0.25">
      <c r="A137" s="13" t="s">
        <v>57</v>
      </c>
      <c r="B137" s="142" t="s">
        <v>124</v>
      </c>
      <c r="C137" s="142"/>
      <c r="D137" s="142"/>
      <c r="E137" s="142"/>
      <c r="F137" s="142"/>
      <c r="G137" s="142"/>
      <c r="H137" s="13" t="s">
        <v>34</v>
      </c>
      <c r="I137" s="13" t="s">
        <v>35</v>
      </c>
    </row>
    <row r="138" spans="1:12" ht="15" customHeight="1" x14ac:dyDescent="0.25">
      <c r="A138" s="76">
        <v>1</v>
      </c>
      <c r="B138" s="143" t="s">
        <v>124</v>
      </c>
      <c r="C138" s="143"/>
      <c r="D138" s="143"/>
      <c r="E138" s="143"/>
      <c r="F138" s="143"/>
      <c r="G138" s="143"/>
      <c r="H138" s="14">
        <f>I138/I143</f>
        <v>0</v>
      </c>
      <c r="I138" s="81">
        <v>0</v>
      </c>
    </row>
    <row r="139" spans="1:12" ht="36.6" customHeight="1" x14ac:dyDescent="0.25">
      <c r="A139" s="147" t="s">
        <v>178</v>
      </c>
      <c r="B139" s="147"/>
      <c r="C139" s="147"/>
      <c r="D139" s="147"/>
      <c r="E139" s="147"/>
      <c r="F139" s="147"/>
      <c r="G139" s="147"/>
      <c r="H139" s="15">
        <f>H138</f>
        <v>0</v>
      </c>
      <c r="I139" s="16">
        <f>I138</f>
        <v>0</v>
      </c>
      <c r="J139" s="24"/>
      <c r="K139" s="24"/>
      <c r="L139" s="2"/>
    </row>
    <row r="140" spans="1:12" ht="4.5" customHeight="1" x14ac:dyDescent="0.25">
      <c r="A140" s="18"/>
      <c r="B140" s="18"/>
      <c r="C140" s="18"/>
      <c r="D140" s="18"/>
      <c r="E140" s="18"/>
      <c r="F140" s="18"/>
      <c r="G140" s="18"/>
      <c r="H140" s="25"/>
      <c r="I140" s="26"/>
    </row>
    <row r="141" spans="1:12" ht="39" customHeight="1" x14ac:dyDescent="0.25">
      <c r="A141" s="171" t="s">
        <v>125</v>
      </c>
      <c r="B141" s="171"/>
      <c r="C141" s="171"/>
      <c r="D141" s="171"/>
      <c r="E141" s="171"/>
      <c r="F141" s="43">
        <v>0.18</v>
      </c>
      <c r="G141" s="44">
        <f>I143*F141</f>
        <v>383.75738767940277</v>
      </c>
      <c r="H141" s="78" t="s">
        <v>112</v>
      </c>
      <c r="I141" s="45">
        <f>I98</f>
        <v>172.70236363636366</v>
      </c>
      <c r="L141" s="2"/>
    </row>
    <row r="142" spans="1:12" s="48" customFormat="1" ht="16.5" customHeight="1" x14ac:dyDescent="0.25">
      <c r="A142" s="168" t="s">
        <v>113</v>
      </c>
      <c r="B142" s="168"/>
      <c r="C142" s="78" t="s">
        <v>114</v>
      </c>
      <c r="D142" s="78" t="s">
        <v>115</v>
      </c>
      <c r="E142" s="78" t="s">
        <v>116</v>
      </c>
      <c r="F142" s="78" t="s">
        <v>117</v>
      </c>
      <c r="G142" s="78" t="s">
        <v>118</v>
      </c>
      <c r="H142" s="78" t="s">
        <v>119</v>
      </c>
      <c r="I142" s="46" t="s">
        <v>120</v>
      </c>
      <c r="J142" s="47"/>
      <c r="L142" s="47"/>
    </row>
    <row r="143" spans="1:12" ht="16.5" customHeight="1" x14ac:dyDescent="0.25">
      <c r="A143" s="169">
        <f>I47</f>
        <v>1052.2792727272727</v>
      </c>
      <c r="B143" s="169"/>
      <c r="C143" s="79">
        <f>I67</f>
        <v>387.23877236363637</v>
      </c>
      <c r="D143" s="79">
        <f>I79</f>
        <v>268.27123462690906</v>
      </c>
      <c r="E143" s="79">
        <f>I86</f>
        <v>74.880193047272726</v>
      </c>
      <c r="F143" s="79">
        <f>I90</f>
        <v>98.723814342702553</v>
      </c>
      <c r="G143" s="79">
        <f>I101</f>
        <v>423.2945636363637</v>
      </c>
      <c r="H143" s="79">
        <f>A143+C143+D143+E143+F143+G143</f>
        <v>2304.687850744157</v>
      </c>
      <c r="I143" s="79">
        <f>H143-I141</f>
        <v>2131.9854871077932</v>
      </c>
      <c r="J143" s="24"/>
      <c r="L143" s="2"/>
    </row>
    <row r="144" spans="1:12" ht="4.5" customHeight="1" x14ac:dyDescent="0.25"/>
    <row r="145" spans="1:10" ht="12" customHeight="1" x14ac:dyDescent="0.25">
      <c r="A145" s="161" t="s">
        <v>126</v>
      </c>
      <c r="B145" s="161"/>
      <c r="C145" s="161"/>
      <c r="D145" s="161"/>
      <c r="E145" s="161"/>
      <c r="F145" s="161"/>
      <c r="G145" s="161"/>
      <c r="H145" s="35">
        <f>H125+H135+H139</f>
        <v>0</v>
      </c>
      <c r="I145" s="36">
        <f>I125+I135+I139</f>
        <v>0</v>
      </c>
    </row>
    <row r="146" spans="1:10" ht="4.5" customHeight="1" x14ac:dyDescent="0.25"/>
    <row r="147" spans="1:10" ht="11.25" customHeight="1" x14ac:dyDescent="0.25">
      <c r="A147" s="146" t="s">
        <v>127</v>
      </c>
      <c r="B147" s="146"/>
      <c r="C147" s="146"/>
      <c r="D147" s="146"/>
      <c r="E147" s="146"/>
      <c r="F147" s="146"/>
      <c r="G147" s="146"/>
      <c r="H147" s="146"/>
      <c r="I147" s="146"/>
    </row>
    <row r="148" spans="1:10" ht="33.75" customHeight="1" x14ac:dyDescent="0.25">
      <c r="A148" s="13" t="s">
        <v>32</v>
      </c>
      <c r="B148" s="142" t="s">
        <v>128</v>
      </c>
      <c r="C148" s="142"/>
      <c r="D148" s="142"/>
      <c r="E148" s="142"/>
      <c r="F148" s="142"/>
      <c r="G148" s="142"/>
      <c r="H148" s="13" t="s">
        <v>34</v>
      </c>
      <c r="I148" s="13" t="s">
        <v>35</v>
      </c>
    </row>
    <row r="149" spans="1:10" ht="15" customHeight="1" x14ac:dyDescent="0.25">
      <c r="A149" s="76">
        <v>1</v>
      </c>
      <c r="B149" s="143" t="s">
        <v>129</v>
      </c>
      <c r="C149" s="143"/>
      <c r="D149" s="143"/>
      <c r="E149" s="143"/>
      <c r="F149" s="143"/>
      <c r="G149" s="143"/>
      <c r="H149" s="14">
        <f>I149/$I$115</f>
        <v>1.859154929577465E-2</v>
      </c>
      <c r="I149" s="81">
        <f>($D$159/$E$160)*G159</f>
        <v>42.847717788482925</v>
      </c>
    </row>
    <row r="150" spans="1:10" ht="15" customHeight="1" x14ac:dyDescent="0.25">
      <c r="A150" s="76">
        <v>2</v>
      </c>
      <c r="B150" s="143" t="s">
        <v>130</v>
      </c>
      <c r="C150" s="143"/>
      <c r="D150" s="143"/>
      <c r="E150" s="143"/>
      <c r="F150" s="143"/>
      <c r="G150" s="143"/>
      <c r="H150" s="14">
        <f>I150/$I$115</f>
        <v>8.5633802816901403E-2</v>
      </c>
      <c r="I150" s="81">
        <f>($D$159/$E$160)*G160</f>
        <v>197.35918496513344</v>
      </c>
    </row>
    <row r="151" spans="1:10" ht="15" customHeight="1" x14ac:dyDescent="0.25">
      <c r="A151" s="76">
        <v>3</v>
      </c>
      <c r="B151" s="143" t="s">
        <v>12</v>
      </c>
      <c r="C151" s="143"/>
      <c r="D151" s="143"/>
      <c r="E151" s="143"/>
      <c r="F151" s="143"/>
      <c r="G151" s="143"/>
      <c r="H151" s="14">
        <f>I151/$I$115</f>
        <v>2.2535211267605635E-2</v>
      </c>
      <c r="I151" s="81">
        <f>($D$159/$E$160)*G161</f>
        <v>51.936627622403542</v>
      </c>
    </row>
    <row r="152" spans="1:10" ht="15" customHeight="1" x14ac:dyDescent="0.25">
      <c r="A152" s="76">
        <v>4</v>
      </c>
      <c r="B152" s="143" t="s">
        <v>131</v>
      </c>
      <c r="C152" s="143"/>
      <c r="D152" s="143"/>
      <c r="E152" s="143"/>
      <c r="F152" s="143"/>
      <c r="G152" s="143"/>
      <c r="H152" s="14">
        <f>I152/$I$115</f>
        <v>0</v>
      </c>
      <c r="I152" s="81">
        <f>($D$159/$E$160)*G162</f>
        <v>0</v>
      </c>
    </row>
    <row r="153" spans="1:10" ht="15" customHeight="1" x14ac:dyDescent="0.25">
      <c r="A153" s="76">
        <v>5</v>
      </c>
      <c r="B153" s="143" t="s">
        <v>132</v>
      </c>
      <c r="C153" s="143"/>
      <c r="D153" s="143"/>
      <c r="E153" s="143"/>
      <c r="F153" s="143"/>
      <c r="G153" s="143"/>
      <c r="H153" s="14">
        <f>I153/$I$115</f>
        <v>0</v>
      </c>
      <c r="I153" s="81">
        <f>($D$159/$E$160)*G163</f>
        <v>0</v>
      </c>
    </row>
    <row r="154" spans="1:10" ht="15" customHeight="1" x14ac:dyDescent="0.25">
      <c r="A154" s="147" t="s">
        <v>133</v>
      </c>
      <c r="B154" s="147"/>
      <c r="C154" s="147"/>
      <c r="D154" s="147"/>
      <c r="E154" s="147"/>
      <c r="F154" s="147"/>
      <c r="G154" s="147"/>
      <c r="H154" s="15">
        <f>H149+H150+H151+H152+H153</f>
        <v>0.12676056338028169</v>
      </c>
      <c r="I154" s="16">
        <f>SUM(I149:I153)</f>
        <v>292.1435303760199</v>
      </c>
    </row>
    <row r="155" spans="1:10" ht="11.25" customHeight="1" x14ac:dyDescent="0.25">
      <c r="A155" s="19" t="s">
        <v>134</v>
      </c>
      <c r="B155" s="153" t="s">
        <v>135</v>
      </c>
      <c r="C155" s="153"/>
      <c r="D155" s="153"/>
      <c r="E155" s="153"/>
      <c r="F155" s="153"/>
      <c r="G155" s="153"/>
      <c r="H155" s="153"/>
      <c r="I155" s="153"/>
    </row>
    <row r="156" spans="1:10" ht="18.75" customHeight="1" x14ac:dyDescent="0.25">
      <c r="A156" s="19" t="s">
        <v>136</v>
      </c>
      <c r="B156" s="172" t="s">
        <v>137</v>
      </c>
      <c r="C156" s="172"/>
      <c r="D156" s="172"/>
      <c r="E156" s="172"/>
      <c r="F156" s="172"/>
      <c r="G156" s="172"/>
      <c r="H156" s="172"/>
      <c r="I156" s="172"/>
    </row>
    <row r="157" spans="1:10" ht="13.5" customHeight="1" x14ac:dyDescent="0.25">
      <c r="A157" s="155" t="s">
        <v>138</v>
      </c>
      <c r="B157" s="155"/>
      <c r="C157" s="155"/>
      <c r="D157" s="155"/>
      <c r="E157" s="155"/>
      <c r="F157" s="155"/>
      <c r="G157" s="155"/>
      <c r="H157" s="155"/>
      <c r="I157" s="155"/>
    </row>
    <row r="158" spans="1:10" ht="13.5" customHeight="1" x14ac:dyDescent="0.25">
      <c r="A158" s="108" t="s">
        <v>139</v>
      </c>
      <c r="B158" s="108"/>
      <c r="C158" s="76" t="s">
        <v>140</v>
      </c>
      <c r="D158" s="118" t="s">
        <v>141</v>
      </c>
      <c r="E158" s="118"/>
      <c r="F158" s="76" t="s">
        <v>142</v>
      </c>
      <c r="G158" s="49" t="s">
        <v>143</v>
      </c>
      <c r="H158" s="108" t="s">
        <v>144</v>
      </c>
      <c r="I158" s="108"/>
    </row>
    <row r="159" spans="1:10" ht="13.5" customHeight="1" x14ac:dyDescent="0.25">
      <c r="A159" s="177">
        <f>I115</f>
        <v>2304.687850744157</v>
      </c>
      <c r="B159" s="177"/>
      <c r="C159" s="81">
        <f>I145</f>
        <v>0</v>
      </c>
      <c r="D159" s="178">
        <f>A159+C159</f>
        <v>2304.687850744157</v>
      </c>
      <c r="E159" s="178"/>
      <c r="F159" s="76" t="str">
        <f>B149</f>
        <v>PIS</v>
      </c>
      <c r="G159" s="50">
        <v>1.6500000000000001E-2</v>
      </c>
      <c r="H159" s="174">
        <v>6.4999999999999997E-3</v>
      </c>
      <c r="I159" s="174"/>
      <c r="J159" s="24"/>
    </row>
    <row r="160" spans="1:10" ht="13.5" customHeight="1" x14ac:dyDescent="0.25">
      <c r="A160" s="179" t="s">
        <v>145</v>
      </c>
      <c r="B160" s="179"/>
      <c r="C160" s="49">
        <v>1</v>
      </c>
      <c r="D160" s="51">
        <f>G164/1</f>
        <v>0.1125</v>
      </c>
      <c r="E160" s="52">
        <f>C160-D160</f>
        <v>0.88749999999999996</v>
      </c>
      <c r="F160" s="76" t="str">
        <f>B150</f>
        <v>COFINS</v>
      </c>
      <c r="G160" s="50">
        <v>7.5999999999999998E-2</v>
      </c>
      <c r="H160" s="174">
        <v>0.03</v>
      </c>
      <c r="I160" s="174"/>
    </row>
    <row r="161" spans="1:10" ht="13.5" customHeight="1" x14ac:dyDescent="0.25">
      <c r="A161" s="180" t="s">
        <v>146</v>
      </c>
      <c r="B161" s="180"/>
      <c r="C161" s="76">
        <v>1</v>
      </c>
      <c r="D161" s="53">
        <f>H164</f>
        <v>5.6499999999999995E-2</v>
      </c>
      <c r="E161" s="54">
        <f>C161-D161</f>
        <v>0.94350000000000001</v>
      </c>
      <c r="F161" s="76" t="str">
        <f>B151</f>
        <v>ISS</v>
      </c>
      <c r="G161" s="50">
        <f>I11</f>
        <v>0.02</v>
      </c>
      <c r="H161" s="174">
        <f>I11</f>
        <v>0.02</v>
      </c>
      <c r="I161" s="174"/>
    </row>
    <row r="162" spans="1:10" ht="13.5" customHeight="1" x14ac:dyDescent="0.25">
      <c r="A162" s="173" t="s">
        <v>147</v>
      </c>
      <c r="B162" s="173"/>
      <c r="C162" s="76">
        <v>1</v>
      </c>
      <c r="D162" s="55">
        <v>0.09</v>
      </c>
      <c r="E162" s="56">
        <f>C162-D162</f>
        <v>0.91</v>
      </c>
      <c r="F162" s="76" t="s">
        <v>148</v>
      </c>
      <c r="G162" s="50">
        <v>0</v>
      </c>
      <c r="H162" s="174">
        <v>0</v>
      </c>
      <c r="I162" s="174"/>
    </row>
    <row r="163" spans="1:10" ht="13.5" customHeight="1" x14ac:dyDescent="0.25">
      <c r="A163" s="175" t="s">
        <v>149</v>
      </c>
      <c r="B163" s="175" t="s">
        <v>150</v>
      </c>
      <c r="C163" s="175"/>
      <c r="D163" s="175"/>
      <c r="E163" s="175"/>
      <c r="F163" s="73" t="s">
        <v>151</v>
      </c>
      <c r="G163" s="50">
        <v>0</v>
      </c>
      <c r="H163" s="174">
        <v>0</v>
      </c>
      <c r="I163" s="174"/>
    </row>
    <row r="164" spans="1:10" ht="18" customHeight="1" x14ac:dyDescent="0.25">
      <c r="A164" s="175"/>
      <c r="B164" s="175"/>
      <c r="C164" s="175"/>
      <c r="D164" s="175"/>
      <c r="E164" s="175"/>
      <c r="F164" s="70" t="s">
        <v>152</v>
      </c>
      <c r="G164" s="57">
        <f>SUM(G159:G163)</f>
        <v>0.1125</v>
      </c>
      <c r="H164" s="176">
        <f>SUM(H159:I163)</f>
        <v>5.6499999999999995E-2</v>
      </c>
      <c r="I164" s="176"/>
    </row>
    <row r="165" spans="1:10" ht="18" customHeight="1" x14ac:dyDescent="0.25">
      <c r="A165" s="19" t="s">
        <v>153</v>
      </c>
      <c r="B165" s="172" t="s">
        <v>154</v>
      </c>
      <c r="C165" s="172"/>
      <c r="D165" s="172"/>
      <c r="E165" s="172"/>
      <c r="F165" s="172"/>
      <c r="G165" s="172"/>
      <c r="H165" s="172"/>
      <c r="I165" s="172"/>
    </row>
    <row r="166" spans="1:10" ht="4.5" customHeight="1" x14ac:dyDescent="0.25">
      <c r="A166" s="58"/>
      <c r="B166" s="181"/>
      <c r="C166" s="181"/>
      <c r="D166" s="181"/>
      <c r="E166" s="181"/>
      <c r="F166" s="181"/>
      <c r="G166" s="181"/>
      <c r="H166" s="181"/>
      <c r="I166" s="181"/>
    </row>
    <row r="167" spans="1:10" ht="12" customHeight="1" x14ac:dyDescent="0.25">
      <c r="A167" s="161" t="s">
        <v>155</v>
      </c>
      <c r="B167" s="161"/>
      <c r="C167" s="161"/>
      <c r="D167" s="161"/>
      <c r="E167" s="161"/>
      <c r="F167" s="161"/>
      <c r="G167" s="161"/>
      <c r="H167" s="35">
        <f>H154</f>
        <v>0.12676056338028169</v>
      </c>
      <c r="I167" s="36">
        <f>I154</f>
        <v>292.1435303760199</v>
      </c>
    </row>
    <row r="168" spans="1:10" ht="4.5" customHeight="1" x14ac:dyDescent="0.25"/>
    <row r="169" spans="1:10" ht="11.25" customHeight="1" x14ac:dyDescent="0.25">
      <c r="A169" s="182" t="s">
        <v>156</v>
      </c>
      <c r="B169" s="182"/>
      <c r="C169" s="182"/>
      <c r="D169" s="182"/>
      <c r="E169" s="182"/>
      <c r="F169" s="182"/>
      <c r="G169" s="182"/>
      <c r="H169" s="182"/>
      <c r="I169" s="182"/>
    </row>
    <row r="170" spans="1:10" ht="11.25" customHeight="1" x14ac:dyDescent="0.25">
      <c r="A170" s="146" t="s">
        <v>31</v>
      </c>
      <c r="B170" s="146"/>
      <c r="C170" s="146"/>
      <c r="D170" s="146"/>
      <c r="E170" s="146"/>
      <c r="F170" s="146"/>
      <c r="G170" s="146"/>
      <c r="H170" s="146"/>
      <c r="I170" s="146"/>
    </row>
    <row r="171" spans="1:10" ht="15" customHeight="1" x14ac:dyDescent="0.25">
      <c r="A171" s="76">
        <v>1</v>
      </c>
      <c r="B171" s="143" t="s">
        <v>157</v>
      </c>
      <c r="C171" s="143"/>
      <c r="D171" s="143"/>
      <c r="E171" s="143"/>
      <c r="F171" s="143"/>
      <c r="G171" s="143"/>
      <c r="H171" s="14">
        <f>I171/$G$192</f>
        <v>0.40521663454072954</v>
      </c>
      <c r="I171" s="59">
        <f>I47</f>
        <v>1052.2792727272727</v>
      </c>
    </row>
    <row r="172" spans="1:10" ht="15" customHeight="1" x14ac:dyDescent="0.25">
      <c r="A172" s="76">
        <v>2</v>
      </c>
      <c r="B172" s="143" t="s">
        <v>158</v>
      </c>
      <c r="C172" s="143"/>
      <c r="D172" s="143"/>
      <c r="E172" s="143"/>
      <c r="F172" s="143"/>
      <c r="G172" s="143"/>
      <c r="H172" s="14">
        <f>I172/$G$192</f>
        <v>0.31927911084579996</v>
      </c>
      <c r="I172" s="59">
        <f>I67+I79+I86+I90</f>
        <v>829.11401438052076</v>
      </c>
    </row>
    <row r="173" spans="1:10" ht="15" customHeight="1" x14ac:dyDescent="0.25">
      <c r="A173" s="76">
        <v>3</v>
      </c>
      <c r="B173" s="143" t="s">
        <v>159</v>
      </c>
      <c r="C173" s="143"/>
      <c r="D173" s="143"/>
      <c r="E173" s="143"/>
      <c r="F173" s="143"/>
      <c r="G173" s="143"/>
      <c r="H173" s="14">
        <f>I173/$G$192</f>
        <v>0.16300425461347054</v>
      </c>
      <c r="I173" s="59">
        <f>I101</f>
        <v>423.2945636363637</v>
      </c>
    </row>
    <row r="174" spans="1:10" s="18" customFormat="1" ht="15" customHeight="1" x14ac:dyDescent="0.25">
      <c r="A174" s="161" t="s">
        <v>160</v>
      </c>
      <c r="B174" s="161"/>
      <c r="C174" s="161"/>
      <c r="D174" s="161"/>
      <c r="E174" s="161"/>
      <c r="F174" s="161"/>
      <c r="G174" s="161"/>
      <c r="H174" s="35">
        <f>H171+H172+H173</f>
        <v>0.88750000000000007</v>
      </c>
      <c r="I174" s="36">
        <f>SUM(I171:I173)</f>
        <v>2304.687850744157</v>
      </c>
      <c r="J174" s="25"/>
    </row>
    <row r="175" spans="1:10" ht="4.5" customHeight="1" x14ac:dyDescent="0.25"/>
    <row r="176" spans="1:10" ht="11.25" customHeight="1" x14ac:dyDescent="0.25">
      <c r="A176" s="146" t="s">
        <v>102</v>
      </c>
      <c r="B176" s="146"/>
      <c r="C176" s="146"/>
      <c r="D176" s="146"/>
      <c r="E176" s="146"/>
      <c r="F176" s="146"/>
      <c r="G176" s="146"/>
      <c r="H176" s="146"/>
      <c r="I176" s="146"/>
    </row>
    <row r="177" spans="1:11" ht="15" customHeight="1" x14ac:dyDescent="0.25">
      <c r="A177" s="76">
        <v>1</v>
      </c>
      <c r="B177" s="143" t="s">
        <v>161</v>
      </c>
      <c r="C177" s="143"/>
      <c r="D177" s="143"/>
      <c r="E177" s="143"/>
      <c r="F177" s="143"/>
      <c r="G177" s="143"/>
      <c r="H177" s="14">
        <f>I177/$G$192</f>
        <v>0</v>
      </c>
      <c r="I177" s="81">
        <f>I125</f>
        <v>0</v>
      </c>
    </row>
    <row r="178" spans="1:11" ht="15" customHeight="1" x14ac:dyDescent="0.25">
      <c r="A178" s="76">
        <v>2</v>
      </c>
      <c r="B178" s="143" t="s">
        <v>162</v>
      </c>
      <c r="C178" s="143"/>
      <c r="D178" s="143"/>
      <c r="E178" s="143"/>
      <c r="F178" s="143"/>
      <c r="G178" s="143"/>
      <c r="H178" s="14">
        <f>I178/$G$192</f>
        <v>0</v>
      </c>
      <c r="I178" s="81">
        <f>I135</f>
        <v>0</v>
      </c>
    </row>
    <row r="179" spans="1:11" ht="15" customHeight="1" x14ac:dyDescent="0.25">
      <c r="A179" s="76">
        <v>3</v>
      </c>
      <c r="B179" s="143" t="s">
        <v>163</v>
      </c>
      <c r="C179" s="143"/>
      <c r="D179" s="143"/>
      <c r="E179" s="143"/>
      <c r="F179" s="143"/>
      <c r="G179" s="143"/>
      <c r="H179" s="14">
        <f>I179/$G$192</f>
        <v>0</v>
      </c>
      <c r="I179" s="81">
        <f>I139</f>
        <v>0</v>
      </c>
    </row>
    <row r="180" spans="1:11" ht="15" customHeight="1" x14ac:dyDescent="0.25">
      <c r="A180" s="161" t="s">
        <v>164</v>
      </c>
      <c r="B180" s="161"/>
      <c r="C180" s="161"/>
      <c r="D180" s="161"/>
      <c r="E180" s="161"/>
      <c r="F180" s="161"/>
      <c r="G180" s="161"/>
      <c r="H180" s="35">
        <f>H177+H178+H179</f>
        <v>0</v>
      </c>
      <c r="I180" s="36">
        <f>I177+I178+I179</f>
        <v>0</v>
      </c>
    </row>
    <row r="181" spans="1:11" ht="4.5" customHeight="1" x14ac:dyDescent="0.25"/>
    <row r="182" spans="1:11" ht="11.25" customHeight="1" x14ac:dyDescent="0.25">
      <c r="A182" s="146" t="s">
        <v>127</v>
      </c>
      <c r="B182" s="146"/>
      <c r="C182" s="146"/>
      <c r="D182" s="146"/>
      <c r="E182" s="146"/>
      <c r="F182" s="146"/>
      <c r="G182" s="146"/>
      <c r="H182" s="146"/>
      <c r="I182" s="146"/>
    </row>
    <row r="183" spans="1:11" ht="15" customHeight="1" x14ac:dyDescent="0.25">
      <c r="A183" s="76">
        <v>1</v>
      </c>
      <c r="B183" s="143" t="s">
        <v>165</v>
      </c>
      <c r="C183" s="143"/>
      <c r="D183" s="143"/>
      <c r="E183" s="143"/>
      <c r="F183" s="143"/>
      <c r="G183" s="143"/>
      <c r="H183" s="14">
        <f>I183/$G$192</f>
        <v>0.11249999999999999</v>
      </c>
      <c r="I183" s="81">
        <f>I154</f>
        <v>292.1435303760199</v>
      </c>
    </row>
    <row r="184" spans="1:11" ht="15" customHeight="1" x14ac:dyDescent="0.25">
      <c r="A184" s="161" t="s">
        <v>166</v>
      </c>
      <c r="B184" s="161"/>
      <c r="C184" s="161"/>
      <c r="D184" s="161"/>
      <c r="E184" s="161"/>
      <c r="F184" s="161"/>
      <c r="G184" s="161"/>
      <c r="H184" s="35">
        <f>H183</f>
        <v>0.11249999999999999</v>
      </c>
      <c r="I184" s="36">
        <f>I154</f>
        <v>292.1435303760199</v>
      </c>
      <c r="K184" s="30"/>
    </row>
    <row r="185" spans="1:11" ht="4.5" customHeight="1" x14ac:dyDescent="0.25"/>
    <row r="186" spans="1:11" ht="11.25" customHeight="1" x14ac:dyDescent="0.25">
      <c r="A186" s="184" t="s">
        <v>188</v>
      </c>
      <c r="B186" s="184"/>
      <c r="C186" s="184"/>
      <c r="D186" s="184"/>
      <c r="E186" s="184"/>
      <c r="F186" s="184"/>
      <c r="G186" s="184"/>
      <c r="H186" s="184"/>
      <c r="I186" s="184"/>
    </row>
    <row r="187" spans="1:11" ht="4.9000000000000004" customHeight="1" x14ac:dyDescent="0.25">
      <c r="A187" s="183"/>
      <c r="B187" s="183"/>
      <c r="C187" s="183"/>
      <c r="D187" s="183"/>
      <c r="E187" s="183"/>
      <c r="F187" s="183"/>
      <c r="G187" s="183"/>
      <c r="H187" s="183"/>
      <c r="I187" s="183"/>
    </row>
    <row r="188" spans="1:11" ht="40.5" customHeight="1" x14ac:dyDescent="0.25">
      <c r="A188" s="184" t="s">
        <v>186</v>
      </c>
      <c r="B188" s="184"/>
      <c r="C188" s="184"/>
      <c r="D188" s="184"/>
      <c r="E188" s="184"/>
      <c r="F188" s="184"/>
      <c r="G188" s="185" t="s">
        <v>196</v>
      </c>
      <c r="H188" s="186"/>
      <c r="I188" s="187"/>
    </row>
    <row r="189" spans="1:11" ht="11.25" customHeight="1" x14ac:dyDescent="0.25">
      <c r="A189" s="184"/>
      <c r="B189" s="184"/>
      <c r="C189" s="184"/>
      <c r="D189" s="184"/>
      <c r="E189" s="184"/>
      <c r="F189" s="184"/>
      <c r="G189" s="100"/>
      <c r="H189" s="101"/>
      <c r="I189" s="101">
        <f>((H71+H77+H78+H83+H84+H85)+((H71+H77+H78+H83+H84+H85)*H67))*I47*H192</f>
        <v>405.15091427279128</v>
      </c>
    </row>
    <row r="190" spans="1:11" ht="4.9000000000000004" customHeight="1" x14ac:dyDescent="0.25">
      <c r="A190" s="183"/>
      <c r="B190" s="183"/>
      <c r="C190" s="183"/>
      <c r="D190" s="183"/>
      <c r="E190" s="183"/>
      <c r="F190" s="183"/>
      <c r="G190" s="183"/>
      <c r="H190" s="183"/>
      <c r="I190" s="183"/>
    </row>
    <row r="191" spans="1:11" ht="35.450000000000003" customHeight="1" x14ac:dyDescent="0.25">
      <c r="A191" s="188" t="s">
        <v>187</v>
      </c>
      <c r="B191" s="189"/>
      <c r="C191" s="189"/>
      <c r="D191" s="189"/>
      <c r="E191" s="189"/>
      <c r="F191" s="190"/>
      <c r="G191" s="83" t="s">
        <v>167</v>
      </c>
      <c r="H191" s="83" t="s">
        <v>168</v>
      </c>
      <c r="I191" s="83" t="s">
        <v>169</v>
      </c>
    </row>
    <row r="192" spans="1:11" ht="14.45" customHeight="1" x14ac:dyDescent="0.25">
      <c r="A192" s="191"/>
      <c r="B192" s="192"/>
      <c r="C192" s="192"/>
      <c r="D192" s="192"/>
      <c r="E192" s="192"/>
      <c r="F192" s="193"/>
      <c r="G192" s="94">
        <f>I174+I180+I184</f>
        <v>2596.831381120177</v>
      </c>
      <c r="H192" s="82">
        <f>IF(D6="12x36",2,1)</f>
        <v>1</v>
      </c>
      <c r="I192" s="95">
        <f>G192*H192</f>
        <v>2596.831381120177</v>
      </c>
    </row>
  </sheetData>
  <mergeCells count="181">
    <mergeCell ref="A187:I187"/>
    <mergeCell ref="A188:F189"/>
    <mergeCell ref="G188:I188"/>
    <mergeCell ref="A190:I190"/>
    <mergeCell ref="A191:F192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H21:H24"/>
    <mergeCell ref="I21:I24"/>
    <mergeCell ref="A22:F22"/>
    <mergeCell ref="A23:F23"/>
    <mergeCell ref="A24:F24"/>
    <mergeCell ref="A25:F25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8FA1D-C5AB-4B97-B1A4-DA5E9ABE206D}">
  <dimension ref="A1:L192"/>
  <sheetViews>
    <sheetView showGridLines="0" view="pageBreakPreview" topLeftCell="C170" zoomScaleNormal="130" zoomScaleSheetLayoutView="100" zoomScalePageLayoutView="130" workbookViewId="0">
      <selection activeCell="I139" sqref="I13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K1" s="3"/>
    </row>
    <row r="2" spans="1:11" ht="22.5" customHeight="1" x14ac:dyDescent="0.25">
      <c r="A2" s="109" t="s">
        <v>1</v>
      </c>
      <c r="B2" s="109"/>
      <c r="C2" s="110" t="s">
        <v>197</v>
      </c>
      <c r="D2" s="110"/>
      <c r="E2" s="111" t="s">
        <v>2</v>
      </c>
      <c r="F2" s="111"/>
      <c r="G2" s="111"/>
      <c r="H2" s="111"/>
      <c r="I2" s="111"/>
    </row>
    <row r="3" spans="1:11" ht="11.25" customHeight="1" x14ac:dyDescent="0.25">
      <c r="A3" s="109" t="s">
        <v>3</v>
      </c>
      <c r="B3" s="109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07" t="s">
        <v>5</v>
      </c>
      <c r="B5" s="107"/>
      <c r="C5" s="107"/>
      <c r="D5" s="112" t="s">
        <v>202</v>
      </c>
      <c r="E5" s="112"/>
      <c r="F5" s="112"/>
      <c r="G5" s="113" t="str">
        <f>IF(D6="12x36","Regime de trabalho:","Quantidade de HORAS/MÊS")</f>
        <v>Quantidade de HORAS/MÊS</v>
      </c>
      <c r="H5" s="113"/>
      <c r="I5" s="114">
        <f>IF(D6="12x36",D6,5*D6)</f>
        <v>100</v>
      </c>
    </row>
    <row r="6" spans="1:11" ht="18.75" customHeight="1" x14ac:dyDescent="0.25">
      <c r="A6" s="107" t="str">
        <f>IF(D6="12x36","Regime de trabalho:","Regime de trabalho (horas semanais):")</f>
        <v>Regime de trabalho (horas semanais):</v>
      </c>
      <c r="B6" s="107"/>
      <c r="C6" s="107"/>
      <c r="D6" s="120">
        <v>20</v>
      </c>
      <c r="E6" s="120"/>
      <c r="F6" s="120"/>
      <c r="G6" s="113"/>
      <c r="H6" s="113"/>
      <c r="I6" s="114"/>
    </row>
    <row r="7" spans="1:11" ht="22.5" customHeight="1" x14ac:dyDescent="0.25">
      <c r="A7" s="107" t="s">
        <v>6</v>
      </c>
      <c r="B7" s="107"/>
      <c r="C7" s="107"/>
      <c r="D7" s="108" t="s">
        <v>198</v>
      </c>
      <c r="E7" s="108"/>
      <c r="F7" s="108"/>
      <c r="G7" s="116" t="s">
        <v>7</v>
      </c>
      <c r="H7" s="116"/>
      <c r="I7" s="106">
        <v>0.4</v>
      </c>
    </row>
    <row r="8" spans="1:11" ht="22.5" customHeight="1" x14ac:dyDescent="0.25">
      <c r="A8" s="107" t="s">
        <v>8</v>
      </c>
      <c r="B8" s="107"/>
      <c r="C8" s="107"/>
      <c r="D8" s="108" t="s">
        <v>199</v>
      </c>
      <c r="E8" s="108"/>
      <c r="F8" s="108"/>
      <c r="G8" s="116"/>
      <c r="H8" s="116"/>
      <c r="I8" s="106"/>
    </row>
    <row r="9" spans="1:11" ht="24.75" customHeight="1" x14ac:dyDescent="0.25">
      <c r="A9" s="107" t="s">
        <v>9</v>
      </c>
      <c r="B9" s="107"/>
      <c r="C9" s="107"/>
      <c r="D9" s="115" t="s">
        <v>206</v>
      </c>
      <c r="E9" s="115"/>
      <c r="F9" s="115"/>
      <c r="G9" s="116" t="s">
        <v>10</v>
      </c>
      <c r="H9" s="116"/>
      <c r="I9" s="69" t="s">
        <v>192</v>
      </c>
    </row>
    <row r="10" spans="1:11" ht="32.25" customHeight="1" x14ac:dyDescent="0.25">
      <c r="A10" s="117" t="s">
        <v>181</v>
      </c>
      <c r="B10" s="117"/>
      <c r="C10" s="117"/>
      <c r="D10" s="117"/>
      <c r="E10" s="117"/>
      <c r="F10" s="117"/>
      <c r="G10" s="72" t="s">
        <v>11</v>
      </c>
      <c r="H10" s="74">
        <v>220</v>
      </c>
      <c r="I10" s="7">
        <v>1653.58</v>
      </c>
    </row>
    <row r="11" spans="1:11" ht="11.25" customHeight="1" x14ac:dyDescent="0.25">
      <c r="A11" s="118" t="s">
        <v>12</v>
      </c>
      <c r="B11" s="118"/>
      <c r="C11" s="118"/>
      <c r="D11" s="118"/>
      <c r="E11" s="118"/>
      <c r="F11" s="118"/>
      <c r="G11" s="74" t="str">
        <f>D9</f>
        <v>Pelotas</v>
      </c>
      <c r="H11" s="74" t="s">
        <v>13</v>
      </c>
      <c r="I11" s="8">
        <v>3.5000000000000003E-2</v>
      </c>
    </row>
    <row r="12" spans="1:11" ht="15" customHeight="1" x14ac:dyDescent="0.25">
      <c r="A12" s="118" t="s">
        <v>14</v>
      </c>
      <c r="B12" s="118"/>
      <c r="C12" s="118"/>
      <c r="D12" s="118"/>
      <c r="E12" s="118"/>
      <c r="F12" s="118"/>
      <c r="G12" s="119" t="s">
        <v>15</v>
      </c>
      <c r="H12" s="74" t="s">
        <v>16</v>
      </c>
      <c r="I12" s="7">
        <v>6</v>
      </c>
    </row>
    <row r="13" spans="1:11" x14ac:dyDescent="0.25">
      <c r="A13" s="118"/>
      <c r="B13" s="118"/>
      <c r="C13" s="118"/>
      <c r="D13" s="118"/>
      <c r="E13" s="118"/>
      <c r="F13" s="118"/>
      <c r="G13" s="119"/>
      <c r="H13" s="74" t="s">
        <v>17</v>
      </c>
      <c r="I13" s="9">
        <v>22</v>
      </c>
    </row>
    <row r="14" spans="1:11" x14ac:dyDescent="0.25">
      <c r="A14" s="118"/>
      <c r="B14" s="118"/>
      <c r="C14" s="118"/>
      <c r="D14" s="118"/>
      <c r="E14" s="118"/>
      <c r="F14" s="118"/>
      <c r="G14" s="119"/>
      <c r="H14" s="74" t="s">
        <v>18</v>
      </c>
      <c r="I14" s="69">
        <v>0.06</v>
      </c>
    </row>
    <row r="15" spans="1:11" ht="11.25" customHeight="1" x14ac:dyDescent="0.25">
      <c r="A15" s="118" t="s">
        <v>180</v>
      </c>
      <c r="B15" s="118"/>
      <c r="C15" s="118"/>
      <c r="D15" s="118"/>
      <c r="E15" s="118"/>
      <c r="F15" s="118"/>
      <c r="G15" s="119" t="s">
        <v>15</v>
      </c>
      <c r="H15" s="74" t="s">
        <v>16</v>
      </c>
      <c r="I15" s="7">
        <v>0</v>
      </c>
    </row>
    <row r="16" spans="1:11" ht="11.25" customHeight="1" x14ac:dyDescent="0.25">
      <c r="A16" s="118"/>
      <c r="B16" s="118"/>
      <c r="C16" s="118"/>
      <c r="D16" s="118"/>
      <c r="E16" s="118"/>
      <c r="F16" s="118"/>
      <c r="G16" s="119"/>
      <c r="H16" s="74" t="s">
        <v>17</v>
      </c>
      <c r="I16" s="9">
        <v>0</v>
      </c>
    </row>
    <row r="17" spans="1:9" x14ac:dyDescent="0.25">
      <c r="A17" s="118"/>
      <c r="B17" s="118"/>
      <c r="C17" s="118"/>
      <c r="D17" s="118"/>
      <c r="E17" s="118"/>
      <c r="F17" s="118"/>
      <c r="G17" s="119"/>
      <c r="H17" s="74" t="s">
        <v>18</v>
      </c>
      <c r="I17" s="69">
        <v>0</v>
      </c>
    </row>
    <row r="18" spans="1:9" ht="11.25" customHeight="1" x14ac:dyDescent="0.25">
      <c r="A18" s="118" t="s">
        <v>20</v>
      </c>
      <c r="B18" s="118"/>
      <c r="C18" s="118"/>
      <c r="D18" s="118"/>
      <c r="E18" s="118"/>
      <c r="F18" s="118"/>
      <c r="G18" s="119" t="s">
        <v>15</v>
      </c>
      <c r="H18" s="74" t="s">
        <v>16</v>
      </c>
      <c r="I18" s="7">
        <v>12.71</v>
      </c>
    </row>
    <row r="19" spans="1:9" x14ac:dyDescent="0.25">
      <c r="A19" s="118"/>
      <c r="B19" s="118"/>
      <c r="C19" s="118"/>
      <c r="D19" s="118"/>
      <c r="E19" s="118"/>
      <c r="F19" s="118"/>
      <c r="G19" s="119"/>
      <c r="H19" s="74" t="s">
        <v>17</v>
      </c>
      <c r="I19" s="9">
        <v>22</v>
      </c>
    </row>
    <row r="20" spans="1:9" x14ac:dyDescent="0.25">
      <c r="A20" s="136"/>
      <c r="B20" s="136"/>
      <c r="C20" s="136"/>
      <c r="D20" s="136"/>
      <c r="E20" s="136"/>
      <c r="F20" s="136"/>
      <c r="G20" s="119"/>
      <c r="H20" s="74" t="s">
        <v>18</v>
      </c>
      <c r="I20" s="69">
        <v>0.19</v>
      </c>
    </row>
    <row r="21" spans="1:9" ht="14.25" customHeight="1" x14ac:dyDescent="0.25">
      <c r="A21" s="136"/>
      <c r="B21" s="137"/>
      <c r="C21" s="137"/>
      <c r="D21" s="137"/>
      <c r="E21" s="137"/>
      <c r="F21" s="138"/>
      <c r="G21" s="139" t="s">
        <v>15</v>
      </c>
      <c r="H21" s="113" t="s">
        <v>21</v>
      </c>
      <c r="I21" s="123">
        <v>24.1</v>
      </c>
    </row>
    <row r="22" spans="1:9" ht="16.5" customHeight="1" x14ac:dyDescent="0.25">
      <c r="A22" s="126" t="s">
        <v>201</v>
      </c>
      <c r="B22" s="127"/>
      <c r="C22" s="127"/>
      <c r="D22" s="127"/>
      <c r="E22" s="127"/>
      <c r="F22" s="128"/>
      <c r="G22" s="140"/>
      <c r="H22" s="121"/>
      <c r="I22" s="124"/>
    </row>
    <row r="23" spans="1:9" x14ac:dyDescent="0.25">
      <c r="A23" s="129"/>
      <c r="B23" s="130"/>
      <c r="C23" s="130"/>
      <c r="D23" s="130"/>
      <c r="E23" s="130"/>
      <c r="F23" s="131"/>
      <c r="G23" s="140"/>
      <c r="H23" s="121"/>
      <c r="I23" s="124"/>
    </row>
    <row r="24" spans="1:9" ht="12.75" customHeight="1" x14ac:dyDescent="0.25">
      <c r="A24" s="132"/>
      <c r="B24" s="133"/>
      <c r="C24" s="133"/>
      <c r="D24" s="133"/>
      <c r="E24" s="133"/>
      <c r="F24" s="134"/>
      <c r="G24" s="141"/>
      <c r="H24" s="122"/>
      <c r="I24" s="125"/>
    </row>
    <row r="25" spans="1:9" ht="22.5" customHeight="1" x14ac:dyDescent="0.25">
      <c r="A25" s="135" t="s">
        <v>22</v>
      </c>
      <c r="B25" s="135"/>
      <c r="C25" s="135"/>
      <c r="D25" s="135"/>
      <c r="E25" s="135"/>
      <c r="F25" s="135"/>
      <c r="G25" s="71"/>
      <c r="H25" s="71" t="s">
        <v>23</v>
      </c>
      <c r="I25" s="69" t="s">
        <v>192</v>
      </c>
    </row>
    <row r="26" spans="1:9" ht="34.5" customHeight="1" x14ac:dyDescent="0.25">
      <c r="A26" s="108" t="s">
        <v>24</v>
      </c>
      <c r="B26" s="108"/>
      <c r="C26" s="108"/>
      <c r="D26" s="108"/>
      <c r="E26" s="108"/>
      <c r="F26" s="108"/>
      <c r="G26" s="74"/>
      <c r="H26" s="74" t="s">
        <v>25</v>
      </c>
      <c r="I26" s="7">
        <v>751.63</v>
      </c>
    </row>
    <row r="27" spans="1:9" ht="15" customHeight="1" x14ac:dyDescent="0.25">
      <c r="A27" s="108" t="s">
        <v>26</v>
      </c>
      <c r="B27" s="108"/>
      <c r="C27" s="108"/>
      <c r="D27" s="108"/>
      <c r="E27" s="108"/>
      <c r="F27" s="108"/>
      <c r="G27" s="71"/>
      <c r="H27" s="10" t="s">
        <v>27</v>
      </c>
      <c r="I27" s="69" t="s">
        <v>192</v>
      </c>
    </row>
    <row r="28" spans="1:9" ht="15" customHeight="1" x14ac:dyDescent="0.25">
      <c r="A28" s="108"/>
      <c r="B28" s="108"/>
      <c r="C28" s="108"/>
      <c r="D28" s="108"/>
      <c r="E28" s="108"/>
      <c r="F28" s="108"/>
      <c r="G28" s="71"/>
      <c r="H28" s="12" t="s">
        <v>28</v>
      </c>
      <c r="I28" s="69" t="s">
        <v>192</v>
      </c>
    </row>
    <row r="29" spans="1:9" ht="26.25" customHeight="1" x14ac:dyDescent="0.25">
      <c r="A29" s="108" t="s">
        <v>29</v>
      </c>
      <c r="B29" s="108"/>
      <c r="C29" s="108"/>
      <c r="D29" s="108"/>
      <c r="E29" s="108"/>
      <c r="F29" s="108"/>
      <c r="G29" s="71"/>
      <c r="H29" s="74" t="s">
        <v>27</v>
      </c>
      <c r="I29" s="11" t="s">
        <v>192</v>
      </c>
    </row>
    <row r="30" spans="1:9" ht="35.25" customHeight="1" x14ac:dyDescent="0.25">
      <c r="A30" s="108" t="s">
        <v>30</v>
      </c>
      <c r="B30" s="108"/>
      <c r="C30" s="108"/>
      <c r="D30" s="108"/>
      <c r="E30" s="108"/>
      <c r="F30" s="108"/>
      <c r="G30" s="74"/>
      <c r="H30" s="72" t="s">
        <v>23</v>
      </c>
      <c r="I30" s="69">
        <v>0.2</v>
      </c>
    </row>
    <row r="31" spans="1:9" ht="1.1499999999999999" customHeight="1" x14ac:dyDescent="0.25">
      <c r="A31" s="98"/>
      <c r="B31" s="98"/>
      <c r="C31" s="98"/>
      <c r="D31" s="98"/>
      <c r="E31" s="98"/>
      <c r="F31" s="98"/>
      <c r="G31" s="98"/>
      <c r="H31" s="98"/>
      <c r="I31" s="99" t="s">
        <v>192</v>
      </c>
    </row>
    <row r="32" spans="1:9" ht="1.1499999999999999" customHeight="1" x14ac:dyDescent="0.25">
      <c r="A32" s="144"/>
      <c r="B32" s="144"/>
      <c r="C32" s="144"/>
      <c r="D32" s="144"/>
      <c r="E32" s="144"/>
      <c r="F32" s="144"/>
      <c r="G32" s="144"/>
      <c r="H32" s="144"/>
      <c r="I32" s="144"/>
    </row>
    <row r="33" spans="1:10" ht="1.1499999999999999" customHeight="1" x14ac:dyDescent="0.25">
      <c r="A33" s="144"/>
      <c r="B33" s="144"/>
      <c r="C33" s="144"/>
      <c r="D33" s="144"/>
      <c r="E33" s="144"/>
      <c r="F33" s="144"/>
      <c r="G33" s="144"/>
      <c r="H33" s="144"/>
      <c r="I33" s="144"/>
    </row>
    <row r="34" spans="1:10" ht="1.1499999999999999" customHeight="1" x14ac:dyDescent="0.25">
      <c r="A34" s="144"/>
      <c r="B34" s="144"/>
      <c r="C34" s="144"/>
      <c r="D34" s="144"/>
      <c r="E34" s="144"/>
      <c r="F34" s="144"/>
      <c r="G34" s="144"/>
      <c r="H34" s="144"/>
      <c r="I34" s="144"/>
    </row>
    <row r="35" spans="1:10" ht="1.1499999999999999" customHeight="1" x14ac:dyDescent="0.25">
      <c r="A35" s="144"/>
      <c r="B35" s="144"/>
      <c r="C35" s="144"/>
      <c r="D35" s="144"/>
      <c r="E35" s="144"/>
      <c r="F35" s="144"/>
      <c r="G35" s="144"/>
      <c r="H35" s="144"/>
      <c r="I35" s="144"/>
    </row>
    <row r="36" spans="1:10" ht="1.1499999999999999" customHeight="1" x14ac:dyDescent="0.25">
      <c r="A36" s="145"/>
      <c r="B36" s="145"/>
      <c r="C36" s="145"/>
      <c r="D36" s="145"/>
      <c r="E36" s="145"/>
      <c r="F36" s="145"/>
      <c r="G36" s="145"/>
      <c r="H36" s="145"/>
      <c r="I36" s="145"/>
    </row>
    <row r="37" spans="1:10" ht="8.25" customHeight="1" x14ac:dyDescent="0.25">
      <c r="A37" s="146" t="s">
        <v>31</v>
      </c>
      <c r="B37" s="146"/>
      <c r="C37" s="146"/>
      <c r="D37" s="146"/>
      <c r="E37" s="146"/>
      <c r="F37" s="146"/>
      <c r="G37" s="146"/>
      <c r="H37" s="146"/>
      <c r="I37" s="146"/>
    </row>
    <row r="38" spans="1:10" ht="33.75" customHeight="1" x14ac:dyDescent="0.25">
      <c r="A38" s="13" t="s">
        <v>32</v>
      </c>
      <c r="B38" s="142" t="s">
        <v>33</v>
      </c>
      <c r="C38" s="142"/>
      <c r="D38" s="142"/>
      <c r="E38" s="142"/>
      <c r="F38" s="142"/>
      <c r="G38" s="142"/>
      <c r="H38" s="13" t="s">
        <v>34</v>
      </c>
      <c r="I38" s="13" t="s">
        <v>35</v>
      </c>
    </row>
    <row r="39" spans="1:10" ht="15" customHeight="1" x14ac:dyDescent="0.25">
      <c r="A39" s="76">
        <v>1</v>
      </c>
      <c r="B39" s="143" t="s">
        <v>36</v>
      </c>
      <c r="C39" s="143"/>
      <c r="D39" s="143"/>
      <c r="E39" s="143"/>
      <c r="F39" s="143"/>
      <c r="G39" s="143"/>
      <c r="H39" s="14">
        <f t="shared" ref="H39:H46" si="0">I39/$I$47</f>
        <v>0.71428497377813294</v>
      </c>
      <c r="I39" s="81">
        <f>IF(D6="12x36",I10,I10/H10*I5)</f>
        <v>751.62727272727273</v>
      </c>
    </row>
    <row r="40" spans="1:10" ht="15" customHeight="1" x14ac:dyDescent="0.25">
      <c r="A40" s="76">
        <f t="shared" ref="A40:A46" si="1">A39+1</f>
        <v>2</v>
      </c>
      <c r="B40" s="143" t="s">
        <v>37</v>
      </c>
      <c r="C40" s="143"/>
      <c r="D40" s="143"/>
      <c r="E40" s="143"/>
      <c r="F40" s="143"/>
      <c r="G40" s="143"/>
      <c r="H40" s="14">
        <f t="shared" si="0"/>
        <v>0</v>
      </c>
      <c r="I40" s="81">
        <f>IF(I9=30%,I39*I9,0)</f>
        <v>0</v>
      </c>
    </row>
    <row r="41" spans="1:10" ht="15" customHeight="1" x14ac:dyDescent="0.25">
      <c r="A41" s="76">
        <f t="shared" si="1"/>
        <v>3</v>
      </c>
      <c r="B41" s="143" t="s">
        <v>38</v>
      </c>
      <c r="C41" s="143"/>
      <c r="D41" s="143"/>
      <c r="E41" s="143"/>
      <c r="F41" s="143"/>
      <c r="G41" s="143"/>
      <c r="H41" s="14">
        <f t="shared" si="0"/>
        <v>0</v>
      </c>
      <c r="I41" s="81">
        <f>IF(I7=10%,I26*I7,0)</f>
        <v>0</v>
      </c>
    </row>
    <row r="42" spans="1:10" ht="15" customHeight="1" x14ac:dyDescent="0.25">
      <c r="A42" s="76">
        <f t="shared" si="1"/>
        <v>4</v>
      </c>
      <c r="B42" s="143" t="s">
        <v>39</v>
      </c>
      <c r="C42" s="143"/>
      <c r="D42" s="143"/>
      <c r="E42" s="143"/>
      <c r="F42" s="143"/>
      <c r="G42" s="143"/>
      <c r="H42" s="14">
        <f t="shared" si="0"/>
        <v>0</v>
      </c>
      <c r="I42" s="81">
        <f>IF(I7=20%,I26*I7,0)</f>
        <v>0</v>
      </c>
    </row>
    <row r="43" spans="1:10" ht="15" customHeight="1" x14ac:dyDescent="0.25">
      <c r="A43" s="76">
        <f t="shared" si="1"/>
        <v>5</v>
      </c>
      <c r="B43" s="143" t="s">
        <v>40</v>
      </c>
      <c r="C43" s="143"/>
      <c r="D43" s="143"/>
      <c r="E43" s="143"/>
      <c r="F43" s="143"/>
      <c r="G43" s="143"/>
      <c r="H43" s="14">
        <f t="shared" si="0"/>
        <v>0.28571502622186712</v>
      </c>
      <c r="I43" s="81">
        <f>IF(I7=40%,I26*I7,0)</f>
        <v>300.65199999999999</v>
      </c>
    </row>
    <row r="44" spans="1:10" ht="15" customHeight="1" x14ac:dyDescent="0.25">
      <c r="A44" s="76">
        <f t="shared" si="1"/>
        <v>6</v>
      </c>
      <c r="B44" s="143" t="s">
        <v>175</v>
      </c>
      <c r="C44" s="143"/>
      <c r="D44" s="143"/>
      <c r="E44" s="143"/>
      <c r="F44" s="143"/>
      <c r="G44" s="143"/>
      <c r="H44" s="14">
        <f t="shared" si="0"/>
        <v>0</v>
      </c>
      <c r="I44" s="81">
        <f>IF(I25="Não aplicável",0,I39*I25)</f>
        <v>0</v>
      </c>
    </row>
    <row r="45" spans="1:10" ht="15" customHeight="1" x14ac:dyDescent="0.25">
      <c r="A45" s="76">
        <f t="shared" si="1"/>
        <v>7</v>
      </c>
      <c r="B45" s="143" t="s">
        <v>41</v>
      </c>
      <c r="C45" s="143"/>
      <c r="D45" s="143"/>
      <c r="E45" s="143"/>
      <c r="F45" s="143"/>
      <c r="G45" s="143"/>
      <c r="H45" s="14">
        <f t="shared" si="0"/>
        <v>0</v>
      </c>
      <c r="I45" s="81">
        <f>IF(I27="Não aplicável",0,(I39+I40+I41+I42+I43+I44)/I5*I27*(1+I28))</f>
        <v>0</v>
      </c>
    </row>
    <row r="46" spans="1:10" ht="23.25" customHeight="1" x14ac:dyDescent="0.25">
      <c r="A46" s="76">
        <f t="shared" si="1"/>
        <v>8</v>
      </c>
      <c r="B46" s="143" t="s">
        <v>42</v>
      </c>
      <c r="C46" s="143"/>
      <c r="D46" s="143"/>
      <c r="E46" s="143"/>
      <c r="F46" s="143"/>
      <c r="G46" s="143"/>
      <c r="H46" s="14">
        <f t="shared" si="0"/>
        <v>0</v>
      </c>
      <c r="I46" s="81">
        <f>IF(I27="Não aplicável",0,I27/I13*5*(I10/H10*(1+I28)))</f>
        <v>0</v>
      </c>
    </row>
    <row r="47" spans="1:10" s="18" customFormat="1" ht="15" customHeight="1" x14ac:dyDescent="0.25">
      <c r="A47" s="147" t="s">
        <v>43</v>
      </c>
      <c r="B47" s="147"/>
      <c r="C47" s="147"/>
      <c r="D47" s="147"/>
      <c r="E47" s="147"/>
      <c r="F47" s="147"/>
      <c r="G47" s="147"/>
      <c r="H47" s="15">
        <f>SUM(H39:H46)</f>
        <v>1</v>
      </c>
      <c r="I47" s="16">
        <f>SUM(I39:I46)</f>
        <v>1052.2792727272727</v>
      </c>
      <c r="J47" s="17"/>
    </row>
    <row r="48" spans="1:10" s="18" customFormat="1" ht="1.1499999999999999" customHeight="1" x14ac:dyDescent="0.25">
      <c r="A48" s="148"/>
      <c r="B48" s="148"/>
      <c r="C48" s="148"/>
      <c r="D48" s="148"/>
      <c r="E48" s="148"/>
      <c r="F48" s="148"/>
      <c r="G48" s="148"/>
      <c r="H48" s="148"/>
      <c r="I48" s="148"/>
      <c r="J48" s="17"/>
    </row>
    <row r="49" spans="1:10" s="18" customFormat="1" ht="1.1499999999999999" customHeight="1" x14ac:dyDescent="0.25">
      <c r="A49" s="149"/>
      <c r="B49" s="149"/>
      <c r="C49" s="149"/>
      <c r="D49" s="149"/>
      <c r="E49" s="149"/>
      <c r="F49" s="149"/>
      <c r="G49" s="149"/>
      <c r="H49" s="149"/>
      <c r="I49" s="149"/>
      <c r="J49" s="17"/>
    </row>
    <row r="50" spans="1:10" s="18" customFormat="1" ht="1.1499999999999999" customHeight="1" x14ac:dyDescent="0.25">
      <c r="A50" s="149"/>
      <c r="B50" s="149"/>
      <c r="C50" s="149"/>
      <c r="D50" s="149"/>
      <c r="E50" s="149"/>
      <c r="F50" s="149"/>
      <c r="G50" s="149"/>
      <c r="H50" s="149"/>
      <c r="I50" s="149"/>
      <c r="J50" s="17"/>
    </row>
    <row r="51" spans="1:10" s="18" customFormat="1" ht="1.1499999999999999" customHeight="1" x14ac:dyDescent="0.25">
      <c r="A51" s="149"/>
      <c r="B51" s="149"/>
      <c r="C51" s="149"/>
      <c r="D51" s="149"/>
      <c r="E51" s="149"/>
      <c r="F51" s="149"/>
      <c r="G51" s="149"/>
      <c r="H51" s="149"/>
      <c r="I51" s="149"/>
      <c r="J51" s="17"/>
    </row>
    <row r="52" spans="1:10" s="18" customFormat="1" ht="1.1499999999999999" customHeight="1" x14ac:dyDescent="0.25">
      <c r="A52" s="149"/>
      <c r="B52" s="149"/>
      <c r="C52" s="149"/>
      <c r="D52" s="149"/>
      <c r="E52" s="149"/>
      <c r="F52" s="149"/>
      <c r="G52" s="149"/>
      <c r="H52" s="149"/>
      <c r="I52" s="149"/>
      <c r="J52" s="17"/>
    </row>
    <row r="53" spans="1:10" s="18" customFormat="1" ht="1.1499999999999999" customHeight="1" x14ac:dyDescent="0.25">
      <c r="A53" s="149"/>
      <c r="B53" s="149"/>
      <c r="C53" s="149"/>
      <c r="D53" s="149"/>
      <c r="E53" s="149"/>
      <c r="F53" s="149"/>
      <c r="G53" s="149"/>
      <c r="H53" s="149"/>
      <c r="I53" s="149"/>
      <c r="J53" s="17"/>
    </row>
    <row r="54" spans="1:10" s="18" customFormat="1" ht="1.1499999999999999" customHeight="1" x14ac:dyDescent="0.25">
      <c r="A54" s="149"/>
      <c r="B54" s="149"/>
      <c r="C54" s="149"/>
      <c r="D54" s="149"/>
      <c r="E54" s="149"/>
      <c r="F54" s="149"/>
      <c r="G54" s="149"/>
      <c r="H54" s="149"/>
      <c r="I54" s="149"/>
      <c r="J54" s="17"/>
    </row>
    <row r="55" spans="1:10" s="18" customFormat="1" ht="1.1499999999999999" customHeight="1" x14ac:dyDescent="0.25">
      <c r="A55" s="149"/>
      <c r="B55" s="149"/>
      <c r="C55" s="149"/>
      <c r="D55" s="149"/>
      <c r="E55" s="149"/>
      <c r="F55" s="149"/>
      <c r="G55" s="149"/>
      <c r="H55" s="149"/>
      <c r="I55" s="149"/>
      <c r="J55" s="17"/>
    </row>
    <row r="56" spans="1:10" s="18" customFormat="1" ht="1.1499999999999999" customHeight="1" x14ac:dyDescent="0.25">
      <c r="A56" s="149"/>
      <c r="B56" s="149"/>
      <c r="C56" s="149"/>
      <c r="D56" s="149"/>
      <c r="E56" s="149"/>
      <c r="F56" s="149"/>
      <c r="G56" s="149"/>
      <c r="H56" s="149"/>
      <c r="I56" s="149"/>
      <c r="J56" s="17"/>
    </row>
    <row r="57" spans="1:10" ht="1.1499999999999999" customHeight="1" x14ac:dyDescent="0.25">
      <c r="A57" s="150"/>
      <c r="B57" s="150"/>
      <c r="C57" s="150"/>
      <c r="D57" s="150"/>
      <c r="E57" s="150"/>
      <c r="F57" s="150"/>
      <c r="G57" s="150"/>
      <c r="H57" s="150"/>
      <c r="I57" s="150"/>
    </row>
    <row r="58" spans="1:10" ht="33.75" customHeight="1" x14ac:dyDescent="0.25">
      <c r="A58" s="13" t="s">
        <v>44</v>
      </c>
      <c r="B58" s="142" t="s">
        <v>45</v>
      </c>
      <c r="C58" s="142"/>
      <c r="D58" s="142"/>
      <c r="E58" s="142"/>
      <c r="F58" s="142"/>
      <c r="G58" s="142"/>
      <c r="H58" s="13" t="s">
        <v>34</v>
      </c>
      <c r="I58" s="13" t="s">
        <v>35</v>
      </c>
    </row>
    <row r="59" spans="1:10" ht="15" customHeight="1" x14ac:dyDescent="0.25">
      <c r="A59" s="76">
        <v>1</v>
      </c>
      <c r="B59" s="143" t="s">
        <v>46</v>
      </c>
      <c r="C59" s="143"/>
      <c r="D59" s="143"/>
      <c r="E59" s="143"/>
      <c r="F59" s="143"/>
      <c r="G59" s="143"/>
      <c r="H59" s="14">
        <v>0.2</v>
      </c>
      <c r="I59" s="81">
        <f t="shared" ref="I59:I66" si="2">$I$47*H59</f>
        <v>210.45585454545454</v>
      </c>
    </row>
    <row r="60" spans="1:10" ht="15" customHeight="1" x14ac:dyDescent="0.25">
      <c r="A60" s="76">
        <v>2</v>
      </c>
      <c r="B60" s="143" t="s">
        <v>47</v>
      </c>
      <c r="C60" s="143"/>
      <c r="D60" s="143"/>
      <c r="E60" s="143"/>
      <c r="F60" s="143"/>
      <c r="G60" s="143"/>
      <c r="H60" s="14">
        <v>1.4999999999999999E-2</v>
      </c>
      <c r="I60" s="81">
        <f t="shared" si="2"/>
        <v>15.78418909090909</v>
      </c>
    </row>
    <row r="61" spans="1:10" ht="15" customHeight="1" x14ac:dyDescent="0.25">
      <c r="A61" s="76">
        <v>3</v>
      </c>
      <c r="B61" s="143" t="s">
        <v>48</v>
      </c>
      <c r="C61" s="143"/>
      <c r="D61" s="143"/>
      <c r="E61" s="143"/>
      <c r="F61" s="143"/>
      <c r="G61" s="143"/>
      <c r="H61" s="14">
        <v>0.01</v>
      </c>
      <c r="I61" s="81">
        <f t="shared" si="2"/>
        <v>10.522792727272726</v>
      </c>
    </row>
    <row r="62" spans="1:10" ht="15" customHeight="1" x14ac:dyDescent="0.25">
      <c r="A62" s="76">
        <v>4</v>
      </c>
      <c r="B62" s="143" t="s">
        <v>49</v>
      </c>
      <c r="C62" s="143"/>
      <c r="D62" s="143"/>
      <c r="E62" s="143"/>
      <c r="F62" s="143"/>
      <c r="G62" s="143"/>
      <c r="H62" s="14">
        <v>2E-3</v>
      </c>
      <c r="I62" s="81">
        <f t="shared" si="2"/>
        <v>2.1045585454545455</v>
      </c>
    </row>
    <row r="63" spans="1:10" ht="15" customHeight="1" x14ac:dyDescent="0.25">
      <c r="A63" s="76">
        <v>5</v>
      </c>
      <c r="B63" s="143" t="s">
        <v>50</v>
      </c>
      <c r="C63" s="143"/>
      <c r="D63" s="143"/>
      <c r="E63" s="143"/>
      <c r="F63" s="143"/>
      <c r="G63" s="143"/>
      <c r="H63" s="14">
        <v>2.5000000000000001E-2</v>
      </c>
      <c r="I63" s="81">
        <f t="shared" si="2"/>
        <v>26.306981818181818</v>
      </c>
    </row>
    <row r="64" spans="1:10" ht="15" customHeight="1" x14ac:dyDescent="0.25">
      <c r="A64" s="76">
        <v>6</v>
      </c>
      <c r="B64" s="143" t="s">
        <v>51</v>
      </c>
      <c r="C64" s="143"/>
      <c r="D64" s="143"/>
      <c r="E64" s="143"/>
      <c r="F64" s="143"/>
      <c r="G64" s="143"/>
      <c r="H64" s="14">
        <v>0.08</v>
      </c>
      <c r="I64" s="81">
        <f t="shared" si="2"/>
        <v>84.182341818181811</v>
      </c>
    </row>
    <row r="65" spans="1:10" ht="15" customHeight="1" x14ac:dyDescent="0.25">
      <c r="A65" s="76">
        <v>7</v>
      </c>
      <c r="B65" s="143" t="s">
        <v>52</v>
      </c>
      <c r="C65" s="143"/>
      <c r="D65" s="143"/>
      <c r="E65" s="143"/>
      <c r="F65" s="143"/>
      <c r="G65" s="143"/>
      <c r="H65" s="14">
        <v>0.03</v>
      </c>
      <c r="I65" s="81">
        <f t="shared" si="2"/>
        <v>31.568378181818179</v>
      </c>
    </row>
    <row r="66" spans="1:10" ht="15" customHeight="1" x14ac:dyDescent="0.25">
      <c r="A66" s="76">
        <v>8</v>
      </c>
      <c r="B66" s="143" t="s">
        <v>53</v>
      </c>
      <c r="C66" s="143"/>
      <c r="D66" s="143"/>
      <c r="E66" s="143"/>
      <c r="F66" s="143"/>
      <c r="G66" s="143"/>
      <c r="H66" s="14">
        <v>6.0000000000000001E-3</v>
      </c>
      <c r="I66" s="81">
        <f t="shared" si="2"/>
        <v>6.3136756363636364</v>
      </c>
    </row>
    <row r="67" spans="1:10" s="18" customFormat="1" ht="15" customHeight="1" x14ac:dyDescent="0.25">
      <c r="A67" s="147" t="s">
        <v>54</v>
      </c>
      <c r="B67" s="147"/>
      <c r="C67" s="147"/>
      <c r="D67" s="147"/>
      <c r="E67" s="147"/>
      <c r="F67" s="147"/>
      <c r="G67" s="147"/>
      <c r="H67" s="15">
        <f>SUM(H59:H66)</f>
        <v>0.3680000000000001</v>
      </c>
      <c r="I67" s="16">
        <f>SUM(I59:I66)</f>
        <v>387.23877236363637</v>
      </c>
      <c r="J67" s="17"/>
    </row>
    <row r="68" spans="1:10" ht="15" customHeight="1" x14ac:dyDescent="0.25">
      <c r="A68" s="151" t="s">
        <v>55</v>
      </c>
      <c r="B68" s="151"/>
      <c r="C68" s="151"/>
      <c r="D68" s="151"/>
      <c r="E68" s="151"/>
      <c r="F68" s="151"/>
      <c r="G68" s="151"/>
      <c r="H68" s="151"/>
      <c r="I68" s="151"/>
    </row>
    <row r="69" spans="1:10" ht="30.75" customHeight="1" x14ac:dyDescent="0.25">
      <c r="A69" s="152" t="s">
        <v>56</v>
      </c>
      <c r="B69" s="152"/>
      <c r="C69" s="152"/>
      <c r="D69" s="152"/>
      <c r="E69" s="152"/>
      <c r="F69" s="152"/>
      <c r="G69" s="152"/>
      <c r="H69" s="152"/>
      <c r="I69" s="152"/>
    </row>
    <row r="70" spans="1:10" ht="33.75" customHeight="1" x14ac:dyDescent="0.25">
      <c r="A70" s="13" t="s">
        <v>57</v>
      </c>
      <c r="B70" s="142" t="s">
        <v>58</v>
      </c>
      <c r="C70" s="142"/>
      <c r="D70" s="142"/>
      <c r="E70" s="142"/>
      <c r="F70" s="142"/>
      <c r="G70" s="142"/>
      <c r="H70" s="13" t="s">
        <v>34</v>
      </c>
      <c r="I70" s="13" t="s">
        <v>35</v>
      </c>
    </row>
    <row r="71" spans="1:10" ht="15" customHeight="1" x14ac:dyDescent="0.25">
      <c r="A71" s="76">
        <v>1</v>
      </c>
      <c r="B71" s="143" t="s">
        <v>59</v>
      </c>
      <c r="C71" s="143"/>
      <c r="D71" s="143"/>
      <c r="E71" s="143"/>
      <c r="F71" s="143"/>
      <c r="G71" s="143"/>
      <c r="H71" s="14">
        <v>0.119314</v>
      </c>
      <c r="I71" s="81">
        <f t="shared" ref="I71:I78" si="3">$I$47*H71</f>
        <v>125.55164914618182</v>
      </c>
    </row>
    <row r="72" spans="1:10" ht="15" customHeight="1" x14ac:dyDescent="0.25">
      <c r="A72" s="76">
        <v>2</v>
      </c>
      <c r="B72" s="143" t="s">
        <v>60</v>
      </c>
      <c r="C72" s="143"/>
      <c r="D72" s="143"/>
      <c r="E72" s="143"/>
      <c r="F72" s="143"/>
      <c r="G72" s="143"/>
      <c r="H72" s="14">
        <v>2.0479000000000001E-2</v>
      </c>
      <c r="I72" s="81">
        <f t="shared" si="3"/>
        <v>21.549627226181819</v>
      </c>
    </row>
    <row r="73" spans="1:10" ht="15" customHeight="1" x14ac:dyDescent="0.25">
      <c r="A73" s="76">
        <v>3</v>
      </c>
      <c r="B73" s="143" t="s">
        <v>61</v>
      </c>
      <c r="C73" s="143"/>
      <c r="D73" s="143"/>
      <c r="E73" s="143"/>
      <c r="F73" s="143"/>
      <c r="G73" s="143"/>
      <c r="H73" s="14">
        <v>1.2123E-2</v>
      </c>
      <c r="I73" s="81">
        <f t="shared" si="3"/>
        <v>12.756781623272726</v>
      </c>
    </row>
    <row r="74" spans="1:10" ht="15" customHeight="1" x14ac:dyDescent="0.25">
      <c r="A74" s="76">
        <v>4</v>
      </c>
      <c r="B74" s="143" t="s">
        <v>62</v>
      </c>
      <c r="C74" s="143"/>
      <c r="D74" s="143"/>
      <c r="E74" s="143"/>
      <c r="F74" s="143"/>
      <c r="G74" s="143"/>
      <c r="H74" s="14">
        <v>1.1436E-2</v>
      </c>
      <c r="I74" s="81">
        <f t="shared" si="3"/>
        <v>12.033865762909089</v>
      </c>
    </row>
    <row r="75" spans="1:10" ht="15" customHeight="1" x14ac:dyDescent="0.25">
      <c r="A75" s="76">
        <v>5</v>
      </c>
      <c r="B75" s="143" t="s">
        <v>63</v>
      </c>
      <c r="C75" s="143"/>
      <c r="D75" s="143"/>
      <c r="E75" s="143"/>
      <c r="F75" s="143"/>
      <c r="G75" s="143"/>
      <c r="H75" s="14">
        <v>1.74E-4</v>
      </c>
      <c r="I75" s="81">
        <f t="shared" si="3"/>
        <v>0.18309659345454543</v>
      </c>
    </row>
    <row r="76" spans="1:10" ht="15" customHeight="1" x14ac:dyDescent="0.25">
      <c r="A76" s="76">
        <v>6</v>
      </c>
      <c r="B76" s="143" t="s">
        <v>64</v>
      </c>
      <c r="C76" s="143"/>
      <c r="D76" s="143"/>
      <c r="E76" s="143"/>
      <c r="F76" s="143"/>
      <c r="G76" s="143"/>
      <c r="H76" s="14">
        <v>4.4200000000000001E-4</v>
      </c>
      <c r="I76" s="81">
        <f t="shared" si="3"/>
        <v>0.4651074385454545</v>
      </c>
    </row>
    <row r="77" spans="1:10" ht="15" customHeight="1" x14ac:dyDescent="0.25">
      <c r="A77" s="76">
        <v>7</v>
      </c>
      <c r="B77" s="143" t="s">
        <v>65</v>
      </c>
      <c r="C77" s="143"/>
      <c r="D77" s="143"/>
      <c r="E77" s="143"/>
      <c r="F77" s="143"/>
      <c r="G77" s="143"/>
      <c r="H77" s="14">
        <v>1.85E-4</v>
      </c>
      <c r="I77" s="81">
        <f t="shared" si="3"/>
        <v>0.19467166545454545</v>
      </c>
    </row>
    <row r="78" spans="1:10" ht="15" customHeight="1" x14ac:dyDescent="0.25">
      <c r="A78" s="76">
        <v>8</v>
      </c>
      <c r="B78" s="143" t="s">
        <v>66</v>
      </c>
      <c r="C78" s="143"/>
      <c r="D78" s="143"/>
      <c r="E78" s="143"/>
      <c r="F78" s="143"/>
      <c r="G78" s="143"/>
      <c r="H78" s="14">
        <v>9.0789999999999996E-2</v>
      </c>
      <c r="I78" s="81">
        <f t="shared" si="3"/>
        <v>95.536435170909087</v>
      </c>
    </row>
    <row r="79" spans="1:10" s="18" customFormat="1" ht="15" customHeight="1" x14ac:dyDescent="0.25">
      <c r="A79" s="147" t="s">
        <v>67</v>
      </c>
      <c r="B79" s="147"/>
      <c r="C79" s="147"/>
      <c r="D79" s="147"/>
      <c r="E79" s="147"/>
      <c r="F79" s="147"/>
      <c r="G79" s="147"/>
      <c r="H79" s="15">
        <f>SUM(H71:H78)</f>
        <v>0.25494299999999998</v>
      </c>
      <c r="I79" s="16">
        <f>SUM(I71:I78)</f>
        <v>268.27123462690906</v>
      </c>
      <c r="J79" s="17"/>
    </row>
    <row r="80" spans="1:10" ht="11.25" customHeight="1" x14ac:dyDescent="0.25">
      <c r="A80" s="19" t="s">
        <v>68</v>
      </c>
      <c r="B80" s="153" t="s">
        <v>69</v>
      </c>
      <c r="C80" s="153"/>
      <c r="D80" s="153"/>
      <c r="E80" s="153"/>
      <c r="F80" s="153"/>
      <c r="G80" s="153"/>
      <c r="H80" s="153"/>
      <c r="I80" s="153"/>
    </row>
    <row r="81" spans="1:11" ht="15" customHeight="1" x14ac:dyDescent="0.25">
      <c r="A81" s="19" t="s">
        <v>70</v>
      </c>
      <c r="B81" s="154" t="s">
        <v>71</v>
      </c>
      <c r="C81" s="154"/>
      <c r="D81" s="154"/>
      <c r="E81" s="154"/>
      <c r="F81" s="154"/>
      <c r="G81" s="154"/>
      <c r="H81" s="154"/>
      <c r="I81" s="154"/>
    </row>
    <row r="82" spans="1:11" ht="33.75" customHeight="1" x14ac:dyDescent="0.25">
      <c r="A82" s="13" t="s">
        <v>72</v>
      </c>
      <c r="B82" s="142" t="s">
        <v>73</v>
      </c>
      <c r="C82" s="142"/>
      <c r="D82" s="142"/>
      <c r="E82" s="142"/>
      <c r="F82" s="142"/>
      <c r="G82" s="142"/>
      <c r="H82" s="13" t="s">
        <v>34</v>
      </c>
      <c r="I82" s="13" t="s">
        <v>35</v>
      </c>
    </row>
    <row r="83" spans="1:11" ht="15" customHeight="1" x14ac:dyDescent="0.25">
      <c r="A83" s="76">
        <v>1</v>
      </c>
      <c r="B83" s="143" t="s">
        <v>74</v>
      </c>
      <c r="C83" s="143"/>
      <c r="D83" s="143"/>
      <c r="E83" s="143"/>
      <c r="F83" s="143"/>
      <c r="G83" s="143"/>
      <c r="H83" s="14">
        <v>4.8321000000000003E-2</v>
      </c>
      <c r="I83" s="81">
        <f>$I$47*H83</f>
        <v>50.847186737454543</v>
      </c>
    </row>
    <row r="84" spans="1:11" ht="15" customHeight="1" x14ac:dyDescent="0.25">
      <c r="A84" s="76">
        <v>2</v>
      </c>
      <c r="B84" s="143" t="s">
        <v>75</v>
      </c>
      <c r="C84" s="143"/>
      <c r="D84" s="143"/>
      <c r="E84" s="143"/>
      <c r="F84" s="143"/>
      <c r="G84" s="143"/>
      <c r="H84" s="14">
        <v>3.5109999999999998E-3</v>
      </c>
      <c r="I84" s="81">
        <f>$I$47*H84</f>
        <v>3.6945525265454542</v>
      </c>
    </row>
    <row r="85" spans="1:11" ht="15" customHeight="1" x14ac:dyDescent="0.25">
      <c r="A85" s="76">
        <v>3</v>
      </c>
      <c r="B85" s="143" t="s">
        <v>76</v>
      </c>
      <c r="C85" s="143"/>
      <c r="D85" s="143"/>
      <c r="E85" s="143"/>
      <c r="F85" s="143"/>
      <c r="G85" s="143"/>
      <c r="H85" s="14">
        <v>1.9328000000000001E-2</v>
      </c>
      <c r="I85" s="81">
        <f>$I$47*H85</f>
        <v>20.338453783272726</v>
      </c>
    </row>
    <row r="86" spans="1:11" s="18" customFormat="1" ht="15" customHeight="1" x14ac:dyDescent="0.25">
      <c r="A86" s="147" t="s">
        <v>77</v>
      </c>
      <c r="B86" s="147"/>
      <c r="C86" s="147"/>
      <c r="D86" s="147"/>
      <c r="E86" s="147"/>
      <c r="F86" s="147"/>
      <c r="G86" s="147"/>
      <c r="H86" s="15">
        <f>SUM(H83:H85)</f>
        <v>7.1160000000000001E-2</v>
      </c>
      <c r="I86" s="16">
        <f>SUM(I83:I85)</f>
        <v>74.880193047272726</v>
      </c>
      <c r="J86" s="17"/>
    </row>
    <row r="87" spans="1:11" ht="4.5" customHeight="1" x14ac:dyDescent="0.25"/>
    <row r="88" spans="1:11" ht="33.75" customHeight="1" x14ac:dyDescent="0.25">
      <c r="A88" s="13" t="s">
        <v>78</v>
      </c>
      <c r="B88" s="142" t="s">
        <v>79</v>
      </c>
      <c r="C88" s="142"/>
      <c r="D88" s="142"/>
      <c r="E88" s="142"/>
      <c r="F88" s="142"/>
      <c r="G88" s="142"/>
      <c r="H88" s="13" t="s">
        <v>34</v>
      </c>
      <c r="I88" s="13" t="s">
        <v>35</v>
      </c>
    </row>
    <row r="89" spans="1:11" ht="15" customHeight="1" x14ac:dyDescent="0.25">
      <c r="A89" s="76">
        <v>1</v>
      </c>
      <c r="B89" s="143" t="s">
        <v>80</v>
      </c>
      <c r="C89" s="143"/>
      <c r="D89" s="143"/>
      <c r="E89" s="143"/>
      <c r="F89" s="143"/>
      <c r="G89" s="143"/>
      <c r="H89" s="14">
        <f>(H67*H79)</f>
        <v>9.3819024000000015E-2</v>
      </c>
      <c r="I89" s="81">
        <f>$I$47*H89</f>
        <v>98.723814342702553</v>
      </c>
    </row>
    <row r="90" spans="1:11" s="18" customFormat="1" ht="15" customHeight="1" x14ac:dyDescent="0.25">
      <c r="A90" s="147" t="s">
        <v>81</v>
      </c>
      <c r="B90" s="147"/>
      <c r="C90" s="147"/>
      <c r="D90" s="147"/>
      <c r="E90" s="147"/>
      <c r="F90" s="147"/>
      <c r="G90" s="147"/>
      <c r="H90" s="15">
        <f>SUM(H89:H89)</f>
        <v>9.3819024000000015E-2</v>
      </c>
      <c r="I90" s="16">
        <f>I89</f>
        <v>98.723814342702553</v>
      </c>
      <c r="J90" s="17"/>
      <c r="K90" s="20"/>
    </row>
    <row r="91" spans="1:11" ht="4.5" customHeight="1" x14ac:dyDescent="0.25">
      <c r="J91" s="21"/>
    </row>
    <row r="92" spans="1:11" s="18" customFormat="1" ht="12" customHeight="1" x14ac:dyDescent="0.25">
      <c r="A92" s="156" t="s">
        <v>183</v>
      </c>
      <c r="B92" s="156"/>
      <c r="C92" s="156"/>
      <c r="D92" s="156"/>
      <c r="E92" s="156"/>
      <c r="F92" s="156"/>
      <c r="G92" s="156"/>
      <c r="H92" s="22">
        <f>H67+H79+H86+H90</f>
        <v>0.787922024</v>
      </c>
      <c r="I92" s="23">
        <f>I67+I79+I86+I90</f>
        <v>829.11401438052076</v>
      </c>
      <c r="J92" s="17"/>
    </row>
    <row r="93" spans="1:11" ht="4.5" customHeight="1" x14ac:dyDescent="0.25"/>
    <row r="94" spans="1:11" ht="33.75" customHeight="1" x14ac:dyDescent="0.25">
      <c r="A94" s="13" t="s">
        <v>82</v>
      </c>
      <c r="B94" s="142" t="s">
        <v>83</v>
      </c>
      <c r="C94" s="142"/>
      <c r="D94" s="142"/>
      <c r="E94" s="142"/>
      <c r="F94" s="142"/>
      <c r="G94" s="142"/>
      <c r="H94" s="13" t="s">
        <v>34</v>
      </c>
      <c r="I94" s="13" t="s">
        <v>35</v>
      </c>
    </row>
    <row r="95" spans="1:11" ht="15" customHeight="1" x14ac:dyDescent="0.25">
      <c r="A95" s="76">
        <v>1</v>
      </c>
      <c r="B95" s="143" t="s">
        <v>19</v>
      </c>
      <c r="C95" s="143"/>
      <c r="D95" s="143"/>
      <c r="E95" s="143"/>
      <c r="F95" s="143"/>
      <c r="G95" s="143"/>
      <c r="H95" s="14">
        <f t="shared" ref="H95:H100" si="4">I95/$I$47</f>
        <v>0</v>
      </c>
      <c r="I95" s="81">
        <f>I113</f>
        <v>0</v>
      </c>
    </row>
    <row r="96" spans="1:11" ht="15" customHeight="1" x14ac:dyDescent="0.25">
      <c r="A96" s="76">
        <f>A95+1</f>
        <v>2</v>
      </c>
      <c r="B96" s="143" t="s">
        <v>20</v>
      </c>
      <c r="C96" s="143"/>
      <c r="D96" s="143"/>
      <c r="E96" s="143"/>
      <c r="F96" s="143"/>
      <c r="G96" s="143"/>
      <c r="H96" s="14">
        <f t="shared" si="4"/>
        <v>0.21523962874701774</v>
      </c>
      <c r="I96" s="81">
        <f>I109</f>
        <v>226.4922</v>
      </c>
    </row>
    <row r="97" spans="1:10" ht="15" customHeight="1" x14ac:dyDescent="0.25">
      <c r="A97" s="76">
        <f t="shared" ref="A97:A100" si="5">A96+1</f>
        <v>3</v>
      </c>
      <c r="B97" s="157" t="s">
        <v>177</v>
      </c>
      <c r="C97" s="158"/>
      <c r="D97" s="158"/>
      <c r="E97" s="158"/>
      <c r="F97" s="158"/>
      <c r="G97" s="159"/>
      <c r="H97" s="14">
        <f t="shared" si="4"/>
        <v>0</v>
      </c>
      <c r="I97" s="81">
        <v>0</v>
      </c>
    </row>
    <row r="98" spans="1:10" ht="15" customHeight="1" x14ac:dyDescent="0.25">
      <c r="A98" s="76">
        <f t="shared" si="5"/>
        <v>4</v>
      </c>
      <c r="B98" s="143" t="s">
        <v>84</v>
      </c>
      <c r="C98" s="143"/>
      <c r="D98" s="143"/>
      <c r="E98" s="143"/>
      <c r="F98" s="143"/>
      <c r="G98" s="143"/>
      <c r="H98" s="14">
        <f t="shared" si="4"/>
        <v>0.2080268701568336</v>
      </c>
      <c r="I98" s="81">
        <f>I105</f>
        <v>218.90236363636365</v>
      </c>
    </row>
    <row r="99" spans="1:10" ht="15" customHeight="1" x14ac:dyDescent="0.25">
      <c r="A99" s="76">
        <f t="shared" si="5"/>
        <v>5</v>
      </c>
      <c r="B99" s="143" t="s">
        <v>85</v>
      </c>
      <c r="C99" s="143"/>
      <c r="D99" s="143"/>
      <c r="E99" s="143"/>
      <c r="F99" s="143"/>
      <c r="G99" s="143"/>
      <c r="H99" s="14">
        <f t="shared" si="4"/>
        <v>0</v>
      </c>
      <c r="I99" s="81">
        <f>IF(I29="Não aplicável",0,((I10/H10)*1.5*I29))</f>
        <v>0</v>
      </c>
    </row>
    <row r="100" spans="1:10" ht="15" customHeight="1" x14ac:dyDescent="0.25">
      <c r="A100" s="76">
        <f t="shared" si="5"/>
        <v>6</v>
      </c>
      <c r="B100" s="143" t="s">
        <v>86</v>
      </c>
      <c r="C100" s="143"/>
      <c r="D100" s="143"/>
      <c r="E100" s="143"/>
      <c r="F100" s="143"/>
      <c r="G100" s="143"/>
      <c r="H100" s="14">
        <f t="shared" si="4"/>
        <v>2.2902665313874509E-2</v>
      </c>
      <c r="I100" s="81">
        <f>IF(I21="Não aplicável",0,I21)</f>
        <v>24.1</v>
      </c>
    </row>
    <row r="101" spans="1:10" ht="15" customHeight="1" x14ac:dyDescent="0.25">
      <c r="A101" s="147" t="s">
        <v>87</v>
      </c>
      <c r="B101" s="147"/>
      <c r="C101" s="147"/>
      <c r="D101" s="147"/>
      <c r="E101" s="147"/>
      <c r="F101" s="147"/>
      <c r="G101" s="147"/>
      <c r="H101" s="15">
        <f>SUM(H95:H100)</f>
        <v>0.4461691642177259</v>
      </c>
      <c r="I101" s="16">
        <f>SUM(I95:I100)</f>
        <v>469.49456363636364</v>
      </c>
      <c r="J101" s="24"/>
    </row>
    <row r="102" spans="1:10" ht="18" customHeight="1" x14ac:dyDescent="0.25">
      <c r="A102" s="19" t="s">
        <v>88</v>
      </c>
      <c r="B102" s="151" t="s">
        <v>89</v>
      </c>
      <c r="C102" s="151"/>
      <c r="D102" s="151"/>
      <c r="E102" s="151"/>
      <c r="F102" s="151"/>
      <c r="G102" s="151"/>
      <c r="H102" s="25"/>
      <c r="I102" s="26"/>
    </row>
    <row r="103" spans="1:10" ht="15" customHeight="1" x14ac:dyDescent="0.25">
      <c r="A103" s="155" t="s">
        <v>90</v>
      </c>
      <c r="B103" s="155"/>
      <c r="C103" s="155"/>
      <c r="D103" s="155"/>
      <c r="E103" s="155"/>
      <c r="F103" s="155"/>
      <c r="G103" s="155"/>
      <c r="H103" s="155"/>
      <c r="I103" s="155"/>
    </row>
    <row r="104" spans="1:10" ht="24" customHeight="1" x14ac:dyDescent="0.25">
      <c r="A104" s="108" t="s">
        <v>91</v>
      </c>
      <c r="B104" s="108"/>
      <c r="C104" s="76" t="s">
        <v>92</v>
      </c>
      <c r="D104" s="76" t="s">
        <v>93</v>
      </c>
      <c r="E104" s="76" t="s">
        <v>94</v>
      </c>
      <c r="F104" s="76" t="s">
        <v>95</v>
      </c>
      <c r="G104" s="76" t="s">
        <v>96</v>
      </c>
      <c r="H104" s="14" t="s">
        <v>97</v>
      </c>
      <c r="I104" s="81" t="s">
        <v>98</v>
      </c>
    </row>
    <row r="105" spans="1:10" ht="15" customHeight="1" x14ac:dyDescent="0.25">
      <c r="A105" s="162">
        <f>IF(I12="Não aplicável",0,I12)</f>
        <v>6</v>
      </c>
      <c r="B105" s="162"/>
      <c r="C105" s="76">
        <f>IF(I13="Não aplicável",0,I13)</f>
        <v>22</v>
      </c>
      <c r="D105" s="76">
        <v>2</v>
      </c>
      <c r="E105" s="77">
        <f>A105*C105*D105</f>
        <v>264</v>
      </c>
      <c r="F105" s="77">
        <f>I39</f>
        <v>751.62727272727273</v>
      </c>
      <c r="G105" s="27">
        <f>IF(I14="Não aplicável",0,I14)</f>
        <v>0.06</v>
      </c>
      <c r="H105" s="77">
        <f>F105*G105</f>
        <v>45.097636363636362</v>
      </c>
      <c r="I105" s="81">
        <f>IF((E105-H105)&gt;0,E105-H105,0)</f>
        <v>218.90236363636365</v>
      </c>
    </row>
    <row r="106" spans="1:10" ht="3.75" customHeight="1" x14ac:dyDescent="0.25">
      <c r="A106" s="28"/>
      <c r="E106" s="24"/>
      <c r="F106" s="24"/>
      <c r="G106" s="29"/>
      <c r="H106" s="24"/>
      <c r="I106" s="30"/>
    </row>
    <row r="107" spans="1:10" ht="15" customHeight="1" x14ac:dyDescent="0.25">
      <c r="A107" s="155" t="s">
        <v>99</v>
      </c>
      <c r="B107" s="155"/>
      <c r="C107" s="155"/>
      <c r="D107" s="155"/>
      <c r="E107" s="155"/>
      <c r="F107" s="155"/>
      <c r="G107" s="155"/>
      <c r="H107" s="155"/>
      <c r="I107" s="155"/>
    </row>
    <row r="108" spans="1:10" ht="23.25" customHeight="1" x14ac:dyDescent="0.25">
      <c r="A108" s="108" t="s">
        <v>91</v>
      </c>
      <c r="B108" s="108"/>
      <c r="C108" s="76" t="s">
        <v>100</v>
      </c>
      <c r="D108" s="76" t="s">
        <v>93</v>
      </c>
      <c r="E108" s="76" t="s">
        <v>94</v>
      </c>
      <c r="F108" s="76" t="s">
        <v>95</v>
      </c>
      <c r="G108" s="76" t="s">
        <v>96</v>
      </c>
      <c r="H108" s="14" t="s">
        <v>97</v>
      </c>
      <c r="I108" s="81" t="s">
        <v>98</v>
      </c>
    </row>
    <row r="109" spans="1:10" ht="15" customHeight="1" x14ac:dyDescent="0.25">
      <c r="A109" s="160">
        <f>IF(I18="Não aplicável",0,I18)</f>
        <v>12.71</v>
      </c>
      <c r="B109" s="160"/>
      <c r="C109" s="31">
        <f>IF(I19="Não aplicável",0,I19)</f>
        <v>22</v>
      </c>
      <c r="D109" s="76">
        <v>1</v>
      </c>
      <c r="E109" s="77">
        <f>A109*C109*D109</f>
        <v>279.62</v>
      </c>
      <c r="F109" s="77">
        <f>E109</f>
        <v>279.62</v>
      </c>
      <c r="G109" s="80">
        <f>IF(I20="Não aplicável",0,I20)</f>
        <v>0.19</v>
      </c>
      <c r="H109" s="77">
        <f>F109*G109</f>
        <v>53.127800000000001</v>
      </c>
      <c r="I109" s="81">
        <f>E109-H109</f>
        <v>226.4922</v>
      </c>
    </row>
    <row r="110" spans="1:10" ht="4.5" customHeight="1" x14ac:dyDescent="0.25">
      <c r="A110" s="32"/>
      <c r="B110" s="32"/>
      <c r="C110" s="32"/>
      <c r="D110" s="32"/>
      <c r="E110" s="17"/>
      <c r="F110" s="17"/>
      <c r="G110" s="33"/>
      <c r="H110" s="17"/>
      <c r="I110" s="34"/>
    </row>
    <row r="111" spans="1:10" ht="15" customHeight="1" x14ac:dyDescent="0.25">
      <c r="A111" s="163" t="s">
        <v>176</v>
      </c>
      <c r="B111" s="164"/>
      <c r="C111" s="164"/>
      <c r="D111" s="164"/>
      <c r="E111" s="164"/>
      <c r="F111" s="165" t="str">
        <f>A15</f>
        <v xml:space="preserve">Auxílio Alimentação </v>
      </c>
      <c r="G111" s="165"/>
      <c r="H111" s="165"/>
      <c r="I111" s="166"/>
    </row>
    <row r="112" spans="1:10" ht="23.25" customHeight="1" x14ac:dyDescent="0.25">
      <c r="A112" s="135" t="s">
        <v>91</v>
      </c>
      <c r="B112" s="135"/>
      <c r="C112" s="75" t="s">
        <v>100</v>
      </c>
      <c r="D112" s="75" t="s">
        <v>93</v>
      </c>
      <c r="E112" s="75" t="s">
        <v>94</v>
      </c>
      <c r="F112" s="75" t="s">
        <v>95</v>
      </c>
      <c r="G112" s="75" t="s">
        <v>96</v>
      </c>
      <c r="H112" s="66" t="str">
        <f>H104</f>
        <v>Valor desconto</v>
      </c>
      <c r="I112" s="67" t="s">
        <v>98</v>
      </c>
    </row>
    <row r="113" spans="1:12" ht="15" customHeight="1" x14ac:dyDescent="0.25">
      <c r="A113" s="160">
        <f>IF(I15="Não aplicável",0,I15)</f>
        <v>0</v>
      </c>
      <c r="B113" s="160"/>
      <c r="C113" s="31">
        <f>IF(I16="Não aplicável",0,I16)</f>
        <v>0</v>
      </c>
      <c r="D113" s="76">
        <v>1</v>
      </c>
      <c r="E113" s="77">
        <f>A113*C113*D113</f>
        <v>0</v>
      </c>
      <c r="F113" s="77">
        <f>E113</f>
        <v>0</v>
      </c>
      <c r="G113" s="80">
        <f>IF(I17="Não aplicável",0,I17)</f>
        <v>0</v>
      </c>
      <c r="H113" s="77">
        <f>F113*G113</f>
        <v>0</v>
      </c>
      <c r="I113" s="81">
        <f>E113-H113</f>
        <v>0</v>
      </c>
    </row>
    <row r="114" spans="1:12" ht="4.5" customHeight="1" x14ac:dyDescent="0.25"/>
    <row r="115" spans="1:12" ht="12" customHeight="1" x14ac:dyDescent="0.25">
      <c r="A115" s="161" t="s">
        <v>101</v>
      </c>
      <c r="B115" s="161"/>
      <c r="C115" s="161"/>
      <c r="D115" s="161"/>
      <c r="E115" s="161"/>
      <c r="F115" s="161"/>
      <c r="G115" s="161"/>
      <c r="H115" s="35">
        <f>H47+H92+H101</f>
        <v>2.2340911882177261</v>
      </c>
      <c r="I115" s="36">
        <f>I47+I92+I101</f>
        <v>2350.8878507441568</v>
      </c>
      <c r="J115" s="24"/>
      <c r="L115" s="24"/>
    </row>
    <row r="116" spans="1:12" s="41" customFormat="1" ht="4.5" customHeight="1" x14ac:dyDescent="0.25">
      <c r="A116" s="37"/>
      <c r="B116" s="37"/>
      <c r="C116" s="37"/>
      <c r="D116" s="37"/>
      <c r="E116" s="37"/>
      <c r="F116" s="37"/>
      <c r="G116" s="37"/>
      <c r="H116" s="38"/>
      <c r="I116" s="39"/>
      <c r="J116" s="40"/>
      <c r="L116" s="40"/>
    </row>
    <row r="117" spans="1:12" ht="11.25" customHeight="1" x14ac:dyDescent="0.25">
      <c r="A117" s="146" t="s">
        <v>102</v>
      </c>
      <c r="B117" s="146"/>
      <c r="C117" s="146"/>
      <c r="D117" s="146"/>
      <c r="E117" s="146"/>
      <c r="F117" s="146"/>
      <c r="G117" s="146"/>
      <c r="H117" s="146"/>
      <c r="I117" s="146"/>
    </row>
    <row r="118" spans="1:12" ht="33.75" customHeight="1" x14ac:dyDescent="0.25">
      <c r="A118" s="13" t="s">
        <v>32</v>
      </c>
      <c r="B118" s="142" t="s">
        <v>103</v>
      </c>
      <c r="C118" s="142"/>
      <c r="D118" s="142"/>
      <c r="E118" s="142"/>
      <c r="F118" s="142"/>
      <c r="G118" s="142"/>
      <c r="H118" s="13" t="s">
        <v>34</v>
      </c>
      <c r="I118" s="13" t="s">
        <v>35</v>
      </c>
    </row>
    <row r="119" spans="1:12" ht="15" customHeight="1" x14ac:dyDescent="0.25">
      <c r="A119" s="76">
        <v>1</v>
      </c>
      <c r="B119" s="143" t="s">
        <v>104</v>
      </c>
      <c r="C119" s="143"/>
      <c r="D119" s="143"/>
      <c r="E119" s="143"/>
      <c r="F119" s="143"/>
      <c r="G119" s="143"/>
      <c r="H119" s="14">
        <f t="shared" ref="H119:H124" si="6">I119/$I$130</f>
        <v>0</v>
      </c>
      <c r="I119" s="81">
        <v>0</v>
      </c>
    </row>
    <row r="120" spans="1:12" ht="15" customHeight="1" x14ac:dyDescent="0.25">
      <c r="A120" s="76">
        <v>2</v>
      </c>
      <c r="B120" s="107" t="s">
        <v>105</v>
      </c>
      <c r="C120" s="107"/>
      <c r="D120" s="107"/>
      <c r="E120" s="107"/>
      <c r="F120" s="107"/>
      <c r="G120" s="107"/>
      <c r="H120" s="14">
        <f t="shared" si="6"/>
        <v>0</v>
      </c>
      <c r="I120" s="81">
        <v>0</v>
      </c>
    </row>
    <row r="121" spans="1:12" ht="15" customHeight="1" x14ac:dyDescent="0.25">
      <c r="A121" s="76">
        <v>3</v>
      </c>
      <c r="B121" s="143" t="s">
        <v>106</v>
      </c>
      <c r="C121" s="143"/>
      <c r="D121" s="143"/>
      <c r="E121" s="143"/>
      <c r="F121" s="143"/>
      <c r="G121" s="143"/>
      <c r="H121" s="14">
        <f t="shared" si="6"/>
        <v>0</v>
      </c>
      <c r="I121" s="81">
        <v>0</v>
      </c>
    </row>
    <row r="122" spans="1:12" ht="15" customHeight="1" x14ac:dyDescent="0.25">
      <c r="A122" s="76">
        <v>4</v>
      </c>
      <c r="B122" s="107" t="s">
        <v>107</v>
      </c>
      <c r="C122" s="107"/>
      <c r="D122" s="107"/>
      <c r="E122" s="107"/>
      <c r="F122" s="107"/>
      <c r="G122" s="107"/>
      <c r="H122" s="14">
        <f t="shared" si="6"/>
        <v>0</v>
      </c>
      <c r="I122" s="81">
        <v>0</v>
      </c>
    </row>
    <row r="123" spans="1:12" ht="15" customHeight="1" x14ac:dyDescent="0.25">
      <c r="A123" s="76">
        <v>5</v>
      </c>
      <c r="B123" s="143" t="s">
        <v>108</v>
      </c>
      <c r="C123" s="143"/>
      <c r="D123" s="143"/>
      <c r="E123" s="143"/>
      <c r="F123" s="143"/>
      <c r="G123" s="143"/>
      <c r="H123" s="14">
        <f t="shared" si="6"/>
        <v>0</v>
      </c>
      <c r="I123" s="81">
        <v>0</v>
      </c>
    </row>
    <row r="124" spans="1:12" ht="15" customHeight="1" x14ac:dyDescent="0.25">
      <c r="A124" s="76">
        <v>6</v>
      </c>
      <c r="B124" s="143" t="s">
        <v>109</v>
      </c>
      <c r="C124" s="143"/>
      <c r="D124" s="143"/>
      <c r="E124" s="143"/>
      <c r="F124" s="143"/>
      <c r="G124" s="143"/>
      <c r="H124" s="14">
        <f t="shared" si="6"/>
        <v>0</v>
      </c>
      <c r="I124" s="81">
        <v>0</v>
      </c>
    </row>
    <row r="125" spans="1:12" ht="15" customHeight="1" x14ac:dyDescent="0.25">
      <c r="A125" s="147" t="s">
        <v>110</v>
      </c>
      <c r="B125" s="147"/>
      <c r="C125" s="147"/>
      <c r="D125" s="147"/>
      <c r="E125" s="147"/>
      <c r="F125" s="147"/>
      <c r="G125" s="147"/>
      <c r="H125" s="15">
        <f>H119+H120+H121+H122+H123+H124</f>
        <v>0</v>
      </c>
      <c r="I125" s="42">
        <f>SUM(I119:I124)</f>
        <v>0</v>
      </c>
      <c r="J125" s="24"/>
    </row>
    <row r="126" spans="1:12" ht="36" customHeight="1" x14ac:dyDescent="0.25">
      <c r="B126" s="153" t="s">
        <v>182</v>
      </c>
      <c r="C126" s="153"/>
      <c r="D126" s="153"/>
      <c r="E126" s="153"/>
      <c r="F126" s="153"/>
      <c r="G126" s="153"/>
      <c r="H126" s="153"/>
      <c r="I126" s="153"/>
    </row>
    <row r="127" spans="1:12" ht="5.25" customHeight="1" x14ac:dyDescent="0.25"/>
    <row r="128" spans="1:12" ht="48.75" customHeight="1" x14ac:dyDescent="0.25">
      <c r="A128" s="167" t="s">
        <v>111</v>
      </c>
      <c r="B128" s="167"/>
      <c r="C128" s="167"/>
      <c r="D128" s="167"/>
      <c r="E128" s="167"/>
      <c r="F128" s="43">
        <f>I30</f>
        <v>0.2</v>
      </c>
      <c r="G128" s="44">
        <f>I130*F128</f>
        <v>426.39709742155867</v>
      </c>
      <c r="H128" s="78" t="s">
        <v>112</v>
      </c>
      <c r="I128" s="45">
        <f>I98</f>
        <v>218.90236363636365</v>
      </c>
    </row>
    <row r="129" spans="1:12" s="48" customFormat="1" ht="16.5" customHeight="1" x14ac:dyDescent="0.25">
      <c r="A129" s="168" t="s">
        <v>113</v>
      </c>
      <c r="B129" s="168"/>
      <c r="C129" s="78" t="s">
        <v>114</v>
      </c>
      <c r="D129" s="78" t="s">
        <v>115</v>
      </c>
      <c r="E129" s="78" t="s">
        <v>116</v>
      </c>
      <c r="F129" s="78" t="s">
        <v>117</v>
      </c>
      <c r="G129" s="78" t="s">
        <v>118</v>
      </c>
      <c r="H129" s="78" t="s">
        <v>119</v>
      </c>
      <c r="I129" s="46" t="s">
        <v>120</v>
      </c>
      <c r="J129" s="47"/>
    </row>
    <row r="130" spans="1:12" ht="16.5" customHeight="1" x14ac:dyDescent="0.25">
      <c r="A130" s="169">
        <f>I47</f>
        <v>1052.2792727272727</v>
      </c>
      <c r="B130" s="169"/>
      <c r="C130" s="79">
        <f>I67</f>
        <v>387.23877236363637</v>
      </c>
      <c r="D130" s="79">
        <f>I79</f>
        <v>268.27123462690906</v>
      </c>
      <c r="E130" s="79">
        <f>I86</f>
        <v>74.880193047272726</v>
      </c>
      <c r="F130" s="79">
        <f>I90</f>
        <v>98.723814342702553</v>
      </c>
      <c r="G130" s="79">
        <f>I101</f>
        <v>469.49456363636364</v>
      </c>
      <c r="H130" s="79">
        <f>A130+C130+D130+E130+F130+G130</f>
        <v>2350.8878507441568</v>
      </c>
      <c r="I130" s="79">
        <f>H130-I128</f>
        <v>2131.9854871077932</v>
      </c>
      <c r="J130" s="24"/>
    </row>
    <row r="131" spans="1:12" ht="4.5" customHeight="1" x14ac:dyDescent="0.25">
      <c r="A131" s="19"/>
      <c r="B131" s="170"/>
      <c r="C131" s="170"/>
      <c r="D131" s="170"/>
      <c r="E131" s="170"/>
      <c r="F131" s="170"/>
      <c r="G131" s="170"/>
      <c r="H131" s="170"/>
      <c r="I131" s="170"/>
    </row>
    <row r="132" spans="1:12" ht="33.75" customHeight="1" x14ac:dyDescent="0.25">
      <c r="A132" s="13" t="s">
        <v>44</v>
      </c>
      <c r="B132" s="142" t="s">
        <v>121</v>
      </c>
      <c r="C132" s="142"/>
      <c r="D132" s="142"/>
      <c r="E132" s="142"/>
      <c r="F132" s="142"/>
      <c r="G132" s="142"/>
      <c r="H132" s="13" t="s">
        <v>34</v>
      </c>
      <c r="I132" s="13" t="s">
        <v>35</v>
      </c>
    </row>
    <row r="133" spans="1:12" ht="15" customHeight="1" x14ac:dyDescent="0.25">
      <c r="A133" s="76">
        <v>1</v>
      </c>
      <c r="B133" s="143" t="s">
        <v>122</v>
      </c>
      <c r="C133" s="143"/>
      <c r="D133" s="143"/>
      <c r="E133" s="143"/>
      <c r="F133" s="143"/>
      <c r="G133" s="143"/>
      <c r="H133" s="14">
        <f>I133/$I$143</f>
        <v>0</v>
      </c>
      <c r="I133" s="81">
        <v>0</v>
      </c>
    </row>
    <row r="134" spans="1:12" ht="15" customHeight="1" x14ac:dyDescent="0.25">
      <c r="A134" s="76">
        <v>2</v>
      </c>
      <c r="B134" s="143" t="s">
        <v>123</v>
      </c>
      <c r="C134" s="143"/>
      <c r="D134" s="143"/>
      <c r="E134" s="143"/>
      <c r="F134" s="143"/>
      <c r="G134" s="143"/>
      <c r="H134" s="14">
        <f>I134/$I$143</f>
        <v>0</v>
      </c>
      <c r="I134" s="81">
        <v>0</v>
      </c>
    </row>
    <row r="135" spans="1:12" ht="35.65" customHeight="1" x14ac:dyDescent="0.25">
      <c r="A135" s="147" t="s">
        <v>179</v>
      </c>
      <c r="B135" s="147"/>
      <c r="C135" s="147"/>
      <c r="D135" s="147"/>
      <c r="E135" s="147"/>
      <c r="F135" s="147"/>
      <c r="G135" s="147"/>
      <c r="H135" s="15">
        <f>H133+H134</f>
        <v>0</v>
      </c>
      <c r="I135" s="16">
        <f>SUM(I133:I134)</f>
        <v>0</v>
      </c>
    </row>
    <row r="136" spans="1:12" ht="4.5" customHeight="1" x14ac:dyDescent="0.25"/>
    <row r="137" spans="1:12" ht="33.75" customHeight="1" x14ac:dyDescent="0.25">
      <c r="A137" s="13" t="s">
        <v>57</v>
      </c>
      <c r="B137" s="142" t="s">
        <v>124</v>
      </c>
      <c r="C137" s="142"/>
      <c r="D137" s="142"/>
      <c r="E137" s="142"/>
      <c r="F137" s="142"/>
      <c r="G137" s="142"/>
      <c r="H137" s="13" t="s">
        <v>34</v>
      </c>
      <c r="I137" s="13" t="s">
        <v>35</v>
      </c>
    </row>
    <row r="138" spans="1:12" ht="15" customHeight="1" x14ac:dyDescent="0.25">
      <c r="A138" s="76">
        <v>1</v>
      </c>
      <c r="B138" s="143" t="s">
        <v>124</v>
      </c>
      <c r="C138" s="143"/>
      <c r="D138" s="143"/>
      <c r="E138" s="143"/>
      <c r="F138" s="143"/>
      <c r="G138" s="143"/>
      <c r="H138" s="14">
        <f>I138/I143</f>
        <v>0</v>
      </c>
      <c r="I138" s="81">
        <v>0</v>
      </c>
    </row>
    <row r="139" spans="1:12" ht="36.6" customHeight="1" x14ac:dyDescent="0.25">
      <c r="A139" s="147" t="s">
        <v>178</v>
      </c>
      <c r="B139" s="147"/>
      <c r="C139" s="147"/>
      <c r="D139" s="147"/>
      <c r="E139" s="147"/>
      <c r="F139" s="147"/>
      <c r="G139" s="147"/>
      <c r="H139" s="15">
        <f>H138</f>
        <v>0</v>
      </c>
      <c r="I139" s="16">
        <f>I138</f>
        <v>0</v>
      </c>
      <c r="J139" s="24"/>
      <c r="K139" s="24"/>
      <c r="L139" s="2"/>
    </row>
    <row r="140" spans="1:12" ht="4.5" customHeight="1" x14ac:dyDescent="0.25">
      <c r="A140" s="18"/>
      <c r="B140" s="18"/>
      <c r="C140" s="18"/>
      <c r="D140" s="18"/>
      <c r="E140" s="18"/>
      <c r="F140" s="18"/>
      <c r="G140" s="18"/>
      <c r="H140" s="25"/>
      <c r="I140" s="26"/>
    </row>
    <row r="141" spans="1:12" ht="39" customHeight="1" x14ac:dyDescent="0.25">
      <c r="A141" s="171" t="s">
        <v>125</v>
      </c>
      <c r="B141" s="171"/>
      <c r="C141" s="171"/>
      <c r="D141" s="171"/>
      <c r="E141" s="171"/>
      <c r="F141" s="43">
        <v>0.18</v>
      </c>
      <c r="G141" s="44">
        <f>I143*F141</f>
        <v>383.75738767940277</v>
      </c>
      <c r="H141" s="78" t="s">
        <v>112</v>
      </c>
      <c r="I141" s="45">
        <f>I98</f>
        <v>218.90236363636365</v>
      </c>
      <c r="L141" s="2"/>
    </row>
    <row r="142" spans="1:12" s="48" customFormat="1" ht="16.5" customHeight="1" x14ac:dyDescent="0.25">
      <c r="A142" s="168" t="s">
        <v>113</v>
      </c>
      <c r="B142" s="168"/>
      <c r="C142" s="78" t="s">
        <v>114</v>
      </c>
      <c r="D142" s="78" t="s">
        <v>115</v>
      </c>
      <c r="E142" s="78" t="s">
        <v>116</v>
      </c>
      <c r="F142" s="78" t="s">
        <v>117</v>
      </c>
      <c r="G142" s="78" t="s">
        <v>118</v>
      </c>
      <c r="H142" s="78" t="s">
        <v>119</v>
      </c>
      <c r="I142" s="46" t="s">
        <v>120</v>
      </c>
      <c r="J142" s="47"/>
      <c r="L142" s="47"/>
    </row>
    <row r="143" spans="1:12" ht="16.5" customHeight="1" x14ac:dyDescent="0.25">
      <c r="A143" s="169">
        <f>I47</f>
        <v>1052.2792727272727</v>
      </c>
      <c r="B143" s="169"/>
      <c r="C143" s="79">
        <f>I67</f>
        <v>387.23877236363637</v>
      </c>
      <c r="D143" s="79">
        <f>I79</f>
        <v>268.27123462690906</v>
      </c>
      <c r="E143" s="79">
        <f>I86</f>
        <v>74.880193047272726</v>
      </c>
      <c r="F143" s="79">
        <f>I90</f>
        <v>98.723814342702553</v>
      </c>
      <c r="G143" s="79">
        <f>I101</f>
        <v>469.49456363636364</v>
      </c>
      <c r="H143" s="79">
        <f>A143+C143+D143+E143+F143+G143</f>
        <v>2350.8878507441568</v>
      </c>
      <c r="I143" s="79">
        <f>H143-I141</f>
        <v>2131.9854871077932</v>
      </c>
      <c r="J143" s="24"/>
      <c r="L143" s="2"/>
    </row>
    <row r="144" spans="1:12" ht="4.5" customHeight="1" x14ac:dyDescent="0.25"/>
    <row r="145" spans="1:10" ht="12" customHeight="1" x14ac:dyDescent="0.25">
      <c r="A145" s="161" t="s">
        <v>126</v>
      </c>
      <c r="B145" s="161"/>
      <c r="C145" s="161"/>
      <c r="D145" s="161"/>
      <c r="E145" s="161"/>
      <c r="F145" s="161"/>
      <c r="G145" s="161"/>
      <c r="H145" s="35">
        <f>H125+H135+H139</f>
        <v>0</v>
      </c>
      <c r="I145" s="36">
        <f>I125+I135+I139</f>
        <v>0</v>
      </c>
    </row>
    <row r="146" spans="1:10" ht="4.5" customHeight="1" x14ac:dyDescent="0.25"/>
    <row r="147" spans="1:10" ht="11.25" customHeight="1" x14ac:dyDescent="0.25">
      <c r="A147" s="146" t="s">
        <v>127</v>
      </c>
      <c r="B147" s="146"/>
      <c r="C147" s="146"/>
      <c r="D147" s="146"/>
      <c r="E147" s="146"/>
      <c r="F147" s="146"/>
      <c r="G147" s="146"/>
      <c r="H147" s="146"/>
      <c r="I147" s="146"/>
    </row>
    <row r="148" spans="1:10" ht="33.75" customHeight="1" x14ac:dyDescent="0.25">
      <c r="A148" s="13" t="s">
        <v>32</v>
      </c>
      <c r="B148" s="142" t="s">
        <v>128</v>
      </c>
      <c r="C148" s="142"/>
      <c r="D148" s="142"/>
      <c r="E148" s="142"/>
      <c r="F148" s="142"/>
      <c r="G148" s="142"/>
      <c r="H148" s="13" t="s">
        <v>34</v>
      </c>
      <c r="I148" s="13" t="s">
        <v>35</v>
      </c>
    </row>
    <row r="149" spans="1:10" ht="15" customHeight="1" x14ac:dyDescent="0.25">
      <c r="A149" s="76">
        <v>1</v>
      </c>
      <c r="B149" s="143" t="s">
        <v>129</v>
      </c>
      <c r="C149" s="143"/>
      <c r="D149" s="143"/>
      <c r="E149" s="143"/>
      <c r="F149" s="143"/>
      <c r="G149" s="143"/>
      <c r="H149" s="14">
        <f>I149/$I$115</f>
        <v>1.891117478510029E-2</v>
      </c>
      <c r="I149" s="81">
        <f>($D$159/$E$160)*G159</f>
        <v>44.45805104559151</v>
      </c>
    </row>
    <row r="150" spans="1:10" ht="15" customHeight="1" x14ac:dyDescent="0.25">
      <c r="A150" s="76">
        <v>2</v>
      </c>
      <c r="B150" s="143" t="s">
        <v>130</v>
      </c>
      <c r="C150" s="143"/>
      <c r="D150" s="143"/>
      <c r="E150" s="143"/>
      <c r="F150" s="143"/>
      <c r="G150" s="143"/>
      <c r="H150" s="14">
        <f>I150/$I$115</f>
        <v>8.7106017191977081E-2</v>
      </c>
      <c r="I150" s="81">
        <f>($D$159/$E$160)*G160</f>
        <v>204.77647754333057</v>
      </c>
    </row>
    <row r="151" spans="1:10" ht="15" customHeight="1" x14ac:dyDescent="0.25">
      <c r="A151" s="76">
        <v>3</v>
      </c>
      <c r="B151" s="143" t="s">
        <v>12</v>
      </c>
      <c r="C151" s="143"/>
      <c r="D151" s="143"/>
      <c r="E151" s="143"/>
      <c r="F151" s="143"/>
      <c r="G151" s="143"/>
      <c r="H151" s="14">
        <f>I151/$I$115</f>
        <v>4.0114613180515762E-2</v>
      </c>
      <c r="I151" s="81">
        <f>($D$159/$E$160)*G161</f>
        <v>94.304956763375927</v>
      </c>
    </row>
    <row r="152" spans="1:10" ht="15" customHeight="1" x14ac:dyDescent="0.25">
      <c r="A152" s="76">
        <v>4</v>
      </c>
      <c r="B152" s="143" t="s">
        <v>131</v>
      </c>
      <c r="C152" s="143"/>
      <c r="D152" s="143"/>
      <c r="E152" s="143"/>
      <c r="F152" s="143"/>
      <c r="G152" s="143"/>
      <c r="H152" s="14">
        <f>I152/$I$115</f>
        <v>0</v>
      </c>
      <c r="I152" s="81">
        <f>($D$159/$E$160)*G162</f>
        <v>0</v>
      </c>
    </row>
    <row r="153" spans="1:10" ht="15" customHeight="1" x14ac:dyDescent="0.25">
      <c r="A153" s="76">
        <v>5</v>
      </c>
      <c r="B153" s="143" t="s">
        <v>132</v>
      </c>
      <c r="C153" s="143"/>
      <c r="D153" s="143"/>
      <c r="E153" s="143"/>
      <c r="F153" s="143"/>
      <c r="G153" s="143"/>
      <c r="H153" s="14">
        <f>I153/$I$115</f>
        <v>0</v>
      </c>
      <c r="I153" s="81">
        <f>($D$159/$E$160)*G163</f>
        <v>0</v>
      </c>
    </row>
    <row r="154" spans="1:10" ht="15" customHeight="1" x14ac:dyDescent="0.25">
      <c r="A154" s="147" t="s">
        <v>133</v>
      </c>
      <c r="B154" s="147"/>
      <c r="C154" s="147"/>
      <c r="D154" s="147"/>
      <c r="E154" s="147"/>
      <c r="F154" s="147"/>
      <c r="G154" s="147"/>
      <c r="H154" s="15">
        <f>H149+H150+H151+H152+H153</f>
        <v>0.14613180515759314</v>
      </c>
      <c r="I154" s="16">
        <f>SUM(I149:I153)</f>
        <v>343.53948535229802</v>
      </c>
    </row>
    <row r="155" spans="1:10" ht="11.25" customHeight="1" x14ac:dyDescent="0.25">
      <c r="A155" s="19" t="s">
        <v>134</v>
      </c>
      <c r="B155" s="153" t="s">
        <v>135</v>
      </c>
      <c r="C155" s="153"/>
      <c r="D155" s="153"/>
      <c r="E155" s="153"/>
      <c r="F155" s="153"/>
      <c r="G155" s="153"/>
      <c r="H155" s="153"/>
      <c r="I155" s="153"/>
    </row>
    <row r="156" spans="1:10" ht="18.75" customHeight="1" x14ac:dyDescent="0.25">
      <c r="A156" s="19" t="s">
        <v>136</v>
      </c>
      <c r="B156" s="172" t="s">
        <v>137</v>
      </c>
      <c r="C156" s="172"/>
      <c r="D156" s="172"/>
      <c r="E156" s="172"/>
      <c r="F156" s="172"/>
      <c r="G156" s="172"/>
      <c r="H156" s="172"/>
      <c r="I156" s="172"/>
    </row>
    <row r="157" spans="1:10" ht="13.5" customHeight="1" x14ac:dyDescent="0.25">
      <c r="A157" s="155" t="s">
        <v>138</v>
      </c>
      <c r="B157" s="155"/>
      <c r="C157" s="155"/>
      <c r="D157" s="155"/>
      <c r="E157" s="155"/>
      <c r="F157" s="155"/>
      <c r="G157" s="155"/>
      <c r="H157" s="155"/>
      <c r="I157" s="155"/>
    </row>
    <row r="158" spans="1:10" ht="13.5" customHeight="1" x14ac:dyDescent="0.25">
      <c r="A158" s="108" t="s">
        <v>139</v>
      </c>
      <c r="B158" s="108"/>
      <c r="C158" s="76" t="s">
        <v>140</v>
      </c>
      <c r="D158" s="118" t="s">
        <v>141</v>
      </c>
      <c r="E158" s="118"/>
      <c r="F158" s="76" t="s">
        <v>142</v>
      </c>
      <c r="G158" s="49" t="s">
        <v>143</v>
      </c>
      <c r="H158" s="108" t="s">
        <v>144</v>
      </c>
      <c r="I158" s="108"/>
    </row>
    <row r="159" spans="1:10" ht="13.5" customHeight="1" x14ac:dyDescent="0.25">
      <c r="A159" s="177">
        <f>I115</f>
        <v>2350.8878507441568</v>
      </c>
      <c r="B159" s="177"/>
      <c r="C159" s="81">
        <f>I145</f>
        <v>0</v>
      </c>
      <c r="D159" s="178">
        <f>A159+C159</f>
        <v>2350.8878507441568</v>
      </c>
      <c r="E159" s="178"/>
      <c r="F159" s="76" t="str">
        <f>B149</f>
        <v>PIS</v>
      </c>
      <c r="G159" s="50">
        <v>1.6500000000000001E-2</v>
      </c>
      <c r="H159" s="174">
        <v>6.4999999999999997E-3</v>
      </c>
      <c r="I159" s="174"/>
      <c r="J159" s="24"/>
    </row>
    <row r="160" spans="1:10" ht="13.5" customHeight="1" x14ac:dyDescent="0.25">
      <c r="A160" s="179" t="s">
        <v>145</v>
      </c>
      <c r="B160" s="179"/>
      <c r="C160" s="49">
        <v>1</v>
      </c>
      <c r="D160" s="51">
        <f>G164/1</f>
        <v>0.1275</v>
      </c>
      <c r="E160" s="52">
        <f>C160-D160</f>
        <v>0.87250000000000005</v>
      </c>
      <c r="F160" s="76" t="str">
        <f>B150</f>
        <v>COFINS</v>
      </c>
      <c r="G160" s="50">
        <v>7.5999999999999998E-2</v>
      </c>
      <c r="H160" s="174">
        <v>0.03</v>
      </c>
      <c r="I160" s="174"/>
    </row>
    <row r="161" spans="1:10" ht="13.5" customHeight="1" x14ac:dyDescent="0.25">
      <c r="A161" s="180" t="s">
        <v>146</v>
      </c>
      <c r="B161" s="180"/>
      <c r="C161" s="76">
        <v>1</v>
      </c>
      <c r="D161" s="53">
        <f>H164</f>
        <v>7.1500000000000008E-2</v>
      </c>
      <c r="E161" s="54">
        <f>C161-D161</f>
        <v>0.92849999999999999</v>
      </c>
      <c r="F161" s="76" t="str">
        <f>B151</f>
        <v>ISS</v>
      </c>
      <c r="G161" s="50">
        <f>I11</f>
        <v>3.5000000000000003E-2</v>
      </c>
      <c r="H161" s="174">
        <f>I11</f>
        <v>3.5000000000000003E-2</v>
      </c>
      <c r="I161" s="174"/>
    </row>
    <row r="162" spans="1:10" ht="13.5" customHeight="1" x14ac:dyDescent="0.25">
      <c r="A162" s="173" t="s">
        <v>147</v>
      </c>
      <c r="B162" s="173"/>
      <c r="C162" s="76">
        <v>1</v>
      </c>
      <c r="D162" s="55">
        <v>0.09</v>
      </c>
      <c r="E162" s="56">
        <f>C162-D162</f>
        <v>0.91</v>
      </c>
      <c r="F162" s="76" t="s">
        <v>148</v>
      </c>
      <c r="G162" s="50">
        <v>0</v>
      </c>
      <c r="H162" s="174">
        <v>0</v>
      </c>
      <c r="I162" s="174"/>
    </row>
    <row r="163" spans="1:10" ht="13.5" customHeight="1" x14ac:dyDescent="0.25">
      <c r="A163" s="175" t="s">
        <v>149</v>
      </c>
      <c r="B163" s="175" t="s">
        <v>150</v>
      </c>
      <c r="C163" s="175"/>
      <c r="D163" s="175"/>
      <c r="E163" s="175"/>
      <c r="F163" s="73" t="s">
        <v>151</v>
      </c>
      <c r="G163" s="50">
        <v>0</v>
      </c>
      <c r="H163" s="174">
        <v>0</v>
      </c>
      <c r="I163" s="174"/>
    </row>
    <row r="164" spans="1:10" ht="18" customHeight="1" x14ac:dyDescent="0.25">
      <c r="A164" s="175"/>
      <c r="B164" s="175"/>
      <c r="C164" s="175"/>
      <c r="D164" s="175"/>
      <c r="E164" s="175"/>
      <c r="F164" s="70" t="s">
        <v>152</v>
      </c>
      <c r="G164" s="57">
        <f>SUM(G159:G163)</f>
        <v>0.1275</v>
      </c>
      <c r="H164" s="176">
        <f>SUM(H159:I163)</f>
        <v>7.1500000000000008E-2</v>
      </c>
      <c r="I164" s="176"/>
    </row>
    <row r="165" spans="1:10" ht="18" customHeight="1" x14ac:dyDescent="0.25">
      <c r="A165" s="19" t="s">
        <v>153</v>
      </c>
      <c r="B165" s="172" t="s">
        <v>154</v>
      </c>
      <c r="C165" s="172"/>
      <c r="D165" s="172"/>
      <c r="E165" s="172"/>
      <c r="F165" s="172"/>
      <c r="G165" s="172"/>
      <c r="H165" s="172"/>
      <c r="I165" s="172"/>
    </row>
    <row r="166" spans="1:10" ht="4.5" customHeight="1" x14ac:dyDescent="0.25">
      <c r="A166" s="58"/>
      <c r="B166" s="181"/>
      <c r="C166" s="181"/>
      <c r="D166" s="181"/>
      <c r="E166" s="181"/>
      <c r="F166" s="181"/>
      <c r="G166" s="181"/>
      <c r="H166" s="181"/>
      <c r="I166" s="181"/>
    </row>
    <row r="167" spans="1:10" ht="12" customHeight="1" x14ac:dyDescent="0.25">
      <c r="A167" s="161" t="s">
        <v>155</v>
      </c>
      <c r="B167" s="161"/>
      <c r="C167" s="161"/>
      <c r="D167" s="161"/>
      <c r="E167" s="161"/>
      <c r="F167" s="161"/>
      <c r="G167" s="161"/>
      <c r="H167" s="35">
        <f>H154</f>
        <v>0.14613180515759314</v>
      </c>
      <c r="I167" s="36">
        <f>I154</f>
        <v>343.53948535229802</v>
      </c>
    </row>
    <row r="168" spans="1:10" ht="4.5" customHeight="1" x14ac:dyDescent="0.25"/>
    <row r="169" spans="1:10" ht="11.25" customHeight="1" x14ac:dyDescent="0.25">
      <c r="A169" s="182" t="s">
        <v>156</v>
      </c>
      <c r="B169" s="182"/>
      <c r="C169" s="182"/>
      <c r="D169" s="182"/>
      <c r="E169" s="182"/>
      <c r="F169" s="182"/>
      <c r="G169" s="182"/>
      <c r="H169" s="182"/>
      <c r="I169" s="182"/>
    </row>
    <row r="170" spans="1:10" ht="11.25" customHeight="1" x14ac:dyDescent="0.25">
      <c r="A170" s="146" t="s">
        <v>31</v>
      </c>
      <c r="B170" s="146"/>
      <c r="C170" s="146"/>
      <c r="D170" s="146"/>
      <c r="E170" s="146"/>
      <c r="F170" s="146"/>
      <c r="G170" s="146"/>
      <c r="H170" s="146"/>
      <c r="I170" s="146"/>
    </row>
    <row r="171" spans="1:10" ht="15" customHeight="1" x14ac:dyDescent="0.25">
      <c r="A171" s="76">
        <v>1</v>
      </c>
      <c r="B171" s="143" t="s">
        <v>157</v>
      </c>
      <c r="C171" s="143"/>
      <c r="D171" s="143"/>
      <c r="E171" s="143"/>
      <c r="F171" s="143"/>
      <c r="G171" s="143"/>
      <c r="H171" s="14">
        <f>I171/$G$192</f>
        <v>0.39053911702505206</v>
      </c>
      <c r="I171" s="59">
        <f>I47</f>
        <v>1052.2792727272727</v>
      </c>
    </row>
    <row r="172" spans="1:10" ht="15" customHeight="1" x14ac:dyDescent="0.25">
      <c r="A172" s="76">
        <v>2</v>
      </c>
      <c r="B172" s="143" t="s">
        <v>158</v>
      </c>
      <c r="C172" s="143"/>
      <c r="D172" s="143"/>
      <c r="E172" s="143"/>
      <c r="F172" s="143"/>
      <c r="G172" s="143"/>
      <c r="H172" s="14">
        <f>I172/$G$192</f>
        <v>0.30771437153755193</v>
      </c>
      <c r="I172" s="59">
        <f>I67+I79+I86+I90</f>
        <v>829.11401438052076</v>
      </c>
    </row>
    <row r="173" spans="1:10" ht="15" customHeight="1" x14ac:dyDescent="0.25">
      <c r="A173" s="76">
        <v>3</v>
      </c>
      <c r="B173" s="143" t="s">
        <v>159</v>
      </c>
      <c r="C173" s="143"/>
      <c r="D173" s="143"/>
      <c r="E173" s="143"/>
      <c r="F173" s="143"/>
      <c r="G173" s="143"/>
      <c r="H173" s="14">
        <f>I173/$G$192</f>
        <v>0.17424651143739611</v>
      </c>
      <c r="I173" s="59">
        <f>I101</f>
        <v>469.49456363636364</v>
      </c>
    </row>
    <row r="174" spans="1:10" s="18" customFormat="1" ht="15" customHeight="1" x14ac:dyDescent="0.25">
      <c r="A174" s="161" t="s">
        <v>160</v>
      </c>
      <c r="B174" s="161"/>
      <c r="C174" s="161"/>
      <c r="D174" s="161"/>
      <c r="E174" s="161"/>
      <c r="F174" s="161"/>
      <c r="G174" s="161"/>
      <c r="H174" s="35">
        <f>H171+H172+H173</f>
        <v>0.87250000000000005</v>
      </c>
      <c r="I174" s="36">
        <f>SUM(I171:I173)</f>
        <v>2350.8878507441568</v>
      </c>
      <c r="J174" s="25"/>
    </row>
    <row r="175" spans="1:10" ht="4.5" customHeight="1" x14ac:dyDescent="0.25"/>
    <row r="176" spans="1:10" ht="11.25" customHeight="1" x14ac:dyDescent="0.25">
      <c r="A176" s="146" t="s">
        <v>102</v>
      </c>
      <c r="B176" s="146"/>
      <c r="C176" s="146"/>
      <c r="D176" s="146"/>
      <c r="E176" s="146"/>
      <c r="F176" s="146"/>
      <c r="G176" s="146"/>
      <c r="H176" s="146"/>
      <c r="I176" s="146"/>
    </row>
    <row r="177" spans="1:11" ht="15" customHeight="1" x14ac:dyDescent="0.25">
      <c r="A177" s="76">
        <v>1</v>
      </c>
      <c r="B177" s="143" t="s">
        <v>161</v>
      </c>
      <c r="C177" s="143"/>
      <c r="D177" s="143"/>
      <c r="E177" s="143"/>
      <c r="F177" s="143"/>
      <c r="G177" s="143"/>
      <c r="H177" s="14">
        <f>I177/$G$192</f>
        <v>0</v>
      </c>
      <c r="I177" s="81">
        <f>I125</f>
        <v>0</v>
      </c>
    </row>
    <row r="178" spans="1:11" ht="15" customHeight="1" x14ac:dyDescent="0.25">
      <c r="A178" s="76">
        <v>2</v>
      </c>
      <c r="B178" s="143" t="s">
        <v>162</v>
      </c>
      <c r="C178" s="143"/>
      <c r="D178" s="143"/>
      <c r="E178" s="143"/>
      <c r="F178" s="143"/>
      <c r="G178" s="143"/>
      <c r="H178" s="14">
        <f>I178/$G$192</f>
        <v>0</v>
      </c>
      <c r="I178" s="81">
        <f>I135</f>
        <v>0</v>
      </c>
    </row>
    <row r="179" spans="1:11" ht="15" customHeight="1" x14ac:dyDescent="0.25">
      <c r="A179" s="76">
        <v>3</v>
      </c>
      <c r="B179" s="143" t="s">
        <v>163</v>
      </c>
      <c r="C179" s="143"/>
      <c r="D179" s="143"/>
      <c r="E179" s="143"/>
      <c r="F179" s="143"/>
      <c r="G179" s="143"/>
      <c r="H179" s="14">
        <f>I179/$G$192</f>
        <v>0</v>
      </c>
      <c r="I179" s="81">
        <f>I139</f>
        <v>0</v>
      </c>
    </row>
    <row r="180" spans="1:11" ht="15" customHeight="1" x14ac:dyDescent="0.25">
      <c r="A180" s="161" t="s">
        <v>164</v>
      </c>
      <c r="B180" s="161"/>
      <c r="C180" s="161"/>
      <c r="D180" s="161"/>
      <c r="E180" s="161"/>
      <c r="F180" s="161"/>
      <c r="G180" s="161"/>
      <c r="H180" s="35">
        <f>H177+H178+H179</f>
        <v>0</v>
      </c>
      <c r="I180" s="36">
        <f>I177+I178+I179</f>
        <v>0</v>
      </c>
    </row>
    <row r="181" spans="1:11" ht="4.5" customHeight="1" x14ac:dyDescent="0.25"/>
    <row r="182" spans="1:11" ht="11.25" customHeight="1" x14ac:dyDescent="0.25">
      <c r="A182" s="146" t="s">
        <v>127</v>
      </c>
      <c r="B182" s="146"/>
      <c r="C182" s="146"/>
      <c r="D182" s="146"/>
      <c r="E182" s="146"/>
      <c r="F182" s="146"/>
      <c r="G182" s="146"/>
      <c r="H182" s="146"/>
      <c r="I182" s="146"/>
    </row>
    <row r="183" spans="1:11" ht="15" customHeight="1" x14ac:dyDescent="0.25">
      <c r="A183" s="76">
        <v>1</v>
      </c>
      <c r="B183" s="143" t="s">
        <v>165</v>
      </c>
      <c r="C183" s="143"/>
      <c r="D183" s="143"/>
      <c r="E183" s="143"/>
      <c r="F183" s="143"/>
      <c r="G183" s="143"/>
      <c r="H183" s="14">
        <f>I183/$G$192</f>
        <v>0.1275</v>
      </c>
      <c r="I183" s="81">
        <f>I154</f>
        <v>343.53948535229802</v>
      </c>
    </row>
    <row r="184" spans="1:11" ht="15" customHeight="1" x14ac:dyDescent="0.25">
      <c r="A184" s="161" t="s">
        <v>166</v>
      </c>
      <c r="B184" s="161"/>
      <c r="C184" s="161"/>
      <c r="D184" s="161"/>
      <c r="E184" s="161"/>
      <c r="F184" s="161"/>
      <c r="G184" s="161"/>
      <c r="H184" s="35">
        <f>H183</f>
        <v>0.1275</v>
      </c>
      <c r="I184" s="36">
        <f>I154</f>
        <v>343.53948535229802</v>
      </c>
      <c r="K184" s="30"/>
    </row>
    <row r="185" spans="1:11" ht="4.5" customHeight="1" x14ac:dyDescent="0.25"/>
    <row r="186" spans="1:11" ht="11.25" customHeight="1" x14ac:dyDescent="0.25">
      <c r="A186" s="184" t="s">
        <v>188</v>
      </c>
      <c r="B186" s="184"/>
      <c r="C186" s="184"/>
      <c r="D186" s="184"/>
      <c r="E186" s="184"/>
      <c r="F186" s="184"/>
      <c r="G186" s="184"/>
      <c r="H186" s="184"/>
      <c r="I186" s="184"/>
    </row>
    <row r="187" spans="1:11" ht="4.9000000000000004" customHeight="1" x14ac:dyDescent="0.25">
      <c r="A187" s="183"/>
      <c r="B187" s="183"/>
      <c r="C187" s="183"/>
      <c r="D187" s="183"/>
      <c r="E187" s="183"/>
      <c r="F187" s="183"/>
      <c r="G187" s="183"/>
      <c r="H187" s="183"/>
      <c r="I187" s="183"/>
    </row>
    <row r="188" spans="1:11" ht="40.5" customHeight="1" x14ac:dyDescent="0.25">
      <c r="A188" s="184" t="s">
        <v>186</v>
      </c>
      <c r="B188" s="184"/>
      <c r="C188" s="184"/>
      <c r="D188" s="184"/>
      <c r="E188" s="184"/>
      <c r="F188" s="184"/>
      <c r="G188" s="185" t="s">
        <v>196</v>
      </c>
      <c r="H188" s="186"/>
      <c r="I188" s="187"/>
    </row>
    <row r="189" spans="1:11" ht="11.25" customHeight="1" x14ac:dyDescent="0.25">
      <c r="A189" s="184"/>
      <c r="B189" s="184"/>
      <c r="C189" s="184"/>
      <c r="D189" s="184"/>
      <c r="E189" s="184"/>
      <c r="F189" s="184"/>
      <c r="G189" s="100"/>
      <c r="H189" s="101"/>
      <c r="I189" s="101">
        <f>((H71+H77+H78+H83+H84+H85)+((H71+H77+H78+H83+H84+H85)*H67))*I47*H192</f>
        <v>405.15091427279128</v>
      </c>
    </row>
    <row r="190" spans="1:11" ht="4.9000000000000004" customHeight="1" x14ac:dyDescent="0.25">
      <c r="A190" s="183"/>
      <c r="B190" s="183"/>
      <c r="C190" s="183"/>
      <c r="D190" s="183"/>
      <c r="E190" s="183"/>
      <c r="F190" s="183"/>
      <c r="G190" s="183"/>
      <c r="H190" s="183"/>
      <c r="I190" s="183"/>
    </row>
    <row r="191" spans="1:11" ht="35.450000000000003" customHeight="1" x14ac:dyDescent="0.25">
      <c r="A191" s="188" t="s">
        <v>187</v>
      </c>
      <c r="B191" s="189"/>
      <c r="C191" s="189"/>
      <c r="D191" s="189"/>
      <c r="E191" s="189"/>
      <c r="F191" s="190"/>
      <c r="G191" s="83" t="s">
        <v>167</v>
      </c>
      <c r="H191" s="83" t="s">
        <v>168</v>
      </c>
      <c r="I191" s="83" t="s">
        <v>169</v>
      </c>
    </row>
    <row r="192" spans="1:11" ht="14.45" customHeight="1" x14ac:dyDescent="0.25">
      <c r="A192" s="191"/>
      <c r="B192" s="192"/>
      <c r="C192" s="192"/>
      <c r="D192" s="192"/>
      <c r="E192" s="192"/>
      <c r="F192" s="193"/>
      <c r="G192" s="94">
        <f>I174+I180+I184</f>
        <v>2694.4273360964548</v>
      </c>
      <c r="H192" s="82">
        <f>IF(D6="12x36",2,1)</f>
        <v>1</v>
      </c>
      <c r="I192" s="95">
        <f>G192*H192</f>
        <v>2694.4273360964548</v>
      </c>
    </row>
  </sheetData>
  <mergeCells count="181">
    <mergeCell ref="A187:I187"/>
    <mergeCell ref="A188:F189"/>
    <mergeCell ref="G188:I188"/>
    <mergeCell ref="A190:I190"/>
    <mergeCell ref="A191:F192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H21:H24"/>
    <mergeCell ref="I21:I24"/>
    <mergeCell ref="A22:F22"/>
    <mergeCell ref="A23:F23"/>
    <mergeCell ref="A24:F24"/>
    <mergeCell ref="A25:F25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950BB-5D18-4415-A08E-9E0D735226A4}">
  <dimension ref="A1:L192"/>
  <sheetViews>
    <sheetView showGridLines="0" view="pageBreakPreview" topLeftCell="C170" zoomScaleNormal="130" zoomScaleSheetLayoutView="100" zoomScalePageLayoutView="130" workbookViewId="0">
      <selection activeCell="I139" sqref="I13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K1" s="3"/>
    </row>
    <row r="2" spans="1:11" ht="22.5" customHeight="1" x14ac:dyDescent="0.25">
      <c r="A2" s="109" t="s">
        <v>1</v>
      </c>
      <c r="B2" s="109"/>
      <c r="C2" s="110" t="s">
        <v>197</v>
      </c>
      <c r="D2" s="110"/>
      <c r="E2" s="111" t="s">
        <v>2</v>
      </c>
      <c r="F2" s="111"/>
      <c r="G2" s="111"/>
      <c r="H2" s="111"/>
      <c r="I2" s="111"/>
    </row>
    <row r="3" spans="1:11" ht="11.25" customHeight="1" x14ac:dyDescent="0.25">
      <c r="A3" s="109" t="s">
        <v>3</v>
      </c>
      <c r="B3" s="109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07" t="s">
        <v>5</v>
      </c>
      <c r="B5" s="107"/>
      <c r="C5" s="107"/>
      <c r="D5" s="112" t="s">
        <v>202</v>
      </c>
      <c r="E5" s="112"/>
      <c r="F5" s="112"/>
      <c r="G5" s="113" t="str">
        <f>IF(D6="12x36","Regime de trabalho:","Quantidade de HORAS/MÊS")</f>
        <v>Quantidade de HORAS/MÊS</v>
      </c>
      <c r="H5" s="113"/>
      <c r="I5" s="114">
        <f>IF(D6="12x36",D6,5*D6)</f>
        <v>100</v>
      </c>
    </row>
    <row r="6" spans="1:11" ht="18.75" customHeight="1" x14ac:dyDescent="0.25">
      <c r="A6" s="107" t="str">
        <f>IF(D6="12x36","Regime de trabalho:","Regime de trabalho (horas semanais):")</f>
        <v>Regime de trabalho (horas semanais):</v>
      </c>
      <c r="B6" s="107"/>
      <c r="C6" s="107"/>
      <c r="D6" s="120">
        <v>20</v>
      </c>
      <c r="E6" s="120"/>
      <c r="F6" s="120"/>
      <c r="G6" s="113"/>
      <c r="H6" s="113"/>
      <c r="I6" s="114"/>
    </row>
    <row r="7" spans="1:11" ht="22.5" customHeight="1" x14ac:dyDescent="0.25">
      <c r="A7" s="107" t="s">
        <v>6</v>
      </c>
      <c r="B7" s="107"/>
      <c r="C7" s="107"/>
      <c r="D7" s="108" t="s">
        <v>198</v>
      </c>
      <c r="E7" s="108"/>
      <c r="F7" s="108"/>
      <c r="G7" s="116" t="s">
        <v>7</v>
      </c>
      <c r="H7" s="116"/>
      <c r="I7" s="106">
        <v>0.4</v>
      </c>
    </row>
    <row r="8" spans="1:11" ht="22.5" customHeight="1" x14ac:dyDescent="0.25">
      <c r="A8" s="107" t="s">
        <v>8</v>
      </c>
      <c r="B8" s="107"/>
      <c r="C8" s="107"/>
      <c r="D8" s="108" t="s">
        <v>199</v>
      </c>
      <c r="E8" s="108"/>
      <c r="F8" s="108"/>
      <c r="G8" s="116"/>
      <c r="H8" s="116"/>
      <c r="I8" s="106"/>
    </row>
    <row r="9" spans="1:11" ht="24.75" customHeight="1" x14ac:dyDescent="0.25">
      <c r="A9" s="107" t="s">
        <v>9</v>
      </c>
      <c r="B9" s="107"/>
      <c r="C9" s="107"/>
      <c r="D9" s="115" t="s">
        <v>205</v>
      </c>
      <c r="E9" s="115"/>
      <c r="F9" s="115"/>
      <c r="G9" s="116" t="s">
        <v>10</v>
      </c>
      <c r="H9" s="116"/>
      <c r="I9" s="69" t="s">
        <v>192</v>
      </c>
    </row>
    <row r="10" spans="1:11" ht="32.25" customHeight="1" x14ac:dyDescent="0.25">
      <c r="A10" s="117" t="s">
        <v>181</v>
      </c>
      <c r="B10" s="117"/>
      <c r="C10" s="117"/>
      <c r="D10" s="117"/>
      <c r="E10" s="117"/>
      <c r="F10" s="117"/>
      <c r="G10" s="72" t="s">
        <v>11</v>
      </c>
      <c r="H10" s="74">
        <v>220</v>
      </c>
      <c r="I10" s="7">
        <v>1653.58</v>
      </c>
    </row>
    <row r="11" spans="1:11" ht="11.25" customHeight="1" x14ac:dyDescent="0.25">
      <c r="A11" s="118" t="s">
        <v>12</v>
      </c>
      <c r="B11" s="118"/>
      <c r="C11" s="118"/>
      <c r="D11" s="118"/>
      <c r="E11" s="118"/>
      <c r="F11" s="118"/>
      <c r="G11" s="74" t="str">
        <f>D9</f>
        <v>Uruguaiana</v>
      </c>
      <c r="H11" s="74" t="s">
        <v>13</v>
      </c>
      <c r="I11" s="8">
        <v>0.03</v>
      </c>
    </row>
    <row r="12" spans="1:11" ht="15" customHeight="1" x14ac:dyDescent="0.25">
      <c r="A12" s="118" t="s">
        <v>14</v>
      </c>
      <c r="B12" s="118"/>
      <c r="C12" s="118"/>
      <c r="D12" s="118"/>
      <c r="E12" s="118"/>
      <c r="F12" s="118"/>
      <c r="G12" s="119" t="s">
        <v>15</v>
      </c>
      <c r="H12" s="74" t="s">
        <v>16</v>
      </c>
      <c r="I12" s="7">
        <v>5.3</v>
      </c>
    </row>
    <row r="13" spans="1:11" x14ac:dyDescent="0.25">
      <c r="A13" s="118"/>
      <c r="B13" s="118"/>
      <c r="C13" s="118"/>
      <c r="D13" s="118"/>
      <c r="E13" s="118"/>
      <c r="F13" s="118"/>
      <c r="G13" s="119"/>
      <c r="H13" s="74" t="s">
        <v>17</v>
      </c>
      <c r="I13" s="9">
        <v>22</v>
      </c>
    </row>
    <row r="14" spans="1:11" x14ac:dyDescent="0.25">
      <c r="A14" s="118"/>
      <c r="B14" s="118"/>
      <c r="C14" s="118"/>
      <c r="D14" s="118"/>
      <c r="E14" s="118"/>
      <c r="F14" s="118"/>
      <c r="G14" s="119"/>
      <c r="H14" s="74" t="s">
        <v>18</v>
      </c>
      <c r="I14" s="69">
        <v>0.06</v>
      </c>
    </row>
    <row r="15" spans="1:11" ht="11.25" customHeight="1" x14ac:dyDescent="0.25">
      <c r="A15" s="118" t="s">
        <v>180</v>
      </c>
      <c r="B15" s="118"/>
      <c r="C15" s="118"/>
      <c r="D15" s="118"/>
      <c r="E15" s="118"/>
      <c r="F15" s="118"/>
      <c r="G15" s="119" t="s">
        <v>15</v>
      </c>
      <c r="H15" s="74" t="s">
        <v>16</v>
      </c>
      <c r="I15" s="7">
        <v>0</v>
      </c>
    </row>
    <row r="16" spans="1:11" ht="11.25" customHeight="1" x14ac:dyDescent="0.25">
      <c r="A16" s="118"/>
      <c r="B16" s="118"/>
      <c r="C16" s="118"/>
      <c r="D16" s="118"/>
      <c r="E16" s="118"/>
      <c r="F16" s="118"/>
      <c r="G16" s="119"/>
      <c r="H16" s="74" t="s">
        <v>17</v>
      </c>
      <c r="I16" s="9">
        <v>0</v>
      </c>
    </row>
    <row r="17" spans="1:9" x14ac:dyDescent="0.25">
      <c r="A17" s="118"/>
      <c r="B17" s="118"/>
      <c r="C17" s="118"/>
      <c r="D17" s="118"/>
      <c r="E17" s="118"/>
      <c r="F17" s="118"/>
      <c r="G17" s="119"/>
      <c r="H17" s="74" t="s">
        <v>18</v>
      </c>
      <c r="I17" s="69">
        <v>0</v>
      </c>
    </row>
    <row r="18" spans="1:9" ht="11.25" customHeight="1" x14ac:dyDescent="0.25">
      <c r="A18" s="118" t="s">
        <v>20</v>
      </c>
      <c r="B18" s="118"/>
      <c r="C18" s="118"/>
      <c r="D18" s="118"/>
      <c r="E18" s="118"/>
      <c r="F18" s="118"/>
      <c r="G18" s="119" t="s">
        <v>15</v>
      </c>
      <c r="H18" s="74" t="s">
        <v>16</v>
      </c>
      <c r="I18" s="7">
        <v>12.71</v>
      </c>
    </row>
    <row r="19" spans="1:9" x14ac:dyDescent="0.25">
      <c r="A19" s="118"/>
      <c r="B19" s="118"/>
      <c r="C19" s="118"/>
      <c r="D19" s="118"/>
      <c r="E19" s="118"/>
      <c r="F19" s="118"/>
      <c r="G19" s="119"/>
      <c r="H19" s="74" t="s">
        <v>17</v>
      </c>
      <c r="I19" s="9">
        <v>22</v>
      </c>
    </row>
    <row r="20" spans="1:9" x14ac:dyDescent="0.25">
      <c r="A20" s="136"/>
      <c r="B20" s="136"/>
      <c r="C20" s="136"/>
      <c r="D20" s="136"/>
      <c r="E20" s="136"/>
      <c r="F20" s="136"/>
      <c r="G20" s="119"/>
      <c r="H20" s="74" t="s">
        <v>18</v>
      </c>
      <c r="I20" s="69">
        <v>0.19</v>
      </c>
    </row>
    <row r="21" spans="1:9" ht="14.25" customHeight="1" x14ac:dyDescent="0.25">
      <c r="A21" s="136"/>
      <c r="B21" s="137"/>
      <c r="C21" s="137"/>
      <c r="D21" s="137"/>
      <c r="E21" s="137"/>
      <c r="F21" s="138"/>
      <c r="G21" s="139" t="s">
        <v>15</v>
      </c>
      <c r="H21" s="113" t="s">
        <v>21</v>
      </c>
      <c r="I21" s="123">
        <v>24.1</v>
      </c>
    </row>
    <row r="22" spans="1:9" ht="16.5" customHeight="1" x14ac:dyDescent="0.25">
      <c r="A22" s="126" t="s">
        <v>201</v>
      </c>
      <c r="B22" s="127"/>
      <c r="C22" s="127"/>
      <c r="D22" s="127"/>
      <c r="E22" s="127"/>
      <c r="F22" s="128"/>
      <c r="G22" s="140"/>
      <c r="H22" s="121"/>
      <c r="I22" s="124"/>
    </row>
    <row r="23" spans="1:9" x14ac:dyDescent="0.25">
      <c r="A23" s="129"/>
      <c r="B23" s="130"/>
      <c r="C23" s="130"/>
      <c r="D23" s="130"/>
      <c r="E23" s="130"/>
      <c r="F23" s="131"/>
      <c r="G23" s="140"/>
      <c r="H23" s="121"/>
      <c r="I23" s="124"/>
    </row>
    <row r="24" spans="1:9" ht="12.75" customHeight="1" x14ac:dyDescent="0.25">
      <c r="A24" s="132"/>
      <c r="B24" s="133"/>
      <c r="C24" s="133"/>
      <c r="D24" s="133"/>
      <c r="E24" s="133"/>
      <c r="F24" s="134"/>
      <c r="G24" s="141"/>
      <c r="H24" s="122"/>
      <c r="I24" s="125"/>
    </row>
    <row r="25" spans="1:9" ht="22.5" customHeight="1" x14ac:dyDescent="0.25">
      <c r="A25" s="135" t="s">
        <v>22</v>
      </c>
      <c r="B25" s="135"/>
      <c r="C25" s="135"/>
      <c r="D25" s="135"/>
      <c r="E25" s="135"/>
      <c r="F25" s="135"/>
      <c r="G25" s="71"/>
      <c r="H25" s="71" t="s">
        <v>23</v>
      </c>
      <c r="I25" s="69" t="s">
        <v>192</v>
      </c>
    </row>
    <row r="26" spans="1:9" ht="34.5" customHeight="1" x14ac:dyDescent="0.25">
      <c r="A26" s="108" t="s">
        <v>24</v>
      </c>
      <c r="B26" s="108"/>
      <c r="C26" s="108"/>
      <c r="D26" s="108"/>
      <c r="E26" s="108"/>
      <c r="F26" s="108"/>
      <c r="G26" s="74"/>
      <c r="H26" s="74" t="s">
        <v>25</v>
      </c>
      <c r="I26" s="7">
        <v>751.63</v>
      </c>
    </row>
    <row r="27" spans="1:9" ht="15" customHeight="1" x14ac:dyDescent="0.25">
      <c r="A27" s="108" t="s">
        <v>26</v>
      </c>
      <c r="B27" s="108"/>
      <c r="C27" s="108"/>
      <c r="D27" s="108"/>
      <c r="E27" s="108"/>
      <c r="F27" s="108"/>
      <c r="G27" s="71"/>
      <c r="H27" s="10" t="s">
        <v>27</v>
      </c>
      <c r="I27" s="69" t="s">
        <v>192</v>
      </c>
    </row>
    <row r="28" spans="1:9" ht="15" customHeight="1" x14ac:dyDescent="0.25">
      <c r="A28" s="108"/>
      <c r="B28" s="108"/>
      <c r="C28" s="108"/>
      <c r="D28" s="108"/>
      <c r="E28" s="108"/>
      <c r="F28" s="108"/>
      <c r="G28" s="71"/>
      <c r="H28" s="12" t="s">
        <v>28</v>
      </c>
      <c r="I28" s="69" t="s">
        <v>192</v>
      </c>
    </row>
    <row r="29" spans="1:9" ht="26.25" customHeight="1" x14ac:dyDescent="0.25">
      <c r="A29" s="108" t="s">
        <v>29</v>
      </c>
      <c r="B29" s="108"/>
      <c r="C29" s="108"/>
      <c r="D29" s="108"/>
      <c r="E29" s="108"/>
      <c r="F29" s="108"/>
      <c r="G29" s="71"/>
      <c r="H29" s="74" t="s">
        <v>27</v>
      </c>
      <c r="I29" s="11" t="s">
        <v>192</v>
      </c>
    </row>
    <row r="30" spans="1:9" ht="35.25" customHeight="1" x14ac:dyDescent="0.25">
      <c r="A30" s="108" t="s">
        <v>30</v>
      </c>
      <c r="B30" s="108"/>
      <c r="C30" s="108"/>
      <c r="D30" s="108"/>
      <c r="E30" s="108"/>
      <c r="F30" s="108"/>
      <c r="G30" s="74"/>
      <c r="H30" s="72" t="s">
        <v>23</v>
      </c>
      <c r="I30" s="69">
        <v>0.2</v>
      </c>
    </row>
    <row r="31" spans="1:9" ht="1.1499999999999999" customHeight="1" x14ac:dyDescent="0.25">
      <c r="A31" s="98"/>
      <c r="B31" s="98"/>
      <c r="C31" s="98"/>
      <c r="D31" s="98"/>
      <c r="E31" s="98"/>
      <c r="F31" s="98"/>
      <c r="G31" s="98"/>
      <c r="H31" s="98"/>
      <c r="I31" s="99" t="s">
        <v>192</v>
      </c>
    </row>
    <row r="32" spans="1:9" ht="1.1499999999999999" customHeight="1" x14ac:dyDescent="0.25">
      <c r="A32" s="144"/>
      <c r="B32" s="144"/>
      <c r="C32" s="144"/>
      <c r="D32" s="144"/>
      <c r="E32" s="144"/>
      <c r="F32" s="144"/>
      <c r="G32" s="144"/>
      <c r="H32" s="144"/>
      <c r="I32" s="144"/>
    </row>
    <row r="33" spans="1:10" ht="1.1499999999999999" customHeight="1" x14ac:dyDescent="0.25">
      <c r="A33" s="144"/>
      <c r="B33" s="144"/>
      <c r="C33" s="144"/>
      <c r="D33" s="144"/>
      <c r="E33" s="144"/>
      <c r="F33" s="144"/>
      <c r="G33" s="144"/>
      <c r="H33" s="144"/>
      <c r="I33" s="144"/>
    </row>
    <row r="34" spans="1:10" ht="1.1499999999999999" customHeight="1" x14ac:dyDescent="0.25">
      <c r="A34" s="144"/>
      <c r="B34" s="144"/>
      <c r="C34" s="144"/>
      <c r="D34" s="144"/>
      <c r="E34" s="144"/>
      <c r="F34" s="144"/>
      <c r="G34" s="144"/>
      <c r="H34" s="144"/>
      <c r="I34" s="144"/>
    </row>
    <row r="35" spans="1:10" ht="1.1499999999999999" customHeight="1" x14ac:dyDescent="0.25">
      <c r="A35" s="144"/>
      <c r="B35" s="144"/>
      <c r="C35" s="144"/>
      <c r="D35" s="144"/>
      <c r="E35" s="144"/>
      <c r="F35" s="144"/>
      <c r="G35" s="144"/>
      <c r="H35" s="144"/>
      <c r="I35" s="144"/>
    </row>
    <row r="36" spans="1:10" ht="1.1499999999999999" customHeight="1" x14ac:dyDescent="0.25">
      <c r="A36" s="145"/>
      <c r="B36" s="145"/>
      <c r="C36" s="145"/>
      <c r="D36" s="145"/>
      <c r="E36" s="145"/>
      <c r="F36" s="145"/>
      <c r="G36" s="145"/>
      <c r="H36" s="145"/>
      <c r="I36" s="145"/>
    </row>
    <row r="37" spans="1:10" ht="8.25" customHeight="1" x14ac:dyDescent="0.25">
      <c r="A37" s="146" t="s">
        <v>31</v>
      </c>
      <c r="B37" s="146"/>
      <c r="C37" s="146"/>
      <c r="D37" s="146"/>
      <c r="E37" s="146"/>
      <c r="F37" s="146"/>
      <c r="G37" s="146"/>
      <c r="H37" s="146"/>
      <c r="I37" s="146"/>
    </row>
    <row r="38" spans="1:10" ht="33.75" customHeight="1" x14ac:dyDescent="0.25">
      <c r="A38" s="13" t="s">
        <v>32</v>
      </c>
      <c r="B38" s="142" t="s">
        <v>33</v>
      </c>
      <c r="C38" s="142"/>
      <c r="D38" s="142"/>
      <c r="E38" s="142"/>
      <c r="F38" s="142"/>
      <c r="G38" s="142"/>
      <c r="H38" s="13" t="s">
        <v>34</v>
      </c>
      <c r="I38" s="13" t="s">
        <v>35</v>
      </c>
    </row>
    <row r="39" spans="1:10" ht="15" customHeight="1" x14ac:dyDescent="0.25">
      <c r="A39" s="76">
        <v>1</v>
      </c>
      <c r="B39" s="143" t="s">
        <v>36</v>
      </c>
      <c r="C39" s="143"/>
      <c r="D39" s="143"/>
      <c r="E39" s="143"/>
      <c r="F39" s="143"/>
      <c r="G39" s="143"/>
      <c r="H39" s="14">
        <f t="shared" ref="H39:H46" si="0">I39/$I$47</f>
        <v>0.71428497377813294</v>
      </c>
      <c r="I39" s="81">
        <f>IF(D6="12x36",I10,I10/H10*I5)</f>
        <v>751.62727272727273</v>
      </c>
    </row>
    <row r="40" spans="1:10" ht="15" customHeight="1" x14ac:dyDescent="0.25">
      <c r="A40" s="76">
        <f t="shared" ref="A40:A46" si="1">A39+1</f>
        <v>2</v>
      </c>
      <c r="B40" s="143" t="s">
        <v>37</v>
      </c>
      <c r="C40" s="143"/>
      <c r="D40" s="143"/>
      <c r="E40" s="143"/>
      <c r="F40" s="143"/>
      <c r="G40" s="143"/>
      <c r="H40" s="14">
        <f t="shared" si="0"/>
        <v>0</v>
      </c>
      <c r="I40" s="81">
        <f>IF(I9=30%,I39*I9,0)</f>
        <v>0</v>
      </c>
    </row>
    <row r="41" spans="1:10" ht="15" customHeight="1" x14ac:dyDescent="0.25">
      <c r="A41" s="76">
        <f t="shared" si="1"/>
        <v>3</v>
      </c>
      <c r="B41" s="143" t="s">
        <v>38</v>
      </c>
      <c r="C41" s="143"/>
      <c r="D41" s="143"/>
      <c r="E41" s="143"/>
      <c r="F41" s="143"/>
      <c r="G41" s="143"/>
      <c r="H41" s="14">
        <f t="shared" si="0"/>
        <v>0</v>
      </c>
      <c r="I41" s="81">
        <f>IF(I7=10%,I26*I7,0)</f>
        <v>0</v>
      </c>
    </row>
    <row r="42" spans="1:10" ht="15" customHeight="1" x14ac:dyDescent="0.25">
      <c r="A42" s="76">
        <f t="shared" si="1"/>
        <v>4</v>
      </c>
      <c r="B42" s="143" t="s">
        <v>39</v>
      </c>
      <c r="C42" s="143"/>
      <c r="D42" s="143"/>
      <c r="E42" s="143"/>
      <c r="F42" s="143"/>
      <c r="G42" s="143"/>
      <c r="H42" s="14">
        <f t="shared" si="0"/>
        <v>0</v>
      </c>
      <c r="I42" s="81">
        <f>IF(I7=20%,I26*I7,0)</f>
        <v>0</v>
      </c>
    </row>
    <row r="43" spans="1:10" ht="15" customHeight="1" x14ac:dyDescent="0.25">
      <c r="A43" s="76">
        <f t="shared" si="1"/>
        <v>5</v>
      </c>
      <c r="B43" s="143" t="s">
        <v>40</v>
      </c>
      <c r="C43" s="143"/>
      <c r="D43" s="143"/>
      <c r="E43" s="143"/>
      <c r="F43" s="143"/>
      <c r="G43" s="143"/>
      <c r="H43" s="14">
        <f t="shared" si="0"/>
        <v>0.28571502622186712</v>
      </c>
      <c r="I43" s="81">
        <f>IF(I7=40%,I26*I7,0)</f>
        <v>300.65199999999999</v>
      </c>
    </row>
    <row r="44" spans="1:10" ht="15" customHeight="1" x14ac:dyDescent="0.25">
      <c r="A44" s="76">
        <f t="shared" si="1"/>
        <v>6</v>
      </c>
      <c r="B44" s="143" t="s">
        <v>175</v>
      </c>
      <c r="C44" s="143"/>
      <c r="D44" s="143"/>
      <c r="E44" s="143"/>
      <c r="F44" s="143"/>
      <c r="G44" s="143"/>
      <c r="H44" s="14">
        <f t="shared" si="0"/>
        <v>0</v>
      </c>
      <c r="I44" s="81">
        <f>IF(I25="Não aplicável",0,I39*I25)</f>
        <v>0</v>
      </c>
    </row>
    <row r="45" spans="1:10" ht="15" customHeight="1" x14ac:dyDescent="0.25">
      <c r="A45" s="76">
        <f t="shared" si="1"/>
        <v>7</v>
      </c>
      <c r="B45" s="143" t="s">
        <v>41</v>
      </c>
      <c r="C45" s="143"/>
      <c r="D45" s="143"/>
      <c r="E45" s="143"/>
      <c r="F45" s="143"/>
      <c r="G45" s="143"/>
      <c r="H45" s="14">
        <f t="shared" si="0"/>
        <v>0</v>
      </c>
      <c r="I45" s="81">
        <f>IF(I27="Não aplicável",0,(I39+I40+I41+I42+I43+I44)/I5*I27*(1+I28))</f>
        <v>0</v>
      </c>
    </row>
    <row r="46" spans="1:10" ht="23.25" customHeight="1" x14ac:dyDescent="0.25">
      <c r="A46" s="76">
        <f t="shared" si="1"/>
        <v>8</v>
      </c>
      <c r="B46" s="143" t="s">
        <v>42</v>
      </c>
      <c r="C46" s="143"/>
      <c r="D46" s="143"/>
      <c r="E46" s="143"/>
      <c r="F46" s="143"/>
      <c r="G46" s="143"/>
      <c r="H46" s="14">
        <f t="shared" si="0"/>
        <v>0</v>
      </c>
      <c r="I46" s="81">
        <f>IF(I27="Não aplicável",0,I27/I13*5*(I10/H10*(1+I28)))</f>
        <v>0</v>
      </c>
    </row>
    <row r="47" spans="1:10" s="18" customFormat="1" ht="15" customHeight="1" x14ac:dyDescent="0.25">
      <c r="A47" s="147" t="s">
        <v>43</v>
      </c>
      <c r="B47" s="147"/>
      <c r="C47" s="147"/>
      <c r="D47" s="147"/>
      <c r="E47" s="147"/>
      <c r="F47" s="147"/>
      <c r="G47" s="147"/>
      <c r="H47" s="15">
        <f>SUM(H39:H46)</f>
        <v>1</v>
      </c>
      <c r="I47" s="16">
        <f>SUM(I39:I46)</f>
        <v>1052.2792727272727</v>
      </c>
      <c r="J47" s="17"/>
    </row>
    <row r="48" spans="1:10" s="18" customFormat="1" ht="1.1499999999999999" customHeight="1" x14ac:dyDescent="0.25">
      <c r="A48" s="148"/>
      <c r="B48" s="148"/>
      <c r="C48" s="148"/>
      <c r="D48" s="148"/>
      <c r="E48" s="148"/>
      <c r="F48" s="148"/>
      <c r="G48" s="148"/>
      <c r="H48" s="148"/>
      <c r="I48" s="148"/>
      <c r="J48" s="17"/>
    </row>
    <row r="49" spans="1:10" s="18" customFormat="1" ht="1.1499999999999999" customHeight="1" x14ac:dyDescent="0.25">
      <c r="A49" s="149"/>
      <c r="B49" s="149"/>
      <c r="C49" s="149"/>
      <c r="D49" s="149"/>
      <c r="E49" s="149"/>
      <c r="F49" s="149"/>
      <c r="G49" s="149"/>
      <c r="H49" s="149"/>
      <c r="I49" s="149"/>
      <c r="J49" s="17"/>
    </row>
    <row r="50" spans="1:10" s="18" customFormat="1" ht="1.1499999999999999" customHeight="1" x14ac:dyDescent="0.25">
      <c r="A50" s="149"/>
      <c r="B50" s="149"/>
      <c r="C50" s="149"/>
      <c r="D50" s="149"/>
      <c r="E50" s="149"/>
      <c r="F50" s="149"/>
      <c r="G50" s="149"/>
      <c r="H50" s="149"/>
      <c r="I50" s="149"/>
      <c r="J50" s="17"/>
    </row>
    <row r="51" spans="1:10" s="18" customFormat="1" ht="1.1499999999999999" customHeight="1" x14ac:dyDescent="0.25">
      <c r="A51" s="149"/>
      <c r="B51" s="149"/>
      <c r="C51" s="149"/>
      <c r="D51" s="149"/>
      <c r="E51" s="149"/>
      <c r="F51" s="149"/>
      <c r="G51" s="149"/>
      <c r="H51" s="149"/>
      <c r="I51" s="149"/>
      <c r="J51" s="17"/>
    </row>
    <row r="52" spans="1:10" s="18" customFormat="1" ht="1.1499999999999999" customHeight="1" x14ac:dyDescent="0.25">
      <c r="A52" s="149"/>
      <c r="B52" s="149"/>
      <c r="C52" s="149"/>
      <c r="D52" s="149"/>
      <c r="E52" s="149"/>
      <c r="F52" s="149"/>
      <c r="G52" s="149"/>
      <c r="H52" s="149"/>
      <c r="I52" s="149"/>
      <c r="J52" s="17"/>
    </row>
    <row r="53" spans="1:10" s="18" customFormat="1" ht="1.1499999999999999" customHeight="1" x14ac:dyDescent="0.25">
      <c r="A53" s="149"/>
      <c r="B53" s="149"/>
      <c r="C53" s="149"/>
      <c r="D53" s="149"/>
      <c r="E53" s="149"/>
      <c r="F53" s="149"/>
      <c r="G53" s="149"/>
      <c r="H53" s="149"/>
      <c r="I53" s="149"/>
      <c r="J53" s="17"/>
    </row>
    <row r="54" spans="1:10" s="18" customFormat="1" ht="1.1499999999999999" customHeight="1" x14ac:dyDescent="0.25">
      <c r="A54" s="149"/>
      <c r="B54" s="149"/>
      <c r="C54" s="149"/>
      <c r="D54" s="149"/>
      <c r="E54" s="149"/>
      <c r="F54" s="149"/>
      <c r="G54" s="149"/>
      <c r="H54" s="149"/>
      <c r="I54" s="149"/>
      <c r="J54" s="17"/>
    </row>
    <row r="55" spans="1:10" s="18" customFormat="1" ht="1.1499999999999999" customHeight="1" x14ac:dyDescent="0.25">
      <c r="A55" s="149"/>
      <c r="B55" s="149"/>
      <c r="C55" s="149"/>
      <c r="D55" s="149"/>
      <c r="E55" s="149"/>
      <c r="F55" s="149"/>
      <c r="G55" s="149"/>
      <c r="H55" s="149"/>
      <c r="I55" s="149"/>
      <c r="J55" s="17"/>
    </row>
    <row r="56" spans="1:10" s="18" customFormat="1" ht="1.1499999999999999" customHeight="1" x14ac:dyDescent="0.25">
      <c r="A56" s="149"/>
      <c r="B56" s="149"/>
      <c r="C56" s="149"/>
      <c r="D56" s="149"/>
      <c r="E56" s="149"/>
      <c r="F56" s="149"/>
      <c r="G56" s="149"/>
      <c r="H56" s="149"/>
      <c r="I56" s="149"/>
      <c r="J56" s="17"/>
    </row>
    <row r="57" spans="1:10" ht="1.1499999999999999" customHeight="1" x14ac:dyDescent="0.25">
      <c r="A57" s="150"/>
      <c r="B57" s="150"/>
      <c r="C57" s="150"/>
      <c r="D57" s="150"/>
      <c r="E57" s="150"/>
      <c r="F57" s="150"/>
      <c r="G57" s="150"/>
      <c r="H57" s="150"/>
      <c r="I57" s="150"/>
    </row>
    <row r="58" spans="1:10" ht="33.75" customHeight="1" x14ac:dyDescent="0.25">
      <c r="A58" s="13" t="s">
        <v>44</v>
      </c>
      <c r="B58" s="142" t="s">
        <v>45</v>
      </c>
      <c r="C58" s="142"/>
      <c r="D58" s="142"/>
      <c r="E58" s="142"/>
      <c r="F58" s="142"/>
      <c r="G58" s="142"/>
      <c r="H58" s="13" t="s">
        <v>34</v>
      </c>
      <c r="I58" s="13" t="s">
        <v>35</v>
      </c>
    </row>
    <row r="59" spans="1:10" ht="15" customHeight="1" x14ac:dyDescent="0.25">
      <c r="A59" s="76">
        <v>1</v>
      </c>
      <c r="B59" s="143" t="s">
        <v>46</v>
      </c>
      <c r="C59" s="143"/>
      <c r="D59" s="143"/>
      <c r="E59" s="143"/>
      <c r="F59" s="143"/>
      <c r="G59" s="143"/>
      <c r="H59" s="14">
        <v>0.2</v>
      </c>
      <c r="I59" s="81">
        <f t="shared" ref="I59:I66" si="2">$I$47*H59</f>
        <v>210.45585454545454</v>
      </c>
    </row>
    <row r="60" spans="1:10" ht="15" customHeight="1" x14ac:dyDescent="0.25">
      <c r="A60" s="76">
        <v>2</v>
      </c>
      <c r="B60" s="143" t="s">
        <v>47</v>
      </c>
      <c r="C60" s="143"/>
      <c r="D60" s="143"/>
      <c r="E60" s="143"/>
      <c r="F60" s="143"/>
      <c r="G60" s="143"/>
      <c r="H60" s="14">
        <v>1.4999999999999999E-2</v>
      </c>
      <c r="I60" s="81">
        <f t="shared" si="2"/>
        <v>15.78418909090909</v>
      </c>
    </row>
    <row r="61" spans="1:10" ht="15" customHeight="1" x14ac:dyDescent="0.25">
      <c r="A61" s="76">
        <v>3</v>
      </c>
      <c r="B61" s="143" t="s">
        <v>48</v>
      </c>
      <c r="C61" s="143"/>
      <c r="D61" s="143"/>
      <c r="E61" s="143"/>
      <c r="F61" s="143"/>
      <c r="G61" s="143"/>
      <c r="H61" s="14">
        <v>0.01</v>
      </c>
      <c r="I61" s="81">
        <f t="shared" si="2"/>
        <v>10.522792727272726</v>
      </c>
    </row>
    <row r="62" spans="1:10" ht="15" customHeight="1" x14ac:dyDescent="0.25">
      <c r="A62" s="76">
        <v>4</v>
      </c>
      <c r="B62" s="143" t="s">
        <v>49</v>
      </c>
      <c r="C62" s="143"/>
      <c r="D62" s="143"/>
      <c r="E62" s="143"/>
      <c r="F62" s="143"/>
      <c r="G62" s="143"/>
      <c r="H62" s="14">
        <v>2E-3</v>
      </c>
      <c r="I62" s="81">
        <f t="shared" si="2"/>
        <v>2.1045585454545455</v>
      </c>
    </row>
    <row r="63" spans="1:10" ht="15" customHeight="1" x14ac:dyDescent="0.25">
      <c r="A63" s="76">
        <v>5</v>
      </c>
      <c r="B63" s="143" t="s">
        <v>50</v>
      </c>
      <c r="C63" s="143"/>
      <c r="D63" s="143"/>
      <c r="E63" s="143"/>
      <c r="F63" s="143"/>
      <c r="G63" s="143"/>
      <c r="H63" s="14">
        <v>2.5000000000000001E-2</v>
      </c>
      <c r="I63" s="81">
        <f t="shared" si="2"/>
        <v>26.306981818181818</v>
      </c>
    </row>
    <row r="64" spans="1:10" ht="15" customHeight="1" x14ac:dyDescent="0.25">
      <c r="A64" s="76">
        <v>6</v>
      </c>
      <c r="B64" s="143" t="s">
        <v>51</v>
      </c>
      <c r="C64" s="143"/>
      <c r="D64" s="143"/>
      <c r="E64" s="143"/>
      <c r="F64" s="143"/>
      <c r="G64" s="143"/>
      <c r="H64" s="14">
        <v>0.08</v>
      </c>
      <c r="I64" s="81">
        <f t="shared" si="2"/>
        <v>84.182341818181811</v>
      </c>
    </row>
    <row r="65" spans="1:10" ht="15" customHeight="1" x14ac:dyDescent="0.25">
      <c r="A65" s="76">
        <v>7</v>
      </c>
      <c r="B65" s="143" t="s">
        <v>52</v>
      </c>
      <c r="C65" s="143"/>
      <c r="D65" s="143"/>
      <c r="E65" s="143"/>
      <c r="F65" s="143"/>
      <c r="G65" s="143"/>
      <c r="H65" s="14">
        <v>0.03</v>
      </c>
      <c r="I65" s="81">
        <f t="shared" si="2"/>
        <v>31.568378181818179</v>
      </c>
    </row>
    <row r="66" spans="1:10" ht="15" customHeight="1" x14ac:dyDescent="0.25">
      <c r="A66" s="76">
        <v>8</v>
      </c>
      <c r="B66" s="143" t="s">
        <v>53</v>
      </c>
      <c r="C66" s="143"/>
      <c r="D66" s="143"/>
      <c r="E66" s="143"/>
      <c r="F66" s="143"/>
      <c r="G66" s="143"/>
      <c r="H66" s="14">
        <v>6.0000000000000001E-3</v>
      </c>
      <c r="I66" s="81">
        <f t="shared" si="2"/>
        <v>6.3136756363636364</v>
      </c>
    </row>
    <row r="67" spans="1:10" s="18" customFormat="1" ht="15" customHeight="1" x14ac:dyDescent="0.25">
      <c r="A67" s="147" t="s">
        <v>54</v>
      </c>
      <c r="B67" s="147"/>
      <c r="C67" s="147"/>
      <c r="D67" s="147"/>
      <c r="E67" s="147"/>
      <c r="F67" s="147"/>
      <c r="G67" s="147"/>
      <c r="H67" s="15">
        <f>SUM(H59:H66)</f>
        <v>0.3680000000000001</v>
      </c>
      <c r="I67" s="16">
        <f>SUM(I59:I66)</f>
        <v>387.23877236363637</v>
      </c>
      <c r="J67" s="17"/>
    </row>
    <row r="68" spans="1:10" ht="15" customHeight="1" x14ac:dyDescent="0.25">
      <c r="A68" s="151" t="s">
        <v>55</v>
      </c>
      <c r="B68" s="151"/>
      <c r="C68" s="151"/>
      <c r="D68" s="151"/>
      <c r="E68" s="151"/>
      <c r="F68" s="151"/>
      <c r="G68" s="151"/>
      <c r="H68" s="151"/>
      <c r="I68" s="151"/>
    </row>
    <row r="69" spans="1:10" ht="30.75" customHeight="1" x14ac:dyDescent="0.25">
      <c r="A69" s="152" t="s">
        <v>56</v>
      </c>
      <c r="B69" s="152"/>
      <c r="C69" s="152"/>
      <c r="D69" s="152"/>
      <c r="E69" s="152"/>
      <c r="F69" s="152"/>
      <c r="G69" s="152"/>
      <c r="H69" s="152"/>
      <c r="I69" s="152"/>
    </row>
    <row r="70" spans="1:10" ht="33.75" customHeight="1" x14ac:dyDescent="0.25">
      <c r="A70" s="13" t="s">
        <v>57</v>
      </c>
      <c r="B70" s="142" t="s">
        <v>58</v>
      </c>
      <c r="C70" s="142"/>
      <c r="D70" s="142"/>
      <c r="E70" s="142"/>
      <c r="F70" s="142"/>
      <c r="G70" s="142"/>
      <c r="H70" s="13" t="s">
        <v>34</v>
      </c>
      <c r="I70" s="13" t="s">
        <v>35</v>
      </c>
    </row>
    <row r="71" spans="1:10" ht="15" customHeight="1" x14ac:dyDescent="0.25">
      <c r="A71" s="76">
        <v>1</v>
      </c>
      <c r="B71" s="143" t="s">
        <v>59</v>
      </c>
      <c r="C71" s="143"/>
      <c r="D71" s="143"/>
      <c r="E71" s="143"/>
      <c r="F71" s="143"/>
      <c r="G71" s="143"/>
      <c r="H71" s="14">
        <v>0.119314</v>
      </c>
      <c r="I71" s="81">
        <f t="shared" ref="I71:I78" si="3">$I$47*H71</f>
        <v>125.55164914618182</v>
      </c>
    </row>
    <row r="72" spans="1:10" ht="15" customHeight="1" x14ac:dyDescent="0.25">
      <c r="A72" s="76">
        <v>2</v>
      </c>
      <c r="B72" s="143" t="s">
        <v>60</v>
      </c>
      <c r="C72" s="143"/>
      <c r="D72" s="143"/>
      <c r="E72" s="143"/>
      <c r="F72" s="143"/>
      <c r="G72" s="143"/>
      <c r="H72" s="14">
        <v>2.0479000000000001E-2</v>
      </c>
      <c r="I72" s="81">
        <f t="shared" si="3"/>
        <v>21.549627226181819</v>
      </c>
    </row>
    <row r="73" spans="1:10" ht="15" customHeight="1" x14ac:dyDescent="0.25">
      <c r="A73" s="76">
        <v>3</v>
      </c>
      <c r="B73" s="143" t="s">
        <v>61</v>
      </c>
      <c r="C73" s="143"/>
      <c r="D73" s="143"/>
      <c r="E73" s="143"/>
      <c r="F73" s="143"/>
      <c r="G73" s="143"/>
      <c r="H73" s="14">
        <v>1.2123E-2</v>
      </c>
      <c r="I73" s="81">
        <f t="shared" si="3"/>
        <v>12.756781623272726</v>
      </c>
    </row>
    <row r="74" spans="1:10" ht="15" customHeight="1" x14ac:dyDescent="0.25">
      <c r="A74" s="76">
        <v>4</v>
      </c>
      <c r="B74" s="143" t="s">
        <v>62</v>
      </c>
      <c r="C74" s="143"/>
      <c r="D74" s="143"/>
      <c r="E74" s="143"/>
      <c r="F74" s="143"/>
      <c r="G74" s="143"/>
      <c r="H74" s="14">
        <v>1.1436E-2</v>
      </c>
      <c r="I74" s="81">
        <f t="shared" si="3"/>
        <v>12.033865762909089</v>
      </c>
    </row>
    <row r="75" spans="1:10" ht="15" customHeight="1" x14ac:dyDescent="0.25">
      <c r="A75" s="76">
        <v>5</v>
      </c>
      <c r="B75" s="143" t="s">
        <v>63</v>
      </c>
      <c r="C75" s="143"/>
      <c r="D75" s="143"/>
      <c r="E75" s="143"/>
      <c r="F75" s="143"/>
      <c r="G75" s="143"/>
      <c r="H75" s="14">
        <v>1.74E-4</v>
      </c>
      <c r="I75" s="81">
        <f t="shared" si="3"/>
        <v>0.18309659345454543</v>
      </c>
    </row>
    <row r="76" spans="1:10" ht="15" customHeight="1" x14ac:dyDescent="0.25">
      <c r="A76" s="76">
        <v>6</v>
      </c>
      <c r="B76" s="143" t="s">
        <v>64</v>
      </c>
      <c r="C76" s="143"/>
      <c r="D76" s="143"/>
      <c r="E76" s="143"/>
      <c r="F76" s="143"/>
      <c r="G76" s="143"/>
      <c r="H76" s="14">
        <v>4.4200000000000001E-4</v>
      </c>
      <c r="I76" s="81">
        <f t="shared" si="3"/>
        <v>0.4651074385454545</v>
      </c>
    </row>
    <row r="77" spans="1:10" ht="15" customHeight="1" x14ac:dyDescent="0.25">
      <c r="A77" s="76">
        <v>7</v>
      </c>
      <c r="B77" s="143" t="s">
        <v>65</v>
      </c>
      <c r="C77" s="143"/>
      <c r="D77" s="143"/>
      <c r="E77" s="143"/>
      <c r="F77" s="143"/>
      <c r="G77" s="143"/>
      <c r="H77" s="14">
        <v>1.85E-4</v>
      </c>
      <c r="I77" s="81">
        <f t="shared" si="3"/>
        <v>0.19467166545454545</v>
      </c>
    </row>
    <row r="78" spans="1:10" ht="15" customHeight="1" x14ac:dyDescent="0.25">
      <c r="A78" s="76">
        <v>8</v>
      </c>
      <c r="B78" s="143" t="s">
        <v>66</v>
      </c>
      <c r="C78" s="143"/>
      <c r="D78" s="143"/>
      <c r="E78" s="143"/>
      <c r="F78" s="143"/>
      <c r="G78" s="143"/>
      <c r="H78" s="14">
        <v>9.0789999999999996E-2</v>
      </c>
      <c r="I78" s="81">
        <f t="shared" si="3"/>
        <v>95.536435170909087</v>
      </c>
    </row>
    <row r="79" spans="1:10" s="18" customFormat="1" ht="15" customHeight="1" x14ac:dyDescent="0.25">
      <c r="A79" s="147" t="s">
        <v>67</v>
      </c>
      <c r="B79" s="147"/>
      <c r="C79" s="147"/>
      <c r="D79" s="147"/>
      <c r="E79" s="147"/>
      <c r="F79" s="147"/>
      <c r="G79" s="147"/>
      <c r="H79" s="15">
        <f>SUM(H71:H78)</f>
        <v>0.25494299999999998</v>
      </c>
      <c r="I79" s="16">
        <f>SUM(I71:I78)</f>
        <v>268.27123462690906</v>
      </c>
      <c r="J79" s="17"/>
    </row>
    <row r="80" spans="1:10" ht="11.25" customHeight="1" x14ac:dyDescent="0.25">
      <c r="A80" s="19" t="s">
        <v>68</v>
      </c>
      <c r="B80" s="153" t="s">
        <v>69</v>
      </c>
      <c r="C80" s="153"/>
      <c r="D80" s="153"/>
      <c r="E80" s="153"/>
      <c r="F80" s="153"/>
      <c r="G80" s="153"/>
      <c r="H80" s="153"/>
      <c r="I80" s="153"/>
    </row>
    <row r="81" spans="1:11" ht="15" customHeight="1" x14ac:dyDescent="0.25">
      <c r="A81" s="19" t="s">
        <v>70</v>
      </c>
      <c r="B81" s="154" t="s">
        <v>71</v>
      </c>
      <c r="C81" s="154"/>
      <c r="D81" s="154"/>
      <c r="E81" s="154"/>
      <c r="F81" s="154"/>
      <c r="G81" s="154"/>
      <c r="H81" s="154"/>
      <c r="I81" s="154"/>
    </row>
    <row r="82" spans="1:11" ht="33.75" customHeight="1" x14ac:dyDescent="0.25">
      <c r="A82" s="13" t="s">
        <v>72</v>
      </c>
      <c r="B82" s="142" t="s">
        <v>73</v>
      </c>
      <c r="C82" s="142"/>
      <c r="D82" s="142"/>
      <c r="E82" s="142"/>
      <c r="F82" s="142"/>
      <c r="G82" s="142"/>
      <c r="H82" s="13" t="s">
        <v>34</v>
      </c>
      <c r="I82" s="13" t="s">
        <v>35</v>
      </c>
    </row>
    <row r="83" spans="1:11" ht="15" customHeight="1" x14ac:dyDescent="0.25">
      <c r="A83" s="76">
        <v>1</v>
      </c>
      <c r="B83" s="143" t="s">
        <v>74</v>
      </c>
      <c r="C83" s="143"/>
      <c r="D83" s="143"/>
      <c r="E83" s="143"/>
      <c r="F83" s="143"/>
      <c r="G83" s="143"/>
      <c r="H83" s="14">
        <v>4.8321000000000003E-2</v>
      </c>
      <c r="I83" s="81">
        <f>$I$47*H83</f>
        <v>50.847186737454543</v>
      </c>
    </row>
    <row r="84" spans="1:11" ht="15" customHeight="1" x14ac:dyDescent="0.25">
      <c r="A84" s="76">
        <v>2</v>
      </c>
      <c r="B84" s="143" t="s">
        <v>75</v>
      </c>
      <c r="C84" s="143"/>
      <c r="D84" s="143"/>
      <c r="E84" s="143"/>
      <c r="F84" s="143"/>
      <c r="G84" s="143"/>
      <c r="H84" s="14">
        <v>3.5109999999999998E-3</v>
      </c>
      <c r="I84" s="81">
        <f>$I$47*H84</f>
        <v>3.6945525265454542</v>
      </c>
    </row>
    <row r="85" spans="1:11" ht="15" customHeight="1" x14ac:dyDescent="0.25">
      <c r="A85" s="76">
        <v>3</v>
      </c>
      <c r="B85" s="143" t="s">
        <v>76</v>
      </c>
      <c r="C85" s="143"/>
      <c r="D85" s="143"/>
      <c r="E85" s="143"/>
      <c r="F85" s="143"/>
      <c r="G85" s="143"/>
      <c r="H85" s="14">
        <v>1.9328000000000001E-2</v>
      </c>
      <c r="I85" s="81">
        <f>$I$47*H85</f>
        <v>20.338453783272726</v>
      </c>
    </row>
    <row r="86" spans="1:11" s="18" customFormat="1" ht="15" customHeight="1" x14ac:dyDescent="0.25">
      <c r="A86" s="147" t="s">
        <v>77</v>
      </c>
      <c r="B86" s="147"/>
      <c r="C86" s="147"/>
      <c r="D86" s="147"/>
      <c r="E86" s="147"/>
      <c r="F86" s="147"/>
      <c r="G86" s="147"/>
      <c r="H86" s="15">
        <f>SUM(H83:H85)</f>
        <v>7.1160000000000001E-2</v>
      </c>
      <c r="I86" s="16">
        <f>SUM(I83:I85)</f>
        <v>74.880193047272726</v>
      </c>
      <c r="J86" s="17"/>
    </row>
    <row r="87" spans="1:11" ht="4.5" customHeight="1" x14ac:dyDescent="0.25"/>
    <row r="88" spans="1:11" ht="33.75" customHeight="1" x14ac:dyDescent="0.25">
      <c r="A88" s="13" t="s">
        <v>78</v>
      </c>
      <c r="B88" s="142" t="s">
        <v>79</v>
      </c>
      <c r="C88" s="142"/>
      <c r="D88" s="142"/>
      <c r="E88" s="142"/>
      <c r="F88" s="142"/>
      <c r="G88" s="142"/>
      <c r="H88" s="13" t="s">
        <v>34</v>
      </c>
      <c r="I88" s="13" t="s">
        <v>35</v>
      </c>
    </row>
    <row r="89" spans="1:11" ht="15" customHeight="1" x14ac:dyDescent="0.25">
      <c r="A89" s="76">
        <v>1</v>
      </c>
      <c r="B89" s="143" t="s">
        <v>80</v>
      </c>
      <c r="C89" s="143"/>
      <c r="D89" s="143"/>
      <c r="E89" s="143"/>
      <c r="F89" s="143"/>
      <c r="G89" s="143"/>
      <c r="H89" s="14">
        <f>(H67*H79)</f>
        <v>9.3819024000000015E-2</v>
      </c>
      <c r="I89" s="81">
        <f>$I$47*H89</f>
        <v>98.723814342702553</v>
      </c>
    </row>
    <row r="90" spans="1:11" s="18" customFormat="1" ht="15" customHeight="1" x14ac:dyDescent="0.25">
      <c r="A90" s="147" t="s">
        <v>81</v>
      </c>
      <c r="B90" s="147"/>
      <c r="C90" s="147"/>
      <c r="D90" s="147"/>
      <c r="E90" s="147"/>
      <c r="F90" s="147"/>
      <c r="G90" s="147"/>
      <c r="H90" s="15">
        <f>SUM(H89:H89)</f>
        <v>9.3819024000000015E-2</v>
      </c>
      <c r="I90" s="16">
        <f>I89</f>
        <v>98.723814342702553</v>
      </c>
      <c r="J90" s="17"/>
      <c r="K90" s="20"/>
    </row>
    <row r="91" spans="1:11" ht="4.5" customHeight="1" x14ac:dyDescent="0.25">
      <c r="J91" s="21"/>
    </row>
    <row r="92" spans="1:11" s="18" customFormat="1" ht="12" customHeight="1" x14ac:dyDescent="0.25">
      <c r="A92" s="156" t="s">
        <v>183</v>
      </c>
      <c r="B92" s="156"/>
      <c r="C92" s="156"/>
      <c r="D92" s="156"/>
      <c r="E92" s="156"/>
      <c r="F92" s="156"/>
      <c r="G92" s="156"/>
      <c r="H92" s="22">
        <f>H67+H79+H86+H90</f>
        <v>0.787922024</v>
      </c>
      <c r="I92" s="23">
        <f>I67+I79+I86+I90</f>
        <v>829.11401438052076</v>
      </c>
      <c r="J92" s="17"/>
    </row>
    <row r="93" spans="1:11" ht="4.5" customHeight="1" x14ac:dyDescent="0.25"/>
    <row r="94" spans="1:11" ht="33.75" customHeight="1" x14ac:dyDescent="0.25">
      <c r="A94" s="13" t="s">
        <v>82</v>
      </c>
      <c r="B94" s="142" t="s">
        <v>83</v>
      </c>
      <c r="C94" s="142"/>
      <c r="D94" s="142"/>
      <c r="E94" s="142"/>
      <c r="F94" s="142"/>
      <c r="G94" s="142"/>
      <c r="H94" s="13" t="s">
        <v>34</v>
      </c>
      <c r="I94" s="13" t="s">
        <v>35</v>
      </c>
    </row>
    <row r="95" spans="1:11" ht="15" customHeight="1" x14ac:dyDescent="0.25">
      <c r="A95" s="76">
        <v>1</v>
      </c>
      <c r="B95" s="143" t="s">
        <v>19</v>
      </c>
      <c r="C95" s="143"/>
      <c r="D95" s="143"/>
      <c r="E95" s="143"/>
      <c r="F95" s="143"/>
      <c r="G95" s="143"/>
      <c r="H95" s="14">
        <f t="shared" ref="H95:H100" si="4">I95/$I$47</f>
        <v>0</v>
      </c>
      <c r="I95" s="81">
        <f>I113</f>
        <v>0</v>
      </c>
    </row>
    <row r="96" spans="1:11" ht="15" customHeight="1" x14ac:dyDescent="0.25">
      <c r="A96" s="76">
        <f>A95+1</f>
        <v>2</v>
      </c>
      <c r="B96" s="143" t="s">
        <v>20</v>
      </c>
      <c r="C96" s="143"/>
      <c r="D96" s="143"/>
      <c r="E96" s="143"/>
      <c r="F96" s="143"/>
      <c r="G96" s="143"/>
      <c r="H96" s="14">
        <f t="shared" si="4"/>
        <v>0.21523962874701774</v>
      </c>
      <c r="I96" s="81">
        <f>I109</f>
        <v>226.4922</v>
      </c>
    </row>
    <row r="97" spans="1:10" ht="15" customHeight="1" x14ac:dyDescent="0.25">
      <c r="A97" s="76">
        <f t="shared" ref="A97:A100" si="5">A96+1</f>
        <v>3</v>
      </c>
      <c r="B97" s="157" t="s">
        <v>177</v>
      </c>
      <c r="C97" s="158"/>
      <c r="D97" s="158"/>
      <c r="E97" s="158"/>
      <c r="F97" s="158"/>
      <c r="G97" s="159"/>
      <c r="H97" s="14">
        <f t="shared" si="4"/>
        <v>0</v>
      </c>
      <c r="I97" s="81">
        <v>0</v>
      </c>
    </row>
    <row r="98" spans="1:10" ht="15" customHeight="1" x14ac:dyDescent="0.25">
      <c r="A98" s="76">
        <f t="shared" si="5"/>
        <v>4</v>
      </c>
      <c r="B98" s="143" t="s">
        <v>84</v>
      </c>
      <c r="C98" s="143"/>
      <c r="D98" s="143"/>
      <c r="E98" s="143"/>
      <c r="F98" s="143"/>
      <c r="G98" s="143"/>
      <c r="H98" s="14">
        <f t="shared" si="4"/>
        <v>0.17875707382208941</v>
      </c>
      <c r="I98" s="81">
        <f>I105</f>
        <v>188.10236363636363</v>
      </c>
    </row>
    <row r="99" spans="1:10" ht="15" customHeight="1" x14ac:dyDescent="0.25">
      <c r="A99" s="76">
        <f t="shared" si="5"/>
        <v>5</v>
      </c>
      <c r="B99" s="143" t="s">
        <v>85</v>
      </c>
      <c r="C99" s="143"/>
      <c r="D99" s="143"/>
      <c r="E99" s="143"/>
      <c r="F99" s="143"/>
      <c r="G99" s="143"/>
      <c r="H99" s="14">
        <f t="shared" si="4"/>
        <v>0</v>
      </c>
      <c r="I99" s="81">
        <f>IF(I29="Não aplicável",0,((I10/H10)*1.5*I29))</f>
        <v>0</v>
      </c>
    </row>
    <row r="100" spans="1:10" ht="15" customHeight="1" x14ac:dyDescent="0.25">
      <c r="A100" s="76">
        <f t="shared" si="5"/>
        <v>6</v>
      </c>
      <c r="B100" s="143" t="s">
        <v>86</v>
      </c>
      <c r="C100" s="143"/>
      <c r="D100" s="143"/>
      <c r="E100" s="143"/>
      <c r="F100" s="143"/>
      <c r="G100" s="143"/>
      <c r="H100" s="14">
        <f t="shared" si="4"/>
        <v>2.2902665313874509E-2</v>
      </c>
      <c r="I100" s="81">
        <f>IF(I21="Não aplicável",0,I21)</f>
        <v>24.1</v>
      </c>
    </row>
    <row r="101" spans="1:10" ht="15" customHeight="1" x14ac:dyDescent="0.25">
      <c r="A101" s="147" t="s">
        <v>87</v>
      </c>
      <c r="B101" s="147"/>
      <c r="C101" s="147"/>
      <c r="D101" s="147"/>
      <c r="E101" s="147"/>
      <c r="F101" s="147"/>
      <c r="G101" s="147"/>
      <c r="H101" s="15">
        <f>SUM(H95:H100)</f>
        <v>0.41689936788298165</v>
      </c>
      <c r="I101" s="16">
        <f>SUM(I95:I100)</f>
        <v>438.69456363636368</v>
      </c>
      <c r="J101" s="24"/>
    </row>
    <row r="102" spans="1:10" ht="18" customHeight="1" x14ac:dyDescent="0.25">
      <c r="A102" s="19" t="s">
        <v>88</v>
      </c>
      <c r="B102" s="151" t="s">
        <v>89</v>
      </c>
      <c r="C102" s="151"/>
      <c r="D102" s="151"/>
      <c r="E102" s="151"/>
      <c r="F102" s="151"/>
      <c r="G102" s="151"/>
      <c r="H102" s="25"/>
      <c r="I102" s="26"/>
    </row>
    <row r="103" spans="1:10" ht="15" customHeight="1" x14ac:dyDescent="0.25">
      <c r="A103" s="155" t="s">
        <v>90</v>
      </c>
      <c r="B103" s="155"/>
      <c r="C103" s="155"/>
      <c r="D103" s="155"/>
      <c r="E103" s="155"/>
      <c r="F103" s="155"/>
      <c r="G103" s="155"/>
      <c r="H103" s="155"/>
      <c r="I103" s="155"/>
    </row>
    <row r="104" spans="1:10" ht="24" customHeight="1" x14ac:dyDescent="0.25">
      <c r="A104" s="108" t="s">
        <v>91</v>
      </c>
      <c r="B104" s="108"/>
      <c r="C104" s="76" t="s">
        <v>92</v>
      </c>
      <c r="D104" s="76" t="s">
        <v>93</v>
      </c>
      <c r="E104" s="76" t="s">
        <v>94</v>
      </c>
      <c r="F104" s="76" t="s">
        <v>95</v>
      </c>
      <c r="G104" s="76" t="s">
        <v>96</v>
      </c>
      <c r="H104" s="14" t="s">
        <v>97</v>
      </c>
      <c r="I104" s="81" t="s">
        <v>98</v>
      </c>
    </row>
    <row r="105" spans="1:10" ht="15" customHeight="1" x14ac:dyDescent="0.25">
      <c r="A105" s="162">
        <f>IF(I12="Não aplicável",0,I12)</f>
        <v>5.3</v>
      </c>
      <c r="B105" s="162"/>
      <c r="C105" s="76">
        <f>IF(I13="Não aplicável",0,I13)</f>
        <v>22</v>
      </c>
      <c r="D105" s="76">
        <v>2</v>
      </c>
      <c r="E105" s="77">
        <f>A105*C105*D105</f>
        <v>233.2</v>
      </c>
      <c r="F105" s="77">
        <f>I39</f>
        <v>751.62727272727273</v>
      </c>
      <c r="G105" s="27">
        <f>IF(I14="Não aplicável",0,I14)</f>
        <v>0.06</v>
      </c>
      <c r="H105" s="77">
        <f>F105*G105</f>
        <v>45.097636363636362</v>
      </c>
      <c r="I105" s="81">
        <f>IF((E105-H105)&gt;0,E105-H105,0)</f>
        <v>188.10236363636363</v>
      </c>
    </row>
    <row r="106" spans="1:10" ht="3.75" customHeight="1" x14ac:dyDescent="0.25">
      <c r="A106" s="28"/>
      <c r="E106" s="24"/>
      <c r="F106" s="24"/>
      <c r="G106" s="29"/>
      <c r="H106" s="24"/>
      <c r="I106" s="30"/>
    </row>
    <row r="107" spans="1:10" ht="15" customHeight="1" x14ac:dyDescent="0.25">
      <c r="A107" s="155" t="s">
        <v>99</v>
      </c>
      <c r="B107" s="155"/>
      <c r="C107" s="155"/>
      <c r="D107" s="155"/>
      <c r="E107" s="155"/>
      <c r="F107" s="155"/>
      <c r="G107" s="155"/>
      <c r="H107" s="155"/>
      <c r="I107" s="155"/>
    </row>
    <row r="108" spans="1:10" ht="23.25" customHeight="1" x14ac:dyDescent="0.25">
      <c r="A108" s="108" t="s">
        <v>91</v>
      </c>
      <c r="B108" s="108"/>
      <c r="C108" s="76" t="s">
        <v>100</v>
      </c>
      <c r="D108" s="76" t="s">
        <v>93</v>
      </c>
      <c r="E108" s="76" t="s">
        <v>94</v>
      </c>
      <c r="F108" s="76" t="s">
        <v>95</v>
      </c>
      <c r="G108" s="76" t="s">
        <v>96</v>
      </c>
      <c r="H108" s="14" t="s">
        <v>97</v>
      </c>
      <c r="I108" s="81" t="s">
        <v>98</v>
      </c>
    </row>
    <row r="109" spans="1:10" ht="15" customHeight="1" x14ac:dyDescent="0.25">
      <c r="A109" s="160">
        <f>IF(I18="Não aplicável",0,I18)</f>
        <v>12.71</v>
      </c>
      <c r="B109" s="160"/>
      <c r="C109" s="31">
        <f>IF(I19="Não aplicável",0,I19)</f>
        <v>22</v>
      </c>
      <c r="D109" s="76">
        <v>1</v>
      </c>
      <c r="E109" s="77">
        <f>A109*C109*D109</f>
        <v>279.62</v>
      </c>
      <c r="F109" s="77">
        <f>E109</f>
        <v>279.62</v>
      </c>
      <c r="G109" s="80">
        <f>IF(I20="Não aplicável",0,I20)</f>
        <v>0.19</v>
      </c>
      <c r="H109" s="77">
        <f>F109*G109</f>
        <v>53.127800000000001</v>
      </c>
      <c r="I109" s="81">
        <f>E109-H109</f>
        <v>226.4922</v>
      </c>
    </row>
    <row r="110" spans="1:10" ht="4.5" customHeight="1" x14ac:dyDescent="0.25">
      <c r="A110" s="32"/>
      <c r="B110" s="32"/>
      <c r="C110" s="32"/>
      <c r="D110" s="32"/>
      <c r="E110" s="17"/>
      <c r="F110" s="17"/>
      <c r="G110" s="33"/>
      <c r="H110" s="17"/>
      <c r="I110" s="34"/>
    </row>
    <row r="111" spans="1:10" ht="15" customHeight="1" x14ac:dyDescent="0.25">
      <c r="A111" s="163" t="s">
        <v>176</v>
      </c>
      <c r="B111" s="164"/>
      <c r="C111" s="164"/>
      <c r="D111" s="164"/>
      <c r="E111" s="164"/>
      <c r="F111" s="165" t="str">
        <f>A15</f>
        <v xml:space="preserve">Auxílio Alimentação </v>
      </c>
      <c r="G111" s="165"/>
      <c r="H111" s="165"/>
      <c r="I111" s="166"/>
    </row>
    <row r="112" spans="1:10" ht="23.25" customHeight="1" x14ac:dyDescent="0.25">
      <c r="A112" s="135" t="s">
        <v>91</v>
      </c>
      <c r="B112" s="135"/>
      <c r="C112" s="75" t="s">
        <v>100</v>
      </c>
      <c r="D112" s="75" t="s">
        <v>93</v>
      </c>
      <c r="E112" s="75" t="s">
        <v>94</v>
      </c>
      <c r="F112" s="75" t="s">
        <v>95</v>
      </c>
      <c r="G112" s="75" t="s">
        <v>96</v>
      </c>
      <c r="H112" s="66" t="str">
        <f>H104</f>
        <v>Valor desconto</v>
      </c>
      <c r="I112" s="67" t="s">
        <v>98</v>
      </c>
    </row>
    <row r="113" spans="1:12" ht="15" customHeight="1" x14ac:dyDescent="0.25">
      <c r="A113" s="160">
        <f>IF(I15="Não aplicável",0,I15)</f>
        <v>0</v>
      </c>
      <c r="B113" s="160"/>
      <c r="C113" s="31">
        <f>IF(I16="Não aplicável",0,I16)</f>
        <v>0</v>
      </c>
      <c r="D113" s="76">
        <v>1</v>
      </c>
      <c r="E113" s="77">
        <f>A113*C113*D113</f>
        <v>0</v>
      </c>
      <c r="F113" s="77">
        <f>E113</f>
        <v>0</v>
      </c>
      <c r="G113" s="80">
        <f>IF(I17="Não aplicável",0,I17)</f>
        <v>0</v>
      </c>
      <c r="H113" s="77">
        <f>F113*G113</f>
        <v>0</v>
      </c>
      <c r="I113" s="81">
        <f>E113-H113</f>
        <v>0</v>
      </c>
    </row>
    <row r="114" spans="1:12" ht="4.5" customHeight="1" x14ac:dyDescent="0.25"/>
    <row r="115" spans="1:12" ht="12" customHeight="1" x14ac:dyDescent="0.25">
      <c r="A115" s="161" t="s">
        <v>101</v>
      </c>
      <c r="B115" s="161"/>
      <c r="C115" s="161"/>
      <c r="D115" s="161"/>
      <c r="E115" s="161"/>
      <c r="F115" s="161"/>
      <c r="G115" s="161"/>
      <c r="H115" s="35">
        <f>H47+H92+H101</f>
        <v>2.2048213918829815</v>
      </c>
      <c r="I115" s="36">
        <f>I47+I92+I101</f>
        <v>2320.0878507441571</v>
      </c>
      <c r="J115" s="24"/>
      <c r="L115" s="24"/>
    </row>
    <row r="116" spans="1:12" s="41" customFormat="1" ht="4.5" customHeight="1" x14ac:dyDescent="0.25">
      <c r="A116" s="37"/>
      <c r="B116" s="37"/>
      <c r="C116" s="37"/>
      <c r="D116" s="37"/>
      <c r="E116" s="37"/>
      <c r="F116" s="37"/>
      <c r="G116" s="37"/>
      <c r="H116" s="38"/>
      <c r="I116" s="39"/>
      <c r="J116" s="40"/>
      <c r="L116" s="40"/>
    </row>
    <row r="117" spans="1:12" ht="11.25" customHeight="1" x14ac:dyDescent="0.25">
      <c r="A117" s="146" t="s">
        <v>102</v>
      </c>
      <c r="B117" s="146"/>
      <c r="C117" s="146"/>
      <c r="D117" s="146"/>
      <c r="E117" s="146"/>
      <c r="F117" s="146"/>
      <c r="G117" s="146"/>
      <c r="H117" s="146"/>
      <c r="I117" s="146"/>
    </row>
    <row r="118" spans="1:12" ht="33.75" customHeight="1" x14ac:dyDescent="0.25">
      <c r="A118" s="13" t="s">
        <v>32</v>
      </c>
      <c r="B118" s="142" t="s">
        <v>103</v>
      </c>
      <c r="C118" s="142"/>
      <c r="D118" s="142"/>
      <c r="E118" s="142"/>
      <c r="F118" s="142"/>
      <c r="G118" s="142"/>
      <c r="H118" s="13" t="s">
        <v>34</v>
      </c>
      <c r="I118" s="13" t="s">
        <v>35</v>
      </c>
    </row>
    <row r="119" spans="1:12" ht="15" customHeight="1" x14ac:dyDescent="0.25">
      <c r="A119" s="76">
        <v>1</v>
      </c>
      <c r="B119" s="143" t="s">
        <v>104</v>
      </c>
      <c r="C119" s="143"/>
      <c r="D119" s="143"/>
      <c r="E119" s="143"/>
      <c r="F119" s="143"/>
      <c r="G119" s="143"/>
      <c r="H119" s="14">
        <f t="shared" ref="H119:H124" si="6">I119/$I$130</f>
        <v>0</v>
      </c>
      <c r="I119" s="81">
        <v>0</v>
      </c>
    </row>
    <row r="120" spans="1:12" ht="15" customHeight="1" x14ac:dyDescent="0.25">
      <c r="A120" s="76">
        <v>2</v>
      </c>
      <c r="B120" s="107" t="s">
        <v>105</v>
      </c>
      <c r="C120" s="107"/>
      <c r="D120" s="107"/>
      <c r="E120" s="107"/>
      <c r="F120" s="107"/>
      <c r="G120" s="107"/>
      <c r="H120" s="14">
        <f t="shared" si="6"/>
        <v>0</v>
      </c>
      <c r="I120" s="81">
        <v>0</v>
      </c>
    </row>
    <row r="121" spans="1:12" ht="15" customHeight="1" x14ac:dyDescent="0.25">
      <c r="A121" s="76">
        <v>3</v>
      </c>
      <c r="B121" s="143" t="s">
        <v>106</v>
      </c>
      <c r="C121" s="143"/>
      <c r="D121" s="143"/>
      <c r="E121" s="143"/>
      <c r="F121" s="143"/>
      <c r="G121" s="143"/>
      <c r="H121" s="14">
        <f t="shared" si="6"/>
        <v>0</v>
      </c>
      <c r="I121" s="81">
        <v>0</v>
      </c>
    </row>
    <row r="122" spans="1:12" ht="15" customHeight="1" x14ac:dyDescent="0.25">
      <c r="A122" s="76">
        <v>4</v>
      </c>
      <c r="B122" s="107" t="s">
        <v>107</v>
      </c>
      <c r="C122" s="107"/>
      <c r="D122" s="107"/>
      <c r="E122" s="107"/>
      <c r="F122" s="107"/>
      <c r="G122" s="107"/>
      <c r="H122" s="14">
        <f t="shared" si="6"/>
        <v>0</v>
      </c>
      <c r="I122" s="81">
        <v>0</v>
      </c>
    </row>
    <row r="123" spans="1:12" ht="15" customHeight="1" x14ac:dyDescent="0.25">
      <c r="A123" s="76">
        <v>5</v>
      </c>
      <c r="B123" s="143" t="s">
        <v>108</v>
      </c>
      <c r="C123" s="143"/>
      <c r="D123" s="143"/>
      <c r="E123" s="143"/>
      <c r="F123" s="143"/>
      <c r="G123" s="143"/>
      <c r="H123" s="14">
        <f t="shared" si="6"/>
        <v>0</v>
      </c>
      <c r="I123" s="81">
        <v>0</v>
      </c>
    </row>
    <row r="124" spans="1:12" ht="15" customHeight="1" x14ac:dyDescent="0.25">
      <c r="A124" s="76">
        <v>6</v>
      </c>
      <c r="B124" s="143" t="s">
        <v>109</v>
      </c>
      <c r="C124" s="143"/>
      <c r="D124" s="143"/>
      <c r="E124" s="143"/>
      <c r="F124" s="143"/>
      <c r="G124" s="143"/>
      <c r="H124" s="14">
        <f t="shared" si="6"/>
        <v>0</v>
      </c>
      <c r="I124" s="81">
        <v>0</v>
      </c>
    </row>
    <row r="125" spans="1:12" ht="15" customHeight="1" x14ac:dyDescent="0.25">
      <c r="A125" s="147" t="s">
        <v>110</v>
      </c>
      <c r="B125" s="147"/>
      <c r="C125" s="147"/>
      <c r="D125" s="147"/>
      <c r="E125" s="147"/>
      <c r="F125" s="147"/>
      <c r="G125" s="147"/>
      <c r="H125" s="15">
        <f>H119+H120+H121+H122+H123+H124</f>
        <v>0</v>
      </c>
      <c r="I125" s="42">
        <f>SUM(I119:I124)</f>
        <v>0</v>
      </c>
      <c r="J125" s="24"/>
    </row>
    <row r="126" spans="1:12" ht="36" customHeight="1" x14ac:dyDescent="0.25">
      <c r="B126" s="153" t="s">
        <v>182</v>
      </c>
      <c r="C126" s="153"/>
      <c r="D126" s="153"/>
      <c r="E126" s="153"/>
      <c r="F126" s="153"/>
      <c r="G126" s="153"/>
      <c r="H126" s="153"/>
      <c r="I126" s="153"/>
    </row>
    <row r="127" spans="1:12" ht="5.25" customHeight="1" x14ac:dyDescent="0.25"/>
    <row r="128" spans="1:12" ht="48.75" customHeight="1" x14ac:dyDescent="0.25">
      <c r="A128" s="167" t="s">
        <v>111</v>
      </c>
      <c r="B128" s="167"/>
      <c r="C128" s="167"/>
      <c r="D128" s="167"/>
      <c r="E128" s="167"/>
      <c r="F128" s="43">
        <f>I30</f>
        <v>0.2</v>
      </c>
      <c r="G128" s="44">
        <f>I130*F128</f>
        <v>426.39709742155867</v>
      </c>
      <c r="H128" s="78" t="s">
        <v>112</v>
      </c>
      <c r="I128" s="45">
        <f>I98</f>
        <v>188.10236363636363</v>
      </c>
    </row>
    <row r="129" spans="1:12" s="48" customFormat="1" ht="16.5" customHeight="1" x14ac:dyDescent="0.25">
      <c r="A129" s="168" t="s">
        <v>113</v>
      </c>
      <c r="B129" s="168"/>
      <c r="C129" s="78" t="s">
        <v>114</v>
      </c>
      <c r="D129" s="78" t="s">
        <v>115</v>
      </c>
      <c r="E129" s="78" t="s">
        <v>116</v>
      </c>
      <c r="F129" s="78" t="s">
        <v>117</v>
      </c>
      <c r="G129" s="78" t="s">
        <v>118</v>
      </c>
      <c r="H129" s="78" t="s">
        <v>119</v>
      </c>
      <c r="I129" s="46" t="s">
        <v>120</v>
      </c>
      <c r="J129" s="47"/>
    </row>
    <row r="130" spans="1:12" ht="16.5" customHeight="1" x14ac:dyDescent="0.25">
      <c r="A130" s="169">
        <f>I47</f>
        <v>1052.2792727272727</v>
      </c>
      <c r="B130" s="169"/>
      <c r="C130" s="79">
        <f>I67</f>
        <v>387.23877236363637</v>
      </c>
      <c r="D130" s="79">
        <f>I79</f>
        <v>268.27123462690906</v>
      </c>
      <c r="E130" s="79">
        <f>I86</f>
        <v>74.880193047272726</v>
      </c>
      <c r="F130" s="79">
        <f>I90</f>
        <v>98.723814342702553</v>
      </c>
      <c r="G130" s="79">
        <f>I101</f>
        <v>438.69456363636368</v>
      </c>
      <c r="H130" s="79">
        <f>A130+C130+D130+E130+F130+G130</f>
        <v>2320.0878507441571</v>
      </c>
      <c r="I130" s="79">
        <f>H130-I128</f>
        <v>2131.9854871077932</v>
      </c>
      <c r="J130" s="24"/>
    </row>
    <row r="131" spans="1:12" ht="4.5" customHeight="1" x14ac:dyDescent="0.25">
      <c r="A131" s="19"/>
      <c r="B131" s="170"/>
      <c r="C131" s="170"/>
      <c r="D131" s="170"/>
      <c r="E131" s="170"/>
      <c r="F131" s="170"/>
      <c r="G131" s="170"/>
      <c r="H131" s="170"/>
      <c r="I131" s="170"/>
    </row>
    <row r="132" spans="1:12" ht="33.75" customHeight="1" x14ac:dyDescent="0.25">
      <c r="A132" s="13" t="s">
        <v>44</v>
      </c>
      <c r="B132" s="142" t="s">
        <v>121</v>
      </c>
      <c r="C132" s="142"/>
      <c r="D132" s="142"/>
      <c r="E132" s="142"/>
      <c r="F132" s="142"/>
      <c r="G132" s="142"/>
      <c r="H132" s="13" t="s">
        <v>34</v>
      </c>
      <c r="I132" s="13" t="s">
        <v>35</v>
      </c>
    </row>
    <row r="133" spans="1:12" ht="15" customHeight="1" x14ac:dyDescent="0.25">
      <c r="A133" s="76">
        <v>1</v>
      </c>
      <c r="B133" s="143" t="s">
        <v>122</v>
      </c>
      <c r="C133" s="143"/>
      <c r="D133" s="143"/>
      <c r="E133" s="143"/>
      <c r="F133" s="143"/>
      <c r="G133" s="143"/>
      <c r="H133" s="14">
        <f>I133/$I$143</f>
        <v>0</v>
      </c>
      <c r="I133" s="81">
        <v>0</v>
      </c>
    </row>
    <row r="134" spans="1:12" ht="15" customHeight="1" x14ac:dyDescent="0.25">
      <c r="A134" s="76">
        <v>2</v>
      </c>
      <c r="B134" s="143" t="s">
        <v>123</v>
      </c>
      <c r="C134" s="143"/>
      <c r="D134" s="143"/>
      <c r="E134" s="143"/>
      <c r="F134" s="143"/>
      <c r="G134" s="143"/>
      <c r="H134" s="14">
        <f>I134/$I$143</f>
        <v>0</v>
      </c>
      <c r="I134" s="81">
        <v>0</v>
      </c>
    </row>
    <row r="135" spans="1:12" ht="35.65" customHeight="1" x14ac:dyDescent="0.25">
      <c r="A135" s="147" t="s">
        <v>179</v>
      </c>
      <c r="B135" s="147"/>
      <c r="C135" s="147"/>
      <c r="D135" s="147"/>
      <c r="E135" s="147"/>
      <c r="F135" s="147"/>
      <c r="G135" s="147"/>
      <c r="H135" s="15">
        <f>H133+H134</f>
        <v>0</v>
      </c>
      <c r="I135" s="16">
        <f>SUM(I133:I134)</f>
        <v>0</v>
      </c>
    </row>
    <row r="136" spans="1:12" ht="4.5" customHeight="1" x14ac:dyDescent="0.25"/>
    <row r="137" spans="1:12" ht="33.75" customHeight="1" x14ac:dyDescent="0.25">
      <c r="A137" s="13" t="s">
        <v>57</v>
      </c>
      <c r="B137" s="142" t="s">
        <v>124</v>
      </c>
      <c r="C137" s="142"/>
      <c r="D137" s="142"/>
      <c r="E137" s="142"/>
      <c r="F137" s="142"/>
      <c r="G137" s="142"/>
      <c r="H137" s="13" t="s">
        <v>34</v>
      </c>
      <c r="I137" s="13" t="s">
        <v>35</v>
      </c>
    </row>
    <row r="138" spans="1:12" ht="15" customHeight="1" x14ac:dyDescent="0.25">
      <c r="A138" s="76">
        <v>1</v>
      </c>
      <c r="B138" s="143" t="s">
        <v>124</v>
      </c>
      <c r="C138" s="143"/>
      <c r="D138" s="143"/>
      <c r="E138" s="143"/>
      <c r="F138" s="143"/>
      <c r="G138" s="143"/>
      <c r="H138" s="14">
        <f>I138/I143</f>
        <v>0</v>
      </c>
      <c r="I138" s="81">
        <v>0</v>
      </c>
    </row>
    <row r="139" spans="1:12" ht="36.6" customHeight="1" x14ac:dyDescent="0.25">
      <c r="A139" s="147" t="s">
        <v>178</v>
      </c>
      <c r="B139" s="147"/>
      <c r="C139" s="147"/>
      <c r="D139" s="147"/>
      <c r="E139" s="147"/>
      <c r="F139" s="147"/>
      <c r="G139" s="147"/>
      <c r="H139" s="15">
        <f>H138</f>
        <v>0</v>
      </c>
      <c r="I139" s="16">
        <f>I138</f>
        <v>0</v>
      </c>
      <c r="J139" s="24"/>
      <c r="K139" s="24"/>
      <c r="L139" s="2"/>
    </row>
    <row r="140" spans="1:12" ht="4.5" customHeight="1" x14ac:dyDescent="0.25">
      <c r="A140" s="18"/>
      <c r="B140" s="18"/>
      <c r="C140" s="18"/>
      <c r="D140" s="18"/>
      <c r="E140" s="18"/>
      <c r="F140" s="18"/>
      <c r="G140" s="18"/>
      <c r="H140" s="25"/>
      <c r="I140" s="26"/>
    </row>
    <row r="141" spans="1:12" ht="39" customHeight="1" x14ac:dyDescent="0.25">
      <c r="A141" s="171" t="s">
        <v>125</v>
      </c>
      <c r="B141" s="171"/>
      <c r="C141" s="171"/>
      <c r="D141" s="171"/>
      <c r="E141" s="171"/>
      <c r="F141" s="43">
        <v>0.18</v>
      </c>
      <c r="G141" s="44">
        <f>I143*F141</f>
        <v>383.75738767940277</v>
      </c>
      <c r="H141" s="78" t="s">
        <v>112</v>
      </c>
      <c r="I141" s="45">
        <f>I98</f>
        <v>188.10236363636363</v>
      </c>
      <c r="L141" s="2"/>
    </row>
    <row r="142" spans="1:12" s="48" customFormat="1" ht="16.5" customHeight="1" x14ac:dyDescent="0.25">
      <c r="A142" s="168" t="s">
        <v>113</v>
      </c>
      <c r="B142" s="168"/>
      <c r="C142" s="78" t="s">
        <v>114</v>
      </c>
      <c r="D142" s="78" t="s">
        <v>115</v>
      </c>
      <c r="E142" s="78" t="s">
        <v>116</v>
      </c>
      <c r="F142" s="78" t="s">
        <v>117</v>
      </c>
      <c r="G142" s="78" t="s">
        <v>118</v>
      </c>
      <c r="H142" s="78" t="s">
        <v>119</v>
      </c>
      <c r="I142" s="46" t="s">
        <v>120</v>
      </c>
      <c r="J142" s="47"/>
      <c r="L142" s="47"/>
    </row>
    <row r="143" spans="1:12" ht="16.5" customHeight="1" x14ac:dyDescent="0.25">
      <c r="A143" s="169">
        <f>I47</f>
        <v>1052.2792727272727</v>
      </c>
      <c r="B143" s="169"/>
      <c r="C143" s="79">
        <f>I67</f>
        <v>387.23877236363637</v>
      </c>
      <c r="D143" s="79">
        <f>I79</f>
        <v>268.27123462690906</v>
      </c>
      <c r="E143" s="79">
        <f>I86</f>
        <v>74.880193047272726</v>
      </c>
      <c r="F143" s="79">
        <f>I90</f>
        <v>98.723814342702553</v>
      </c>
      <c r="G143" s="79">
        <f>I101</f>
        <v>438.69456363636368</v>
      </c>
      <c r="H143" s="79">
        <f>A143+C143+D143+E143+F143+G143</f>
        <v>2320.0878507441571</v>
      </c>
      <c r="I143" s="79">
        <f>H143-I141</f>
        <v>2131.9854871077932</v>
      </c>
      <c r="J143" s="24"/>
      <c r="L143" s="2"/>
    </row>
    <row r="144" spans="1:12" ht="4.5" customHeight="1" x14ac:dyDescent="0.25"/>
    <row r="145" spans="1:10" ht="12" customHeight="1" x14ac:dyDescent="0.25">
      <c r="A145" s="161" t="s">
        <v>126</v>
      </c>
      <c r="B145" s="161"/>
      <c r="C145" s="161"/>
      <c r="D145" s="161"/>
      <c r="E145" s="161"/>
      <c r="F145" s="161"/>
      <c r="G145" s="161"/>
      <c r="H145" s="35">
        <f>H125+H135+H139</f>
        <v>0</v>
      </c>
      <c r="I145" s="36">
        <f>I125+I135+I139</f>
        <v>0</v>
      </c>
    </row>
    <row r="146" spans="1:10" ht="4.5" customHeight="1" x14ac:dyDescent="0.25"/>
    <row r="147" spans="1:10" ht="11.25" customHeight="1" x14ac:dyDescent="0.25">
      <c r="A147" s="146" t="s">
        <v>127</v>
      </c>
      <c r="B147" s="146"/>
      <c r="C147" s="146"/>
      <c r="D147" s="146"/>
      <c r="E147" s="146"/>
      <c r="F147" s="146"/>
      <c r="G147" s="146"/>
      <c r="H147" s="146"/>
      <c r="I147" s="146"/>
    </row>
    <row r="148" spans="1:10" ht="33.75" customHeight="1" x14ac:dyDescent="0.25">
      <c r="A148" s="13" t="s">
        <v>32</v>
      </c>
      <c r="B148" s="142" t="s">
        <v>128</v>
      </c>
      <c r="C148" s="142"/>
      <c r="D148" s="142"/>
      <c r="E148" s="142"/>
      <c r="F148" s="142"/>
      <c r="G148" s="142"/>
      <c r="H148" s="13" t="s">
        <v>34</v>
      </c>
      <c r="I148" s="13" t="s">
        <v>35</v>
      </c>
    </row>
    <row r="149" spans="1:10" ht="15" customHeight="1" x14ac:dyDescent="0.25">
      <c r="A149" s="76">
        <v>1</v>
      </c>
      <c r="B149" s="143" t="s">
        <v>129</v>
      </c>
      <c r="C149" s="143"/>
      <c r="D149" s="143"/>
      <c r="E149" s="143"/>
      <c r="F149" s="143"/>
      <c r="G149" s="143"/>
      <c r="H149" s="14">
        <f>I149/$I$115</f>
        <v>1.8803418803418806E-2</v>
      </c>
      <c r="I149" s="81">
        <f>($D$159/$E$160)*G159</f>
        <v>43.625583518266204</v>
      </c>
    </row>
    <row r="150" spans="1:10" ht="15" customHeight="1" x14ac:dyDescent="0.25">
      <c r="A150" s="76">
        <v>2</v>
      </c>
      <c r="B150" s="143" t="s">
        <v>130</v>
      </c>
      <c r="C150" s="143"/>
      <c r="D150" s="143"/>
      <c r="E150" s="143"/>
      <c r="F150" s="143"/>
      <c r="G150" s="143"/>
      <c r="H150" s="14">
        <f>I150/$I$115</f>
        <v>8.6609686609686612E-2</v>
      </c>
      <c r="I150" s="81">
        <f>($D$159/$E$160)*G160</f>
        <v>200.94208165989281</v>
      </c>
    </row>
    <row r="151" spans="1:10" ht="15" customHeight="1" x14ac:dyDescent="0.25">
      <c r="A151" s="76">
        <v>3</v>
      </c>
      <c r="B151" s="143" t="s">
        <v>12</v>
      </c>
      <c r="C151" s="143"/>
      <c r="D151" s="143"/>
      <c r="E151" s="143"/>
      <c r="F151" s="143"/>
      <c r="G151" s="143"/>
      <c r="H151" s="14">
        <f>I151/$I$115</f>
        <v>3.4188034188034185E-2</v>
      </c>
      <c r="I151" s="81">
        <f>($D$159/$E$160)*G161</f>
        <v>79.319242760484002</v>
      </c>
    </row>
    <row r="152" spans="1:10" ht="15" customHeight="1" x14ac:dyDescent="0.25">
      <c r="A152" s="76">
        <v>4</v>
      </c>
      <c r="B152" s="143" t="s">
        <v>131</v>
      </c>
      <c r="C152" s="143"/>
      <c r="D152" s="143"/>
      <c r="E152" s="143"/>
      <c r="F152" s="143"/>
      <c r="G152" s="143"/>
      <c r="H152" s="14">
        <f>I152/$I$115</f>
        <v>0</v>
      </c>
      <c r="I152" s="81">
        <f>($D$159/$E$160)*G162</f>
        <v>0</v>
      </c>
    </row>
    <row r="153" spans="1:10" ht="15" customHeight="1" x14ac:dyDescent="0.25">
      <c r="A153" s="76">
        <v>5</v>
      </c>
      <c r="B153" s="143" t="s">
        <v>132</v>
      </c>
      <c r="C153" s="143"/>
      <c r="D153" s="143"/>
      <c r="E153" s="143"/>
      <c r="F153" s="143"/>
      <c r="G153" s="143"/>
      <c r="H153" s="14">
        <f>I153/$I$115</f>
        <v>0</v>
      </c>
      <c r="I153" s="81">
        <f>($D$159/$E$160)*G163</f>
        <v>0</v>
      </c>
    </row>
    <row r="154" spans="1:10" ht="15" customHeight="1" x14ac:dyDescent="0.25">
      <c r="A154" s="147" t="s">
        <v>133</v>
      </c>
      <c r="B154" s="147"/>
      <c r="C154" s="147"/>
      <c r="D154" s="147"/>
      <c r="E154" s="147"/>
      <c r="F154" s="147"/>
      <c r="G154" s="147"/>
      <c r="H154" s="15">
        <f>H149+H150+H151+H152+H153</f>
        <v>0.1396011396011396</v>
      </c>
      <c r="I154" s="16">
        <f>SUM(I149:I153)</f>
        <v>323.88690793864305</v>
      </c>
    </row>
    <row r="155" spans="1:10" ht="11.25" customHeight="1" x14ac:dyDescent="0.25">
      <c r="A155" s="19" t="s">
        <v>134</v>
      </c>
      <c r="B155" s="153" t="s">
        <v>135</v>
      </c>
      <c r="C155" s="153"/>
      <c r="D155" s="153"/>
      <c r="E155" s="153"/>
      <c r="F155" s="153"/>
      <c r="G155" s="153"/>
      <c r="H155" s="153"/>
      <c r="I155" s="153"/>
    </row>
    <row r="156" spans="1:10" ht="18.75" customHeight="1" x14ac:dyDescent="0.25">
      <c r="A156" s="19" t="s">
        <v>136</v>
      </c>
      <c r="B156" s="172" t="s">
        <v>137</v>
      </c>
      <c r="C156" s="172"/>
      <c r="D156" s="172"/>
      <c r="E156" s="172"/>
      <c r="F156" s="172"/>
      <c r="G156" s="172"/>
      <c r="H156" s="172"/>
      <c r="I156" s="172"/>
    </row>
    <row r="157" spans="1:10" ht="13.5" customHeight="1" x14ac:dyDescent="0.25">
      <c r="A157" s="155" t="s">
        <v>138</v>
      </c>
      <c r="B157" s="155"/>
      <c r="C157" s="155"/>
      <c r="D157" s="155"/>
      <c r="E157" s="155"/>
      <c r="F157" s="155"/>
      <c r="G157" s="155"/>
      <c r="H157" s="155"/>
      <c r="I157" s="155"/>
    </row>
    <row r="158" spans="1:10" ht="13.5" customHeight="1" x14ac:dyDescent="0.25">
      <c r="A158" s="108" t="s">
        <v>139</v>
      </c>
      <c r="B158" s="108"/>
      <c r="C158" s="76" t="s">
        <v>140</v>
      </c>
      <c r="D158" s="118" t="s">
        <v>141</v>
      </c>
      <c r="E158" s="118"/>
      <c r="F158" s="76" t="s">
        <v>142</v>
      </c>
      <c r="G158" s="49" t="s">
        <v>143</v>
      </c>
      <c r="H158" s="108" t="s">
        <v>144</v>
      </c>
      <c r="I158" s="108"/>
    </row>
    <row r="159" spans="1:10" ht="13.5" customHeight="1" x14ac:dyDescent="0.25">
      <c r="A159" s="177">
        <f>I115</f>
        <v>2320.0878507441571</v>
      </c>
      <c r="B159" s="177"/>
      <c r="C159" s="81">
        <f>I145</f>
        <v>0</v>
      </c>
      <c r="D159" s="178">
        <f>A159+C159</f>
        <v>2320.0878507441571</v>
      </c>
      <c r="E159" s="178"/>
      <c r="F159" s="76" t="str">
        <f>B149</f>
        <v>PIS</v>
      </c>
      <c r="G159" s="50">
        <v>1.6500000000000001E-2</v>
      </c>
      <c r="H159" s="174">
        <v>6.4999999999999997E-3</v>
      </c>
      <c r="I159" s="174"/>
      <c r="J159" s="24"/>
    </row>
    <row r="160" spans="1:10" ht="13.5" customHeight="1" x14ac:dyDescent="0.25">
      <c r="A160" s="179" t="s">
        <v>145</v>
      </c>
      <c r="B160" s="179"/>
      <c r="C160" s="49">
        <v>1</v>
      </c>
      <c r="D160" s="51">
        <f>G164/1</f>
        <v>0.1225</v>
      </c>
      <c r="E160" s="52">
        <f>C160-D160</f>
        <v>0.87749999999999995</v>
      </c>
      <c r="F160" s="76" t="str">
        <f>B150</f>
        <v>COFINS</v>
      </c>
      <c r="G160" s="50">
        <v>7.5999999999999998E-2</v>
      </c>
      <c r="H160" s="174">
        <v>0.03</v>
      </c>
      <c r="I160" s="174"/>
    </row>
    <row r="161" spans="1:10" ht="13.5" customHeight="1" x14ac:dyDescent="0.25">
      <c r="A161" s="180" t="s">
        <v>146</v>
      </c>
      <c r="B161" s="180"/>
      <c r="C161" s="76">
        <v>1</v>
      </c>
      <c r="D161" s="53">
        <f>H164</f>
        <v>6.6500000000000004E-2</v>
      </c>
      <c r="E161" s="54">
        <f>C161-D161</f>
        <v>0.9335</v>
      </c>
      <c r="F161" s="76" t="str">
        <f>B151</f>
        <v>ISS</v>
      </c>
      <c r="G161" s="50">
        <f>I11</f>
        <v>0.03</v>
      </c>
      <c r="H161" s="174">
        <f>I11</f>
        <v>0.03</v>
      </c>
      <c r="I161" s="174"/>
    </row>
    <row r="162" spans="1:10" ht="13.5" customHeight="1" x14ac:dyDescent="0.25">
      <c r="A162" s="173" t="s">
        <v>147</v>
      </c>
      <c r="B162" s="173"/>
      <c r="C162" s="76">
        <v>1</v>
      </c>
      <c r="D162" s="55">
        <v>0.09</v>
      </c>
      <c r="E162" s="56">
        <f>C162-D162</f>
        <v>0.91</v>
      </c>
      <c r="F162" s="76" t="s">
        <v>148</v>
      </c>
      <c r="G162" s="50">
        <v>0</v>
      </c>
      <c r="H162" s="174">
        <v>0</v>
      </c>
      <c r="I162" s="174"/>
    </row>
    <row r="163" spans="1:10" ht="13.5" customHeight="1" x14ac:dyDescent="0.25">
      <c r="A163" s="175" t="s">
        <v>149</v>
      </c>
      <c r="B163" s="175" t="s">
        <v>150</v>
      </c>
      <c r="C163" s="175"/>
      <c r="D163" s="175"/>
      <c r="E163" s="175"/>
      <c r="F163" s="73" t="s">
        <v>151</v>
      </c>
      <c r="G163" s="50">
        <v>0</v>
      </c>
      <c r="H163" s="174">
        <v>0</v>
      </c>
      <c r="I163" s="174"/>
    </row>
    <row r="164" spans="1:10" ht="18" customHeight="1" x14ac:dyDescent="0.25">
      <c r="A164" s="175"/>
      <c r="B164" s="175"/>
      <c r="C164" s="175"/>
      <c r="D164" s="175"/>
      <c r="E164" s="175"/>
      <c r="F164" s="70" t="s">
        <v>152</v>
      </c>
      <c r="G164" s="57">
        <f>SUM(G159:G163)</f>
        <v>0.1225</v>
      </c>
      <c r="H164" s="176">
        <f>SUM(H159:I163)</f>
        <v>6.6500000000000004E-2</v>
      </c>
      <c r="I164" s="176"/>
    </row>
    <row r="165" spans="1:10" ht="18" customHeight="1" x14ac:dyDescent="0.25">
      <c r="A165" s="19" t="s">
        <v>153</v>
      </c>
      <c r="B165" s="172" t="s">
        <v>154</v>
      </c>
      <c r="C165" s="172"/>
      <c r="D165" s="172"/>
      <c r="E165" s="172"/>
      <c r="F165" s="172"/>
      <c r="G165" s="172"/>
      <c r="H165" s="172"/>
      <c r="I165" s="172"/>
    </row>
    <row r="166" spans="1:10" ht="4.5" customHeight="1" x14ac:dyDescent="0.25">
      <c r="A166" s="58"/>
      <c r="B166" s="181"/>
      <c r="C166" s="181"/>
      <c r="D166" s="181"/>
      <c r="E166" s="181"/>
      <c r="F166" s="181"/>
      <c r="G166" s="181"/>
      <c r="H166" s="181"/>
      <c r="I166" s="181"/>
    </row>
    <row r="167" spans="1:10" ht="12" customHeight="1" x14ac:dyDescent="0.25">
      <c r="A167" s="161" t="s">
        <v>155</v>
      </c>
      <c r="B167" s="161"/>
      <c r="C167" s="161"/>
      <c r="D167" s="161"/>
      <c r="E167" s="161"/>
      <c r="F167" s="161"/>
      <c r="G167" s="161"/>
      <c r="H167" s="35">
        <f>H154</f>
        <v>0.1396011396011396</v>
      </c>
      <c r="I167" s="36">
        <f>I154</f>
        <v>323.88690793864305</v>
      </c>
    </row>
    <row r="168" spans="1:10" ht="4.5" customHeight="1" x14ac:dyDescent="0.25"/>
    <row r="169" spans="1:10" ht="11.25" customHeight="1" x14ac:dyDescent="0.25">
      <c r="A169" s="182" t="s">
        <v>156</v>
      </c>
      <c r="B169" s="182"/>
      <c r="C169" s="182"/>
      <c r="D169" s="182"/>
      <c r="E169" s="182"/>
      <c r="F169" s="182"/>
      <c r="G169" s="182"/>
      <c r="H169" s="182"/>
      <c r="I169" s="182"/>
    </row>
    <row r="170" spans="1:10" ht="11.25" customHeight="1" x14ac:dyDescent="0.25">
      <c r="A170" s="146" t="s">
        <v>31</v>
      </c>
      <c r="B170" s="146"/>
      <c r="C170" s="146"/>
      <c r="D170" s="146"/>
      <c r="E170" s="146"/>
      <c r="F170" s="146"/>
      <c r="G170" s="146"/>
      <c r="H170" s="146"/>
      <c r="I170" s="146"/>
    </row>
    <row r="171" spans="1:10" ht="15" customHeight="1" x14ac:dyDescent="0.25">
      <c r="A171" s="76">
        <v>1</v>
      </c>
      <c r="B171" s="143" t="s">
        <v>157</v>
      </c>
      <c r="C171" s="143"/>
      <c r="D171" s="143"/>
      <c r="E171" s="143"/>
      <c r="F171" s="143"/>
      <c r="G171" s="143"/>
      <c r="H171" s="14">
        <f>I171/$G$192</f>
        <v>0.39799142154122036</v>
      </c>
      <c r="I171" s="59">
        <f>I47</f>
        <v>1052.2792727272727</v>
      </c>
    </row>
    <row r="172" spans="1:10" ht="15" customHeight="1" x14ac:dyDescent="0.25">
      <c r="A172" s="76">
        <v>2</v>
      </c>
      <c r="B172" s="143" t="s">
        <v>158</v>
      </c>
      <c r="C172" s="143"/>
      <c r="D172" s="143"/>
      <c r="E172" s="143"/>
      <c r="F172" s="143"/>
      <c r="G172" s="143"/>
      <c r="H172" s="14">
        <f>I172/$G$192</f>
        <v>0.31358620639539553</v>
      </c>
      <c r="I172" s="59">
        <f>I67+I79+I86+I90</f>
        <v>829.11401438052076</v>
      </c>
    </row>
    <row r="173" spans="1:10" ht="15" customHeight="1" x14ac:dyDescent="0.25">
      <c r="A173" s="76">
        <v>3</v>
      </c>
      <c r="B173" s="143" t="s">
        <v>159</v>
      </c>
      <c r="C173" s="143"/>
      <c r="D173" s="143"/>
      <c r="E173" s="143"/>
      <c r="F173" s="143"/>
      <c r="G173" s="143"/>
      <c r="H173" s="14">
        <f>I173/$G$192</f>
        <v>0.16592237206338406</v>
      </c>
      <c r="I173" s="59">
        <f>I101</f>
        <v>438.69456363636368</v>
      </c>
    </row>
    <row r="174" spans="1:10" s="18" customFormat="1" ht="15" customHeight="1" x14ac:dyDescent="0.25">
      <c r="A174" s="161" t="s">
        <v>160</v>
      </c>
      <c r="B174" s="161"/>
      <c r="C174" s="161"/>
      <c r="D174" s="161"/>
      <c r="E174" s="161"/>
      <c r="F174" s="161"/>
      <c r="G174" s="161"/>
      <c r="H174" s="35">
        <f>H171+H172+H173</f>
        <v>0.87749999999999995</v>
      </c>
      <c r="I174" s="36">
        <f>SUM(I171:I173)</f>
        <v>2320.0878507441571</v>
      </c>
      <c r="J174" s="25"/>
    </row>
    <row r="175" spans="1:10" ht="4.5" customHeight="1" x14ac:dyDescent="0.25"/>
    <row r="176" spans="1:10" ht="11.25" customHeight="1" x14ac:dyDescent="0.25">
      <c r="A176" s="146" t="s">
        <v>102</v>
      </c>
      <c r="B176" s="146"/>
      <c r="C176" s="146"/>
      <c r="D176" s="146"/>
      <c r="E176" s="146"/>
      <c r="F176" s="146"/>
      <c r="G176" s="146"/>
      <c r="H176" s="146"/>
      <c r="I176" s="146"/>
    </row>
    <row r="177" spans="1:11" ht="15" customHeight="1" x14ac:dyDescent="0.25">
      <c r="A177" s="76">
        <v>1</v>
      </c>
      <c r="B177" s="143" t="s">
        <v>161</v>
      </c>
      <c r="C177" s="143"/>
      <c r="D177" s="143"/>
      <c r="E177" s="143"/>
      <c r="F177" s="143"/>
      <c r="G177" s="143"/>
      <c r="H177" s="14">
        <f>I177/$G$192</f>
        <v>0</v>
      </c>
      <c r="I177" s="81">
        <f>I125</f>
        <v>0</v>
      </c>
    </row>
    <row r="178" spans="1:11" ht="15" customHeight="1" x14ac:dyDescent="0.25">
      <c r="A178" s="76">
        <v>2</v>
      </c>
      <c r="B178" s="143" t="s">
        <v>162</v>
      </c>
      <c r="C178" s="143"/>
      <c r="D178" s="143"/>
      <c r="E178" s="143"/>
      <c r="F178" s="143"/>
      <c r="G178" s="143"/>
      <c r="H178" s="14">
        <f>I178/$G$192</f>
        <v>0</v>
      </c>
      <c r="I178" s="81">
        <f>I135</f>
        <v>0</v>
      </c>
    </row>
    <row r="179" spans="1:11" ht="15" customHeight="1" x14ac:dyDescent="0.25">
      <c r="A179" s="76">
        <v>3</v>
      </c>
      <c r="B179" s="143" t="s">
        <v>163</v>
      </c>
      <c r="C179" s="143"/>
      <c r="D179" s="143"/>
      <c r="E179" s="143"/>
      <c r="F179" s="143"/>
      <c r="G179" s="143"/>
      <c r="H179" s="14">
        <f>I179/$G$192</f>
        <v>0</v>
      </c>
      <c r="I179" s="81">
        <f>I139</f>
        <v>0</v>
      </c>
    </row>
    <row r="180" spans="1:11" ht="15" customHeight="1" x14ac:dyDescent="0.25">
      <c r="A180" s="161" t="s">
        <v>164</v>
      </c>
      <c r="B180" s="161"/>
      <c r="C180" s="161"/>
      <c r="D180" s="161"/>
      <c r="E180" s="161"/>
      <c r="F180" s="161"/>
      <c r="G180" s="161"/>
      <c r="H180" s="35">
        <f>H177+H178+H179</f>
        <v>0</v>
      </c>
      <c r="I180" s="36">
        <f>I177+I178+I179</f>
        <v>0</v>
      </c>
    </row>
    <row r="181" spans="1:11" ht="4.5" customHeight="1" x14ac:dyDescent="0.25"/>
    <row r="182" spans="1:11" ht="11.25" customHeight="1" x14ac:dyDescent="0.25">
      <c r="A182" s="146" t="s">
        <v>127</v>
      </c>
      <c r="B182" s="146"/>
      <c r="C182" s="146"/>
      <c r="D182" s="146"/>
      <c r="E182" s="146"/>
      <c r="F182" s="146"/>
      <c r="G182" s="146"/>
      <c r="H182" s="146"/>
      <c r="I182" s="146"/>
    </row>
    <row r="183" spans="1:11" ht="15" customHeight="1" x14ac:dyDescent="0.25">
      <c r="A183" s="76">
        <v>1</v>
      </c>
      <c r="B183" s="143" t="s">
        <v>165</v>
      </c>
      <c r="C183" s="143"/>
      <c r="D183" s="143"/>
      <c r="E183" s="143"/>
      <c r="F183" s="143"/>
      <c r="G183" s="143"/>
      <c r="H183" s="14">
        <f>I183/$G$192</f>
        <v>0.12250000000000001</v>
      </c>
      <c r="I183" s="81">
        <f>I154</f>
        <v>323.88690793864305</v>
      </c>
    </row>
    <row r="184" spans="1:11" ht="15" customHeight="1" x14ac:dyDescent="0.25">
      <c r="A184" s="161" t="s">
        <v>166</v>
      </c>
      <c r="B184" s="161"/>
      <c r="C184" s="161"/>
      <c r="D184" s="161"/>
      <c r="E184" s="161"/>
      <c r="F184" s="161"/>
      <c r="G184" s="161"/>
      <c r="H184" s="35">
        <f>H183</f>
        <v>0.12250000000000001</v>
      </c>
      <c r="I184" s="36">
        <f>I154</f>
        <v>323.88690793864305</v>
      </c>
      <c r="K184" s="30"/>
    </row>
    <row r="185" spans="1:11" ht="4.5" customHeight="1" x14ac:dyDescent="0.25"/>
    <row r="186" spans="1:11" ht="11.25" customHeight="1" x14ac:dyDescent="0.25">
      <c r="A186" s="184" t="s">
        <v>188</v>
      </c>
      <c r="B186" s="184"/>
      <c r="C186" s="184"/>
      <c r="D186" s="184"/>
      <c r="E186" s="184"/>
      <c r="F186" s="184"/>
      <c r="G186" s="184"/>
      <c r="H186" s="184"/>
      <c r="I186" s="184"/>
    </row>
    <row r="187" spans="1:11" ht="4.9000000000000004" customHeight="1" x14ac:dyDescent="0.25">
      <c r="A187" s="183"/>
      <c r="B187" s="183"/>
      <c r="C187" s="183"/>
      <c r="D187" s="183"/>
      <c r="E187" s="183"/>
      <c r="F187" s="183"/>
      <c r="G187" s="183"/>
      <c r="H187" s="183"/>
      <c r="I187" s="183"/>
    </row>
    <row r="188" spans="1:11" ht="40.5" customHeight="1" x14ac:dyDescent="0.25">
      <c r="A188" s="184" t="s">
        <v>186</v>
      </c>
      <c r="B188" s="184"/>
      <c r="C188" s="184"/>
      <c r="D188" s="184"/>
      <c r="E188" s="184"/>
      <c r="F188" s="184"/>
      <c r="G188" s="185" t="s">
        <v>196</v>
      </c>
      <c r="H188" s="186"/>
      <c r="I188" s="187"/>
    </row>
    <row r="189" spans="1:11" ht="11.25" customHeight="1" x14ac:dyDescent="0.25">
      <c r="A189" s="184"/>
      <c r="B189" s="184"/>
      <c r="C189" s="184"/>
      <c r="D189" s="184"/>
      <c r="E189" s="184"/>
      <c r="F189" s="184"/>
      <c r="G189" s="100"/>
      <c r="H189" s="101"/>
      <c r="I189" s="101">
        <f>((H71+H77+H78+H83+H84+H85)+((H71+H77+H78+H83+H84+H85)*H67))*I47*H192</f>
        <v>405.15091427279128</v>
      </c>
    </row>
    <row r="190" spans="1:11" ht="4.9000000000000004" customHeight="1" x14ac:dyDescent="0.25">
      <c r="A190" s="183"/>
      <c r="B190" s="183"/>
      <c r="C190" s="183"/>
      <c r="D190" s="183"/>
      <c r="E190" s="183"/>
      <c r="F190" s="183"/>
      <c r="G190" s="183"/>
      <c r="H190" s="183"/>
      <c r="I190" s="183"/>
    </row>
    <row r="191" spans="1:11" ht="35.450000000000003" customHeight="1" x14ac:dyDescent="0.25">
      <c r="A191" s="188" t="s">
        <v>187</v>
      </c>
      <c r="B191" s="189"/>
      <c r="C191" s="189"/>
      <c r="D191" s="189"/>
      <c r="E191" s="189"/>
      <c r="F191" s="190"/>
      <c r="G191" s="83" t="s">
        <v>167</v>
      </c>
      <c r="H191" s="83" t="s">
        <v>168</v>
      </c>
      <c r="I191" s="83" t="s">
        <v>169</v>
      </c>
    </row>
    <row r="192" spans="1:11" ht="14.45" customHeight="1" x14ac:dyDescent="0.25">
      <c r="A192" s="191"/>
      <c r="B192" s="192"/>
      <c r="C192" s="192"/>
      <c r="D192" s="192"/>
      <c r="E192" s="192"/>
      <c r="F192" s="193"/>
      <c r="G192" s="94">
        <f>I174+I180+I184</f>
        <v>2643.9747586828003</v>
      </c>
      <c r="H192" s="82">
        <f>IF(D6="12x36",2,1)</f>
        <v>1</v>
      </c>
      <c r="I192" s="95">
        <f>G192*H192</f>
        <v>2643.9747586828003</v>
      </c>
    </row>
  </sheetData>
  <mergeCells count="181">
    <mergeCell ref="A187:I187"/>
    <mergeCell ref="A188:F189"/>
    <mergeCell ref="G188:I188"/>
    <mergeCell ref="A190:I190"/>
    <mergeCell ref="A191:F192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H21:H24"/>
    <mergeCell ref="I21:I24"/>
    <mergeCell ref="A22:F22"/>
    <mergeCell ref="A23:F23"/>
    <mergeCell ref="A24:F24"/>
    <mergeCell ref="A25:F25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0106C-24C4-4867-8FE3-A3E7EF681424}">
  <dimension ref="A1:L192"/>
  <sheetViews>
    <sheetView showGridLines="0" view="pageBreakPreview" topLeftCell="C170" zoomScaleNormal="130" zoomScaleSheetLayoutView="100" zoomScalePageLayoutView="130" workbookViewId="0">
      <selection activeCell="I139" sqref="I13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K1" s="3"/>
    </row>
    <row r="2" spans="1:11" ht="22.5" customHeight="1" x14ac:dyDescent="0.25">
      <c r="A2" s="109" t="s">
        <v>1</v>
      </c>
      <c r="B2" s="109"/>
      <c r="C2" s="110" t="s">
        <v>197</v>
      </c>
      <c r="D2" s="110"/>
      <c r="E2" s="111" t="s">
        <v>2</v>
      </c>
      <c r="F2" s="111"/>
      <c r="G2" s="111"/>
      <c r="H2" s="111"/>
      <c r="I2" s="111"/>
    </row>
    <row r="3" spans="1:11" ht="11.25" customHeight="1" x14ac:dyDescent="0.25">
      <c r="A3" s="109" t="s">
        <v>3</v>
      </c>
      <c r="B3" s="109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07" t="s">
        <v>5</v>
      </c>
      <c r="B5" s="107"/>
      <c r="C5" s="107"/>
      <c r="D5" s="112" t="s">
        <v>202</v>
      </c>
      <c r="E5" s="112"/>
      <c r="F5" s="112"/>
      <c r="G5" s="113" t="str">
        <f>IF(D6="12x36","Regime de trabalho:","Quantidade de HORAS/MÊS")</f>
        <v>Quantidade de HORAS/MÊS</v>
      </c>
      <c r="H5" s="113"/>
      <c r="I5" s="114">
        <f>IF(D6="12x36",D6,5*D6)</f>
        <v>100</v>
      </c>
    </row>
    <row r="6" spans="1:11" ht="18.75" customHeight="1" x14ac:dyDescent="0.25">
      <c r="A6" s="107" t="str">
        <f>IF(D6="12x36","Regime de trabalho:","Regime de trabalho (horas semanais):")</f>
        <v>Regime de trabalho (horas semanais):</v>
      </c>
      <c r="B6" s="107"/>
      <c r="C6" s="107"/>
      <c r="D6" s="120">
        <v>20</v>
      </c>
      <c r="E6" s="120"/>
      <c r="F6" s="120"/>
      <c r="G6" s="113"/>
      <c r="H6" s="113"/>
      <c r="I6" s="114"/>
    </row>
    <row r="7" spans="1:11" ht="22.5" customHeight="1" x14ac:dyDescent="0.25">
      <c r="A7" s="107" t="s">
        <v>6</v>
      </c>
      <c r="B7" s="107"/>
      <c r="C7" s="107"/>
      <c r="D7" s="108" t="s">
        <v>198</v>
      </c>
      <c r="E7" s="108"/>
      <c r="F7" s="108"/>
      <c r="G7" s="116" t="s">
        <v>7</v>
      </c>
      <c r="H7" s="116"/>
      <c r="I7" s="106">
        <v>0.4</v>
      </c>
    </row>
    <row r="8" spans="1:11" ht="22.5" customHeight="1" x14ac:dyDescent="0.25">
      <c r="A8" s="107" t="s">
        <v>8</v>
      </c>
      <c r="B8" s="107"/>
      <c r="C8" s="107"/>
      <c r="D8" s="108" t="s">
        <v>199</v>
      </c>
      <c r="E8" s="108"/>
      <c r="F8" s="108"/>
      <c r="G8" s="116"/>
      <c r="H8" s="116"/>
      <c r="I8" s="106"/>
    </row>
    <row r="9" spans="1:11" ht="24.75" customHeight="1" x14ac:dyDescent="0.25">
      <c r="A9" s="107" t="s">
        <v>9</v>
      </c>
      <c r="B9" s="107"/>
      <c r="C9" s="107"/>
      <c r="D9" s="115" t="s">
        <v>204</v>
      </c>
      <c r="E9" s="115"/>
      <c r="F9" s="115"/>
      <c r="G9" s="116" t="s">
        <v>10</v>
      </c>
      <c r="H9" s="116"/>
      <c r="I9" s="69" t="s">
        <v>192</v>
      </c>
    </row>
    <row r="10" spans="1:11" ht="32.25" customHeight="1" x14ac:dyDescent="0.25">
      <c r="A10" s="117" t="s">
        <v>181</v>
      </c>
      <c r="B10" s="117"/>
      <c r="C10" s="117"/>
      <c r="D10" s="117"/>
      <c r="E10" s="117"/>
      <c r="F10" s="117"/>
      <c r="G10" s="72" t="s">
        <v>11</v>
      </c>
      <c r="H10" s="74">
        <v>220</v>
      </c>
      <c r="I10" s="7">
        <v>1653.58</v>
      </c>
    </row>
    <row r="11" spans="1:11" ht="11.25" customHeight="1" x14ac:dyDescent="0.25">
      <c r="A11" s="118" t="s">
        <v>12</v>
      </c>
      <c r="B11" s="118"/>
      <c r="C11" s="118"/>
      <c r="D11" s="118"/>
      <c r="E11" s="118"/>
      <c r="F11" s="118"/>
      <c r="G11" s="74" t="str">
        <f>D9</f>
        <v>Santo Ângelo</v>
      </c>
      <c r="H11" s="74" t="s">
        <v>13</v>
      </c>
      <c r="I11" s="8">
        <v>0.03</v>
      </c>
    </row>
    <row r="12" spans="1:11" ht="15" customHeight="1" x14ac:dyDescent="0.25">
      <c r="A12" s="118" t="s">
        <v>14</v>
      </c>
      <c r="B12" s="118"/>
      <c r="C12" s="118"/>
      <c r="D12" s="118"/>
      <c r="E12" s="118"/>
      <c r="F12" s="118"/>
      <c r="G12" s="119" t="s">
        <v>15</v>
      </c>
      <c r="H12" s="74" t="s">
        <v>16</v>
      </c>
      <c r="I12" s="7">
        <v>5</v>
      </c>
    </row>
    <row r="13" spans="1:11" x14ac:dyDescent="0.25">
      <c r="A13" s="118"/>
      <c r="B13" s="118"/>
      <c r="C13" s="118"/>
      <c r="D13" s="118"/>
      <c r="E13" s="118"/>
      <c r="F13" s="118"/>
      <c r="G13" s="119"/>
      <c r="H13" s="74" t="s">
        <v>17</v>
      </c>
      <c r="I13" s="9">
        <v>22</v>
      </c>
    </row>
    <row r="14" spans="1:11" x14ac:dyDescent="0.25">
      <c r="A14" s="118"/>
      <c r="B14" s="118"/>
      <c r="C14" s="118"/>
      <c r="D14" s="118"/>
      <c r="E14" s="118"/>
      <c r="F14" s="118"/>
      <c r="G14" s="119"/>
      <c r="H14" s="74" t="s">
        <v>18</v>
      </c>
      <c r="I14" s="69">
        <v>0.06</v>
      </c>
    </row>
    <row r="15" spans="1:11" ht="11.25" customHeight="1" x14ac:dyDescent="0.25">
      <c r="A15" s="118" t="s">
        <v>180</v>
      </c>
      <c r="B15" s="118"/>
      <c r="C15" s="118"/>
      <c r="D15" s="118"/>
      <c r="E15" s="118"/>
      <c r="F15" s="118"/>
      <c r="G15" s="119" t="s">
        <v>15</v>
      </c>
      <c r="H15" s="74" t="s">
        <v>16</v>
      </c>
      <c r="I15" s="7">
        <v>0</v>
      </c>
    </row>
    <row r="16" spans="1:11" ht="11.25" customHeight="1" x14ac:dyDescent="0.25">
      <c r="A16" s="118"/>
      <c r="B16" s="118"/>
      <c r="C16" s="118"/>
      <c r="D16" s="118"/>
      <c r="E16" s="118"/>
      <c r="F16" s="118"/>
      <c r="G16" s="119"/>
      <c r="H16" s="74" t="s">
        <v>17</v>
      </c>
      <c r="I16" s="9">
        <v>0</v>
      </c>
    </row>
    <row r="17" spans="1:9" x14ac:dyDescent="0.25">
      <c r="A17" s="118"/>
      <c r="B17" s="118"/>
      <c r="C17" s="118"/>
      <c r="D17" s="118"/>
      <c r="E17" s="118"/>
      <c r="F17" s="118"/>
      <c r="G17" s="119"/>
      <c r="H17" s="74" t="s">
        <v>18</v>
      </c>
      <c r="I17" s="69">
        <v>0</v>
      </c>
    </row>
    <row r="18" spans="1:9" ht="11.25" customHeight="1" x14ac:dyDescent="0.25">
      <c r="A18" s="118" t="s">
        <v>20</v>
      </c>
      <c r="B18" s="118"/>
      <c r="C18" s="118"/>
      <c r="D18" s="118"/>
      <c r="E18" s="118"/>
      <c r="F18" s="118"/>
      <c r="G18" s="119" t="s">
        <v>15</v>
      </c>
      <c r="H18" s="74" t="s">
        <v>16</v>
      </c>
      <c r="I18" s="7">
        <v>12.71</v>
      </c>
    </row>
    <row r="19" spans="1:9" x14ac:dyDescent="0.25">
      <c r="A19" s="118"/>
      <c r="B19" s="118"/>
      <c r="C19" s="118"/>
      <c r="D19" s="118"/>
      <c r="E19" s="118"/>
      <c r="F19" s="118"/>
      <c r="G19" s="119"/>
      <c r="H19" s="74" t="s">
        <v>17</v>
      </c>
      <c r="I19" s="9">
        <v>22</v>
      </c>
    </row>
    <row r="20" spans="1:9" x14ac:dyDescent="0.25">
      <c r="A20" s="136"/>
      <c r="B20" s="136"/>
      <c r="C20" s="136"/>
      <c r="D20" s="136"/>
      <c r="E20" s="136"/>
      <c r="F20" s="136"/>
      <c r="G20" s="119"/>
      <c r="H20" s="74" t="s">
        <v>18</v>
      </c>
      <c r="I20" s="69">
        <v>0.19</v>
      </c>
    </row>
    <row r="21" spans="1:9" ht="14.25" customHeight="1" x14ac:dyDescent="0.25">
      <c r="A21" s="136"/>
      <c r="B21" s="137"/>
      <c r="C21" s="137"/>
      <c r="D21" s="137"/>
      <c r="E21" s="137"/>
      <c r="F21" s="138"/>
      <c r="G21" s="139" t="s">
        <v>15</v>
      </c>
      <c r="H21" s="113" t="s">
        <v>21</v>
      </c>
      <c r="I21" s="123">
        <v>24.1</v>
      </c>
    </row>
    <row r="22" spans="1:9" ht="16.5" customHeight="1" x14ac:dyDescent="0.25">
      <c r="A22" s="126" t="s">
        <v>201</v>
      </c>
      <c r="B22" s="127"/>
      <c r="C22" s="127"/>
      <c r="D22" s="127"/>
      <c r="E22" s="127"/>
      <c r="F22" s="128"/>
      <c r="G22" s="140"/>
      <c r="H22" s="121"/>
      <c r="I22" s="124"/>
    </row>
    <row r="23" spans="1:9" x14ac:dyDescent="0.25">
      <c r="A23" s="129"/>
      <c r="B23" s="130"/>
      <c r="C23" s="130"/>
      <c r="D23" s="130"/>
      <c r="E23" s="130"/>
      <c r="F23" s="131"/>
      <c r="G23" s="140"/>
      <c r="H23" s="121"/>
      <c r="I23" s="124"/>
    </row>
    <row r="24" spans="1:9" ht="12.75" customHeight="1" x14ac:dyDescent="0.25">
      <c r="A24" s="132"/>
      <c r="B24" s="133"/>
      <c r="C24" s="133"/>
      <c r="D24" s="133"/>
      <c r="E24" s="133"/>
      <c r="F24" s="134"/>
      <c r="G24" s="141"/>
      <c r="H24" s="122"/>
      <c r="I24" s="125"/>
    </row>
    <row r="25" spans="1:9" ht="22.5" customHeight="1" x14ac:dyDescent="0.25">
      <c r="A25" s="135" t="s">
        <v>22</v>
      </c>
      <c r="B25" s="135"/>
      <c r="C25" s="135"/>
      <c r="D25" s="135"/>
      <c r="E25" s="135"/>
      <c r="F25" s="135"/>
      <c r="G25" s="71"/>
      <c r="H25" s="71" t="s">
        <v>23</v>
      </c>
      <c r="I25" s="69" t="s">
        <v>192</v>
      </c>
    </row>
    <row r="26" spans="1:9" ht="34.5" customHeight="1" x14ac:dyDescent="0.25">
      <c r="A26" s="108" t="s">
        <v>24</v>
      </c>
      <c r="B26" s="108"/>
      <c r="C26" s="108"/>
      <c r="D26" s="108"/>
      <c r="E26" s="108"/>
      <c r="F26" s="108"/>
      <c r="G26" s="74"/>
      <c r="H26" s="74" t="s">
        <v>25</v>
      </c>
      <c r="I26" s="7">
        <v>751.63</v>
      </c>
    </row>
    <row r="27" spans="1:9" ht="15" customHeight="1" x14ac:dyDescent="0.25">
      <c r="A27" s="108" t="s">
        <v>26</v>
      </c>
      <c r="B27" s="108"/>
      <c r="C27" s="108"/>
      <c r="D27" s="108"/>
      <c r="E27" s="108"/>
      <c r="F27" s="108"/>
      <c r="G27" s="71"/>
      <c r="H27" s="10" t="s">
        <v>27</v>
      </c>
      <c r="I27" s="69" t="s">
        <v>192</v>
      </c>
    </row>
    <row r="28" spans="1:9" ht="15" customHeight="1" x14ac:dyDescent="0.25">
      <c r="A28" s="108"/>
      <c r="B28" s="108"/>
      <c r="C28" s="108"/>
      <c r="D28" s="108"/>
      <c r="E28" s="108"/>
      <c r="F28" s="108"/>
      <c r="G28" s="71"/>
      <c r="H28" s="12" t="s">
        <v>28</v>
      </c>
      <c r="I28" s="69" t="s">
        <v>192</v>
      </c>
    </row>
    <row r="29" spans="1:9" ht="26.25" customHeight="1" x14ac:dyDescent="0.25">
      <c r="A29" s="108" t="s">
        <v>29</v>
      </c>
      <c r="B29" s="108"/>
      <c r="C29" s="108"/>
      <c r="D29" s="108"/>
      <c r="E29" s="108"/>
      <c r="F29" s="108"/>
      <c r="G29" s="71"/>
      <c r="H29" s="74" t="s">
        <v>27</v>
      </c>
      <c r="I29" s="11" t="s">
        <v>192</v>
      </c>
    </row>
    <row r="30" spans="1:9" ht="35.25" customHeight="1" x14ac:dyDescent="0.25">
      <c r="A30" s="108" t="s">
        <v>30</v>
      </c>
      <c r="B30" s="108"/>
      <c r="C30" s="108"/>
      <c r="D30" s="108"/>
      <c r="E30" s="108"/>
      <c r="F30" s="108"/>
      <c r="G30" s="74"/>
      <c r="H30" s="72" t="s">
        <v>23</v>
      </c>
      <c r="I30" s="69">
        <v>0.2</v>
      </c>
    </row>
    <row r="31" spans="1:9" ht="1.1499999999999999" customHeight="1" x14ac:dyDescent="0.25">
      <c r="A31" s="98"/>
      <c r="B31" s="98"/>
      <c r="C31" s="98"/>
      <c r="D31" s="98"/>
      <c r="E31" s="98"/>
      <c r="F31" s="98"/>
      <c r="G31" s="98"/>
      <c r="H31" s="98"/>
      <c r="I31" s="99" t="s">
        <v>192</v>
      </c>
    </row>
    <row r="32" spans="1:9" ht="1.1499999999999999" customHeight="1" x14ac:dyDescent="0.25">
      <c r="A32" s="144"/>
      <c r="B32" s="144"/>
      <c r="C32" s="144"/>
      <c r="D32" s="144"/>
      <c r="E32" s="144"/>
      <c r="F32" s="144"/>
      <c r="G32" s="144"/>
      <c r="H32" s="144"/>
      <c r="I32" s="144"/>
    </row>
    <row r="33" spans="1:10" ht="1.1499999999999999" customHeight="1" x14ac:dyDescent="0.25">
      <c r="A33" s="144"/>
      <c r="B33" s="144"/>
      <c r="C33" s="144"/>
      <c r="D33" s="144"/>
      <c r="E33" s="144"/>
      <c r="F33" s="144"/>
      <c r="G33" s="144"/>
      <c r="H33" s="144"/>
      <c r="I33" s="144"/>
    </row>
    <row r="34" spans="1:10" ht="1.1499999999999999" customHeight="1" x14ac:dyDescent="0.25">
      <c r="A34" s="144"/>
      <c r="B34" s="144"/>
      <c r="C34" s="144"/>
      <c r="D34" s="144"/>
      <c r="E34" s="144"/>
      <c r="F34" s="144"/>
      <c r="G34" s="144"/>
      <c r="H34" s="144"/>
      <c r="I34" s="144"/>
    </row>
    <row r="35" spans="1:10" ht="1.1499999999999999" customHeight="1" x14ac:dyDescent="0.25">
      <c r="A35" s="144"/>
      <c r="B35" s="144"/>
      <c r="C35" s="144"/>
      <c r="D35" s="144"/>
      <c r="E35" s="144"/>
      <c r="F35" s="144"/>
      <c r="G35" s="144"/>
      <c r="H35" s="144"/>
      <c r="I35" s="144"/>
    </row>
    <row r="36" spans="1:10" ht="1.1499999999999999" customHeight="1" x14ac:dyDescent="0.25">
      <c r="A36" s="145"/>
      <c r="B36" s="145"/>
      <c r="C36" s="145"/>
      <c r="D36" s="145"/>
      <c r="E36" s="145"/>
      <c r="F36" s="145"/>
      <c r="G36" s="145"/>
      <c r="H36" s="145"/>
      <c r="I36" s="145"/>
    </row>
    <row r="37" spans="1:10" ht="8.25" customHeight="1" x14ac:dyDescent="0.25">
      <c r="A37" s="146" t="s">
        <v>31</v>
      </c>
      <c r="B37" s="146"/>
      <c r="C37" s="146"/>
      <c r="D37" s="146"/>
      <c r="E37" s="146"/>
      <c r="F37" s="146"/>
      <c r="G37" s="146"/>
      <c r="H37" s="146"/>
      <c r="I37" s="146"/>
    </row>
    <row r="38" spans="1:10" ht="33.75" customHeight="1" x14ac:dyDescent="0.25">
      <c r="A38" s="13" t="s">
        <v>32</v>
      </c>
      <c r="B38" s="142" t="s">
        <v>33</v>
      </c>
      <c r="C38" s="142"/>
      <c r="D38" s="142"/>
      <c r="E38" s="142"/>
      <c r="F38" s="142"/>
      <c r="G38" s="142"/>
      <c r="H38" s="13" t="s">
        <v>34</v>
      </c>
      <c r="I38" s="13" t="s">
        <v>35</v>
      </c>
    </row>
    <row r="39" spans="1:10" ht="15" customHeight="1" x14ac:dyDescent="0.25">
      <c r="A39" s="76">
        <v>1</v>
      </c>
      <c r="B39" s="143" t="s">
        <v>36</v>
      </c>
      <c r="C39" s="143"/>
      <c r="D39" s="143"/>
      <c r="E39" s="143"/>
      <c r="F39" s="143"/>
      <c r="G39" s="143"/>
      <c r="H39" s="14">
        <f t="shared" ref="H39:H46" si="0">I39/$I$47</f>
        <v>0.71428497377813294</v>
      </c>
      <c r="I39" s="81">
        <f>IF(D6="12x36",I10,I10/H10*I5)</f>
        <v>751.62727272727273</v>
      </c>
    </row>
    <row r="40" spans="1:10" ht="15" customHeight="1" x14ac:dyDescent="0.25">
      <c r="A40" s="76">
        <f t="shared" ref="A40:A46" si="1">A39+1</f>
        <v>2</v>
      </c>
      <c r="B40" s="143" t="s">
        <v>37</v>
      </c>
      <c r="C40" s="143"/>
      <c r="D40" s="143"/>
      <c r="E40" s="143"/>
      <c r="F40" s="143"/>
      <c r="G40" s="143"/>
      <c r="H40" s="14">
        <f t="shared" si="0"/>
        <v>0</v>
      </c>
      <c r="I40" s="81">
        <f>IF(I9=30%,I39*I9,0)</f>
        <v>0</v>
      </c>
    </row>
    <row r="41" spans="1:10" ht="15" customHeight="1" x14ac:dyDescent="0.25">
      <c r="A41" s="76">
        <f t="shared" si="1"/>
        <v>3</v>
      </c>
      <c r="B41" s="143" t="s">
        <v>38</v>
      </c>
      <c r="C41" s="143"/>
      <c r="D41" s="143"/>
      <c r="E41" s="143"/>
      <c r="F41" s="143"/>
      <c r="G41" s="143"/>
      <c r="H41" s="14">
        <f t="shared" si="0"/>
        <v>0</v>
      </c>
      <c r="I41" s="81">
        <f>IF(I7=10%,I26*I7,0)</f>
        <v>0</v>
      </c>
    </row>
    <row r="42" spans="1:10" ht="15" customHeight="1" x14ac:dyDescent="0.25">
      <c r="A42" s="76">
        <f t="shared" si="1"/>
        <v>4</v>
      </c>
      <c r="B42" s="143" t="s">
        <v>39</v>
      </c>
      <c r="C42" s="143"/>
      <c r="D42" s="143"/>
      <c r="E42" s="143"/>
      <c r="F42" s="143"/>
      <c r="G42" s="143"/>
      <c r="H42" s="14">
        <f t="shared" si="0"/>
        <v>0</v>
      </c>
      <c r="I42" s="81">
        <f>IF(I7=20%,I26*I7,0)</f>
        <v>0</v>
      </c>
    </row>
    <row r="43" spans="1:10" ht="15" customHeight="1" x14ac:dyDescent="0.25">
      <c r="A43" s="76">
        <f t="shared" si="1"/>
        <v>5</v>
      </c>
      <c r="B43" s="143" t="s">
        <v>40</v>
      </c>
      <c r="C43" s="143"/>
      <c r="D43" s="143"/>
      <c r="E43" s="143"/>
      <c r="F43" s="143"/>
      <c r="G43" s="143"/>
      <c r="H43" s="14">
        <f t="shared" si="0"/>
        <v>0.28571502622186712</v>
      </c>
      <c r="I43" s="81">
        <f>IF(I7=40%,I26*I7,0)</f>
        <v>300.65199999999999</v>
      </c>
    </row>
    <row r="44" spans="1:10" ht="15" customHeight="1" x14ac:dyDescent="0.25">
      <c r="A44" s="76">
        <f t="shared" si="1"/>
        <v>6</v>
      </c>
      <c r="B44" s="143" t="s">
        <v>175</v>
      </c>
      <c r="C44" s="143"/>
      <c r="D44" s="143"/>
      <c r="E44" s="143"/>
      <c r="F44" s="143"/>
      <c r="G44" s="143"/>
      <c r="H44" s="14">
        <f t="shared" si="0"/>
        <v>0</v>
      </c>
      <c r="I44" s="81">
        <f>IF(I25="Não aplicável",0,I39*I25)</f>
        <v>0</v>
      </c>
    </row>
    <row r="45" spans="1:10" ht="15" customHeight="1" x14ac:dyDescent="0.25">
      <c r="A45" s="76">
        <f t="shared" si="1"/>
        <v>7</v>
      </c>
      <c r="B45" s="143" t="s">
        <v>41</v>
      </c>
      <c r="C45" s="143"/>
      <c r="D45" s="143"/>
      <c r="E45" s="143"/>
      <c r="F45" s="143"/>
      <c r="G45" s="143"/>
      <c r="H45" s="14">
        <f t="shared" si="0"/>
        <v>0</v>
      </c>
      <c r="I45" s="81">
        <f>IF(I27="Não aplicável",0,(I39+I40+I41+I42+I43+I44)/I5*I27*(1+I28))</f>
        <v>0</v>
      </c>
    </row>
    <row r="46" spans="1:10" ht="23.25" customHeight="1" x14ac:dyDescent="0.25">
      <c r="A46" s="76">
        <f t="shared" si="1"/>
        <v>8</v>
      </c>
      <c r="B46" s="143" t="s">
        <v>42</v>
      </c>
      <c r="C46" s="143"/>
      <c r="D46" s="143"/>
      <c r="E46" s="143"/>
      <c r="F46" s="143"/>
      <c r="G46" s="143"/>
      <c r="H46" s="14">
        <f t="shared" si="0"/>
        <v>0</v>
      </c>
      <c r="I46" s="81">
        <f>IF(I27="Não aplicável",0,I27/I13*5*(I10/H10*(1+I28)))</f>
        <v>0</v>
      </c>
    </row>
    <row r="47" spans="1:10" s="18" customFormat="1" ht="15" customHeight="1" x14ac:dyDescent="0.25">
      <c r="A47" s="147" t="s">
        <v>43</v>
      </c>
      <c r="B47" s="147"/>
      <c r="C47" s="147"/>
      <c r="D47" s="147"/>
      <c r="E47" s="147"/>
      <c r="F47" s="147"/>
      <c r="G47" s="147"/>
      <c r="H47" s="15">
        <f>SUM(H39:H46)</f>
        <v>1</v>
      </c>
      <c r="I47" s="16">
        <f>SUM(I39:I46)</f>
        <v>1052.2792727272727</v>
      </c>
      <c r="J47" s="17"/>
    </row>
    <row r="48" spans="1:10" s="18" customFormat="1" ht="1.1499999999999999" customHeight="1" x14ac:dyDescent="0.25">
      <c r="A48" s="148"/>
      <c r="B48" s="148"/>
      <c r="C48" s="148"/>
      <c r="D48" s="148"/>
      <c r="E48" s="148"/>
      <c r="F48" s="148"/>
      <c r="G48" s="148"/>
      <c r="H48" s="148"/>
      <c r="I48" s="148"/>
      <c r="J48" s="17"/>
    </row>
    <row r="49" spans="1:10" s="18" customFormat="1" ht="1.1499999999999999" customHeight="1" x14ac:dyDescent="0.25">
      <c r="A49" s="149"/>
      <c r="B49" s="149"/>
      <c r="C49" s="149"/>
      <c r="D49" s="149"/>
      <c r="E49" s="149"/>
      <c r="F49" s="149"/>
      <c r="G49" s="149"/>
      <c r="H49" s="149"/>
      <c r="I49" s="149"/>
      <c r="J49" s="17"/>
    </row>
    <row r="50" spans="1:10" s="18" customFormat="1" ht="1.1499999999999999" customHeight="1" x14ac:dyDescent="0.25">
      <c r="A50" s="149"/>
      <c r="B50" s="149"/>
      <c r="C50" s="149"/>
      <c r="D50" s="149"/>
      <c r="E50" s="149"/>
      <c r="F50" s="149"/>
      <c r="G50" s="149"/>
      <c r="H50" s="149"/>
      <c r="I50" s="149"/>
      <c r="J50" s="17"/>
    </row>
    <row r="51" spans="1:10" s="18" customFormat="1" ht="1.1499999999999999" customHeight="1" x14ac:dyDescent="0.25">
      <c r="A51" s="149"/>
      <c r="B51" s="149"/>
      <c r="C51" s="149"/>
      <c r="D51" s="149"/>
      <c r="E51" s="149"/>
      <c r="F51" s="149"/>
      <c r="G51" s="149"/>
      <c r="H51" s="149"/>
      <c r="I51" s="149"/>
      <c r="J51" s="17"/>
    </row>
    <row r="52" spans="1:10" s="18" customFormat="1" ht="1.1499999999999999" customHeight="1" x14ac:dyDescent="0.25">
      <c r="A52" s="149"/>
      <c r="B52" s="149"/>
      <c r="C52" s="149"/>
      <c r="D52" s="149"/>
      <c r="E52" s="149"/>
      <c r="F52" s="149"/>
      <c r="G52" s="149"/>
      <c r="H52" s="149"/>
      <c r="I52" s="149"/>
      <c r="J52" s="17"/>
    </row>
    <row r="53" spans="1:10" s="18" customFormat="1" ht="1.1499999999999999" customHeight="1" x14ac:dyDescent="0.25">
      <c r="A53" s="149"/>
      <c r="B53" s="149"/>
      <c r="C53" s="149"/>
      <c r="D53" s="149"/>
      <c r="E53" s="149"/>
      <c r="F53" s="149"/>
      <c r="G53" s="149"/>
      <c r="H53" s="149"/>
      <c r="I53" s="149"/>
      <c r="J53" s="17"/>
    </row>
    <row r="54" spans="1:10" s="18" customFormat="1" ht="1.1499999999999999" customHeight="1" x14ac:dyDescent="0.25">
      <c r="A54" s="149"/>
      <c r="B54" s="149"/>
      <c r="C54" s="149"/>
      <c r="D54" s="149"/>
      <c r="E54" s="149"/>
      <c r="F54" s="149"/>
      <c r="G54" s="149"/>
      <c r="H54" s="149"/>
      <c r="I54" s="149"/>
      <c r="J54" s="17"/>
    </row>
    <row r="55" spans="1:10" s="18" customFormat="1" ht="1.1499999999999999" customHeight="1" x14ac:dyDescent="0.25">
      <c r="A55" s="149"/>
      <c r="B55" s="149"/>
      <c r="C55" s="149"/>
      <c r="D55" s="149"/>
      <c r="E55" s="149"/>
      <c r="F55" s="149"/>
      <c r="G55" s="149"/>
      <c r="H55" s="149"/>
      <c r="I55" s="149"/>
      <c r="J55" s="17"/>
    </row>
    <row r="56" spans="1:10" s="18" customFormat="1" ht="1.1499999999999999" customHeight="1" x14ac:dyDescent="0.25">
      <c r="A56" s="149"/>
      <c r="B56" s="149"/>
      <c r="C56" s="149"/>
      <c r="D56" s="149"/>
      <c r="E56" s="149"/>
      <c r="F56" s="149"/>
      <c r="G56" s="149"/>
      <c r="H56" s="149"/>
      <c r="I56" s="149"/>
      <c r="J56" s="17"/>
    </row>
    <row r="57" spans="1:10" ht="1.1499999999999999" customHeight="1" x14ac:dyDescent="0.25">
      <c r="A57" s="150"/>
      <c r="B57" s="150"/>
      <c r="C57" s="150"/>
      <c r="D57" s="150"/>
      <c r="E57" s="150"/>
      <c r="F57" s="150"/>
      <c r="G57" s="150"/>
      <c r="H57" s="150"/>
      <c r="I57" s="150"/>
    </row>
    <row r="58" spans="1:10" ht="33.75" customHeight="1" x14ac:dyDescent="0.25">
      <c r="A58" s="13" t="s">
        <v>44</v>
      </c>
      <c r="B58" s="142" t="s">
        <v>45</v>
      </c>
      <c r="C58" s="142"/>
      <c r="D58" s="142"/>
      <c r="E58" s="142"/>
      <c r="F58" s="142"/>
      <c r="G58" s="142"/>
      <c r="H58" s="13" t="s">
        <v>34</v>
      </c>
      <c r="I58" s="13" t="s">
        <v>35</v>
      </c>
    </row>
    <row r="59" spans="1:10" ht="15" customHeight="1" x14ac:dyDescent="0.25">
      <c r="A59" s="76">
        <v>1</v>
      </c>
      <c r="B59" s="143" t="s">
        <v>46</v>
      </c>
      <c r="C59" s="143"/>
      <c r="D59" s="143"/>
      <c r="E59" s="143"/>
      <c r="F59" s="143"/>
      <c r="G59" s="143"/>
      <c r="H59" s="14">
        <v>0.2</v>
      </c>
      <c r="I59" s="81">
        <f t="shared" ref="I59:I66" si="2">$I$47*H59</f>
        <v>210.45585454545454</v>
      </c>
    </row>
    <row r="60" spans="1:10" ht="15" customHeight="1" x14ac:dyDescent="0.25">
      <c r="A60" s="76">
        <v>2</v>
      </c>
      <c r="B60" s="143" t="s">
        <v>47</v>
      </c>
      <c r="C60" s="143"/>
      <c r="D60" s="143"/>
      <c r="E60" s="143"/>
      <c r="F60" s="143"/>
      <c r="G60" s="143"/>
      <c r="H60" s="14">
        <v>1.4999999999999999E-2</v>
      </c>
      <c r="I60" s="81">
        <f t="shared" si="2"/>
        <v>15.78418909090909</v>
      </c>
    </row>
    <row r="61" spans="1:10" ht="15" customHeight="1" x14ac:dyDescent="0.25">
      <c r="A61" s="76">
        <v>3</v>
      </c>
      <c r="B61" s="143" t="s">
        <v>48</v>
      </c>
      <c r="C61" s="143"/>
      <c r="D61" s="143"/>
      <c r="E61" s="143"/>
      <c r="F61" s="143"/>
      <c r="G61" s="143"/>
      <c r="H61" s="14">
        <v>0.01</v>
      </c>
      <c r="I61" s="81">
        <f t="shared" si="2"/>
        <v>10.522792727272726</v>
      </c>
    </row>
    <row r="62" spans="1:10" ht="15" customHeight="1" x14ac:dyDescent="0.25">
      <c r="A62" s="76">
        <v>4</v>
      </c>
      <c r="B62" s="143" t="s">
        <v>49</v>
      </c>
      <c r="C62" s="143"/>
      <c r="D62" s="143"/>
      <c r="E62" s="143"/>
      <c r="F62" s="143"/>
      <c r="G62" s="143"/>
      <c r="H62" s="14">
        <v>2E-3</v>
      </c>
      <c r="I62" s="81">
        <f t="shared" si="2"/>
        <v>2.1045585454545455</v>
      </c>
    </row>
    <row r="63" spans="1:10" ht="15" customHeight="1" x14ac:dyDescent="0.25">
      <c r="A63" s="76">
        <v>5</v>
      </c>
      <c r="B63" s="143" t="s">
        <v>50</v>
      </c>
      <c r="C63" s="143"/>
      <c r="D63" s="143"/>
      <c r="E63" s="143"/>
      <c r="F63" s="143"/>
      <c r="G63" s="143"/>
      <c r="H63" s="14">
        <v>2.5000000000000001E-2</v>
      </c>
      <c r="I63" s="81">
        <f t="shared" si="2"/>
        <v>26.306981818181818</v>
      </c>
    </row>
    <row r="64" spans="1:10" ht="15" customHeight="1" x14ac:dyDescent="0.25">
      <c r="A64" s="76">
        <v>6</v>
      </c>
      <c r="B64" s="143" t="s">
        <v>51</v>
      </c>
      <c r="C64" s="143"/>
      <c r="D64" s="143"/>
      <c r="E64" s="143"/>
      <c r="F64" s="143"/>
      <c r="G64" s="143"/>
      <c r="H64" s="14">
        <v>0.08</v>
      </c>
      <c r="I64" s="81">
        <f t="shared" si="2"/>
        <v>84.182341818181811</v>
      </c>
    </row>
    <row r="65" spans="1:10" ht="15" customHeight="1" x14ac:dyDescent="0.25">
      <c r="A65" s="76">
        <v>7</v>
      </c>
      <c r="B65" s="143" t="s">
        <v>52</v>
      </c>
      <c r="C65" s="143"/>
      <c r="D65" s="143"/>
      <c r="E65" s="143"/>
      <c r="F65" s="143"/>
      <c r="G65" s="143"/>
      <c r="H65" s="14">
        <v>0.03</v>
      </c>
      <c r="I65" s="81">
        <f t="shared" si="2"/>
        <v>31.568378181818179</v>
      </c>
    </row>
    <row r="66" spans="1:10" ht="15" customHeight="1" x14ac:dyDescent="0.25">
      <c r="A66" s="76">
        <v>8</v>
      </c>
      <c r="B66" s="143" t="s">
        <v>53</v>
      </c>
      <c r="C66" s="143"/>
      <c r="D66" s="143"/>
      <c r="E66" s="143"/>
      <c r="F66" s="143"/>
      <c r="G66" s="143"/>
      <c r="H66" s="14">
        <v>6.0000000000000001E-3</v>
      </c>
      <c r="I66" s="81">
        <f t="shared" si="2"/>
        <v>6.3136756363636364</v>
      </c>
    </row>
    <row r="67" spans="1:10" s="18" customFormat="1" ht="15" customHeight="1" x14ac:dyDescent="0.25">
      <c r="A67" s="147" t="s">
        <v>54</v>
      </c>
      <c r="B67" s="147"/>
      <c r="C67" s="147"/>
      <c r="D67" s="147"/>
      <c r="E67" s="147"/>
      <c r="F67" s="147"/>
      <c r="G67" s="147"/>
      <c r="H67" s="15">
        <f>SUM(H59:H66)</f>
        <v>0.3680000000000001</v>
      </c>
      <c r="I67" s="16">
        <f>SUM(I59:I66)</f>
        <v>387.23877236363637</v>
      </c>
      <c r="J67" s="17"/>
    </row>
    <row r="68" spans="1:10" ht="15" customHeight="1" x14ac:dyDescent="0.25">
      <c r="A68" s="151" t="s">
        <v>55</v>
      </c>
      <c r="B68" s="151"/>
      <c r="C68" s="151"/>
      <c r="D68" s="151"/>
      <c r="E68" s="151"/>
      <c r="F68" s="151"/>
      <c r="G68" s="151"/>
      <c r="H68" s="151"/>
      <c r="I68" s="151"/>
    </row>
    <row r="69" spans="1:10" ht="30.75" customHeight="1" x14ac:dyDescent="0.25">
      <c r="A69" s="152" t="s">
        <v>56</v>
      </c>
      <c r="B69" s="152"/>
      <c r="C69" s="152"/>
      <c r="D69" s="152"/>
      <c r="E69" s="152"/>
      <c r="F69" s="152"/>
      <c r="G69" s="152"/>
      <c r="H69" s="152"/>
      <c r="I69" s="152"/>
    </row>
    <row r="70" spans="1:10" ht="33.75" customHeight="1" x14ac:dyDescent="0.25">
      <c r="A70" s="13" t="s">
        <v>57</v>
      </c>
      <c r="B70" s="142" t="s">
        <v>58</v>
      </c>
      <c r="C70" s="142"/>
      <c r="D70" s="142"/>
      <c r="E70" s="142"/>
      <c r="F70" s="142"/>
      <c r="G70" s="142"/>
      <c r="H70" s="13" t="s">
        <v>34</v>
      </c>
      <c r="I70" s="13" t="s">
        <v>35</v>
      </c>
    </row>
    <row r="71" spans="1:10" ht="15" customHeight="1" x14ac:dyDescent="0.25">
      <c r="A71" s="76">
        <v>1</v>
      </c>
      <c r="B71" s="143" t="s">
        <v>59</v>
      </c>
      <c r="C71" s="143"/>
      <c r="D71" s="143"/>
      <c r="E71" s="143"/>
      <c r="F71" s="143"/>
      <c r="G71" s="143"/>
      <c r="H71" s="14">
        <v>0.119314</v>
      </c>
      <c r="I71" s="81">
        <f t="shared" ref="I71:I78" si="3">$I$47*H71</f>
        <v>125.55164914618182</v>
      </c>
    </row>
    <row r="72" spans="1:10" ht="15" customHeight="1" x14ac:dyDescent="0.25">
      <c r="A72" s="76">
        <v>2</v>
      </c>
      <c r="B72" s="143" t="s">
        <v>60</v>
      </c>
      <c r="C72" s="143"/>
      <c r="D72" s="143"/>
      <c r="E72" s="143"/>
      <c r="F72" s="143"/>
      <c r="G72" s="143"/>
      <c r="H72" s="14">
        <v>2.0479000000000001E-2</v>
      </c>
      <c r="I72" s="81">
        <f t="shared" si="3"/>
        <v>21.549627226181819</v>
      </c>
    </row>
    <row r="73" spans="1:10" ht="15" customHeight="1" x14ac:dyDescent="0.25">
      <c r="A73" s="76">
        <v>3</v>
      </c>
      <c r="B73" s="143" t="s">
        <v>61</v>
      </c>
      <c r="C73" s="143"/>
      <c r="D73" s="143"/>
      <c r="E73" s="143"/>
      <c r="F73" s="143"/>
      <c r="G73" s="143"/>
      <c r="H73" s="14">
        <v>1.2123E-2</v>
      </c>
      <c r="I73" s="81">
        <f t="shared" si="3"/>
        <v>12.756781623272726</v>
      </c>
    </row>
    <row r="74" spans="1:10" ht="15" customHeight="1" x14ac:dyDescent="0.25">
      <c r="A74" s="76">
        <v>4</v>
      </c>
      <c r="B74" s="143" t="s">
        <v>62</v>
      </c>
      <c r="C74" s="143"/>
      <c r="D74" s="143"/>
      <c r="E74" s="143"/>
      <c r="F74" s="143"/>
      <c r="G74" s="143"/>
      <c r="H74" s="14">
        <v>1.1436E-2</v>
      </c>
      <c r="I74" s="81">
        <f t="shared" si="3"/>
        <v>12.033865762909089</v>
      </c>
    </row>
    <row r="75" spans="1:10" ht="15" customHeight="1" x14ac:dyDescent="0.25">
      <c r="A75" s="76">
        <v>5</v>
      </c>
      <c r="B75" s="143" t="s">
        <v>63</v>
      </c>
      <c r="C75" s="143"/>
      <c r="D75" s="143"/>
      <c r="E75" s="143"/>
      <c r="F75" s="143"/>
      <c r="G75" s="143"/>
      <c r="H75" s="14">
        <v>1.74E-4</v>
      </c>
      <c r="I75" s="81">
        <f t="shared" si="3"/>
        <v>0.18309659345454543</v>
      </c>
    </row>
    <row r="76" spans="1:10" ht="15" customHeight="1" x14ac:dyDescent="0.25">
      <c r="A76" s="76">
        <v>6</v>
      </c>
      <c r="B76" s="143" t="s">
        <v>64</v>
      </c>
      <c r="C76" s="143"/>
      <c r="D76" s="143"/>
      <c r="E76" s="143"/>
      <c r="F76" s="143"/>
      <c r="G76" s="143"/>
      <c r="H76" s="14">
        <v>4.4200000000000001E-4</v>
      </c>
      <c r="I76" s="81">
        <f t="shared" si="3"/>
        <v>0.4651074385454545</v>
      </c>
    </row>
    <row r="77" spans="1:10" ht="15" customHeight="1" x14ac:dyDescent="0.25">
      <c r="A77" s="76">
        <v>7</v>
      </c>
      <c r="B77" s="143" t="s">
        <v>65</v>
      </c>
      <c r="C77" s="143"/>
      <c r="D77" s="143"/>
      <c r="E77" s="143"/>
      <c r="F77" s="143"/>
      <c r="G77" s="143"/>
      <c r="H77" s="14">
        <v>1.85E-4</v>
      </c>
      <c r="I77" s="81">
        <f t="shared" si="3"/>
        <v>0.19467166545454545</v>
      </c>
    </row>
    <row r="78" spans="1:10" ht="15" customHeight="1" x14ac:dyDescent="0.25">
      <c r="A78" s="76">
        <v>8</v>
      </c>
      <c r="B78" s="143" t="s">
        <v>66</v>
      </c>
      <c r="C78" s="143"/>
      <c r="D78" s="143"/>
      <c r="E78" s="143"/>
      <c r="F78" s="143"/>
      <c r="G78" s="143"/>
      <c r="H78" s="14">
        <v>9.0789999999999996E-2</v>
      </c>
      <c r="I78" s="81">
        <f t="shared" si="3"/>
        <v>95.536435170909087</v>
      </c>
    </row>
    <row r="79" spans="1:10" s="18" customFormat="1" ht="15" customHeight="1" x14ac:dyDescent="0.25">
      <c r="A79" s="147" t="s">
        <v>67</v>
      </c>
      <c r="B79" s="147"/>
      <c r="C79" s="147"/>
      <c r="D79" s="147"/>
      <c r="E79" s="147"/>
      <c r="F79" s="147"/>
      <c r="G79" s="147"/>
      <c r="H79" s="15">
        <f>SUM(H71:H78)</f>
        <v>0.25494299999999998</v>
      </c>
      <c r="I79" s="16">
        <f>SUM(I71:I78)</f>
        <v>268.27123462690906</v>
      </c>
      <c r="J79" s="17"/>
    </row>
    <row r="80" spans="1:10" ht="11.25" customHeight="1" x14ac:dyDescent="0.25">
      <c r="A80" s="19" t="s">
        <v>68</v>
      </c>
      <c r="B80" s="153" t="s">
        <v>69</v>
      </c>
      <c r="C80" s="153"/>
      <c r="D80" s="153"/>
      <c r="E80" s="153"/>
      <c r="F80" s="153"/>
      <c r="G80" s="153"/>
      <c r="H80" s="153"/>
      <c r="I80" s="153"/>
    </row>
    <row r="81" spans="1:11" ht="15" customHeight="1" x14ac:dyDescent="0.25">
      <c r="A81" s="19" t="s">
        <v>70</v>
      </c>
      <c r="B81" s="154" t="s">
        <v>71</v>
      </c>
      <c r="C81" s="154"/>
      <c r="D81" s="154"/>
      <c r="E81" s="154"/>
      <c r="F81" s="154"/>
      <c r="G81" s="154"/>
      <c r="H81" s="154"/>
      <c r="I81" s="154"/>
    </row>
    <row r="82" spans="1:11" ht="33.75" customHeight="1" x14ac:dyDescent="0.25">
      <c r="A82" s="13" t="s">
        <v>72</v>
      </c>
      <c r="B82" s="142" t="s">
        <v>73</v>
      </c>
      <c r="C82" s="142"/>
      <c r="D82" s="142"/>
      <c r="E82" s="142"/>
      <c r="F82" s="142"/>
      <c r="G82" s="142"/>
      <c r="H82" s="13" t="s">
        <v>34</v>
      </c>
      <c r="I82" s="13" t="s">
        <v>35</v>
      </c>
    </row>
    <row r="83" spans="1:11" ht="15" customHeight="1" x14ac:dyDescent="0.25">
      <c r="A83" s="76">
        <v>1</v>
      </c>
      <c r="B83" s="143" t="s">
        <v>74</v>
      </c>
      <c r="C83" s="143"/>
      <c r="D83" s="143"/>
      <c r="E83" s="143"/>
      <c r="F83" s="143"/>
      <c r="G83" s="143"/>
      <c r="H83" s="14">
        <v>4.8321000000000003E-2</v>
      </c>
      <c r="I83" s="81">
        <f>$I$47*H83</f>
        <v>50.847186737454543</v>
      </c>
    </row>
    <row r="84" spans="1:11" ht="15" customHeight="1" x14ac:dyDescent="0.25">
      <c r="A84" s="76">
        <v>2</v>
      </c>
      <c r="B84" s="143" t="s">
        <v>75</v>
      </c>
      <c r="C84" s="143"/>
      <c r="D84" s="143"/>
      <c r="E84" s="143"/>
      <c r="F84" s="143"/>
      <c r="G84" s="143"/>
      <c r="H84" s="14">
        <v>3.5109999999999998E-3</v>
      </c>
      <c r="I84" s="81">
        <f>$I$47*H84</f>
        <v>3.6945525265454542</v>
      </c>
    </row>
    <row r="85" spans="1:11" ht="15" customHeight="1" x14ac:dyDescent="0.25">
      <c r="A85" s="76">
        <v>3</v>
      </c>
      <c r="B85" s="143" t="s">
        <v>76</v>
      </c>
      <c r="C85" s="143"/>
      <c r="D85" s="143"/>
      <c r="E85" s="143"/>
      <c r="F85" s="143"/>
      <c r="G85" s="143"/>
      <c r="H85" s="14">
        <v>1.9328000000000001E-2</v>
      </c>
      <c r="I85" s="81">
        <f>$I$47*H85</f>
        <v>20.338453783272726</v>
      </c>
    </row>
    <row r="86" spans="1:11" s="18" customFormat="1" ht="15" customHeight="1" x14ac:dyDescent="0.25">
      <c r="A86" s="147" t="s">
        <v>77</v>
      </c>
      <c r="B86" s="147"/>
      <c r="C86" s="147"/>
      <c r="D86" s="147"/>
      <c r="E86" s="147"/>
      <c r="F86" s="147"/>
      <c r="G86" s="147"/>
      <c r="H86" s="15">
        <f>SUM(H83:H85)</f>
        <v>7.1160000000000001E-2</v>
      </c>
      <c r="I86" s="16">
        <f>SUM(I83:I85)</f>
        <v>74.880193047272726</v>
      </c>
      <c r="J86" s="17"/>
    </row>
    <row r="87" spans="1:11" ht="4.5" customHeight="1" x14ac:dyDescent="0.25"/>
    <row r="88" spans="1:11" ht="33.75" customHeight="1" x14ac:dyDescent="0.25">
      <c r="A88" s="13" t="s">
        <v>78</v>
      </c>
      <c r="B88" s="142" t="s">
        <v>79</v>
      </c>
      <c r="C88" s="142"/>
      <c r="D88" s="142"/>
      <c r="E88" s="142"/>
      <c r="F88" s="142"/>
      <c r="G88" s="142"/>
      <c r="H88" s="13" t="s">
        <v>34</v>
      </c>
      <c r="I88" s="13" t="s">
        <v>35</v>
      </c>
    </row>
    <row r="89" spans="1:11" ht="15" customHeight="1" x14ac:dyDescent="0.25">
      <c r="A89" s="76">
        <v>1</v>
      </c>
      <c r="B89" s="143" t="s">
        <v>80</v>
      </c>
      <c r="C89" s="143"/>
      <c r="D89" s="143"/>
      <c r="E89" s="143"/>
      <c r="F89" s="143"/>
      <c r="G89" s="143"/>
      <c r="H89" s="14">
        <f>(H67*H79)</f>
        <v>9.3819024000000015E-2</v>
      </c>
      <c r="I89" s="81">
        <f>$I$47*H89</f>
        <v>98.723814342702553</v>
      </c>
    </row>
    <row r="90" spans="1:11" s="18" customFormat="1" ht="15" customHeight="1" x14ac:dyDescent="0.25">
      <c r="A90" s="147" t="s">
        <v>81</v>
      </c>
      <c r="B90" s="147"/>
      <c r="C90" s="147"/>
      <c r="D90" s="147"/>
      <c r="E90" s="147"/>
      <c r="F90" s="147"/>
      <c r="G90" s="147"/>
      <c r="H90" s="15">
        <f>SUM(H89:H89)</f>
        <v>9.3819024000000015E-2</v>
      </c>
      <c r="I90" s="16">
        <f>I89</f>
        <v>98.723814342702553</v>
      </c>
      <c r="J90" s="17"/>
      <c r="K90" s="20"/>
    </row>
    <row r="91" spans="1:11" ht="4.5" customHeight="1" x14ac:dyDescent="0.25">
      <c r="J91" s="21"/>
    </row>
    <row r="92" spans="1:11" s="18" customFormat="1" ht="12" customHeight="1" x14ac:dyDescent="0.25">
      <c r="A92" s="156" t="s">
        <v>183</v>
      </c>
      <c r="B92" s="156"/>
      <c r="C92" s="156"/>
      <c r="D92" s="156"/>
      <c r="E92" s="156"/>
      <c r="F92" s="156"/>
      <c r="G92" s="156"/>
      <c r="H92" s="22">
        <f>H67+H79+H86+H90</f>
        <v>0.787922024</v>
      </c>
      <c r="I92" s="23">
        <f>I67+I79+I86+I90</f>
        <v>829.11401438052076</v>
      </c>
      <c r="J92" s="17"/>
    </row>
    <row r="93" spans="1:11" ht="4.5" customHeight="1" x14ac:dyDescent="0.25"/>
    <row r="94" spans="1:11" ht="33.75" customHeight="1" x14ac:dyDescent="0.25">
      <c r="A94" s="13" t="s">
        <v>82</v>
      </c>
      <c r="B94" s="142" t="s">
        <v>83</v>
      </c>
      <c r="C94" s="142"/>
      <c r="D94" s="142"/>
      <c r="E94" s="142"/>
      <c r="F94" s="142"/>
      <c r="G94" s="142"/>
      <c r="H94" s="13" t="s">
        <v>34</v>
      </c>
      <c r="I94" s="13" t="s">
        <v>35</v>
      </c>
    </row>
    <row r="95" spans="1:11" ht="15" customHeight="1" x14ac:dyDescent="0.25">
      <c r="A95" s="76">
        <v>1</v>
      </c>
      <c r="B95" s="143" t="s">
        <v>19</v>
      </c>
      <c r="C95" s="143"/>
      <c r="D95" s="143"/>
      <c r="E95" s="143"/>
      <c r="F95" s="143"/>
      <c r="G95" s="143"/>
      <c r="H95" s="14">
        <f t="shared" ref="H95:H100" si="4">I95/$I$47</f>
        <v>0</v>
      </c>
      <c r="I95" s="81">
        <f>I113</f>
        <v>0</v>
      </c>
    </row>
    <row r="96" spans="1:11" ht="15" customHeight="1" x14ac:dyDescent="0.25">
      <c r="A96" s="76">
        <f>A95+1</f>
        <v>2</v>
      </c>
      <c r="B96" s="143" t="s">
        <v>20</v>
      </c>
      <c r="C96" s="143"/>
      <c r="D96" s="143"/>
      <c r="E96" s="143"/>
      <c r="F96" s="143"/>
      <c r="G96" s="143"/>
      <c r="H96" s="14">
        <f t="shared" si="4"/>
        <v>0.21523962874701774</v>
      </c>
      <c r="I96" s="81">
        <f>I109</f>
        <v>226.4922</v>
      </c>
    </row>
    <row r="97" spans="1:10" ht="15" customHeight="1" x14ac:dyDescent="0.25">
      <c r="A97" s="76">
        <f t="shared" ref="A97:A100" si="5">A96+1</f>
        <v>3</v>
      </c>
      <c r="B97" s="157" t="s">
        <v>177</v>
      </c>
      <c r="C97" s="158"/>
      <c r="D97" s="158"/>
      <c r="E97" s="158"/>
      <c r="F97" s="158"/>
      <c r="G97" s="159"/>
      <c r="H97" s="14">
        <f t="shared" si="4"/>
        <v>0</v>
      </c>
      <c r="I97" s="81">
        <v>0</v>
      </c>
    </row>
    <row r="98" spans="1:10" ht="15" customHeight="1" x14ac:dyDescent="0.25">
      <c r="A98" s="76">
        <f t="shared" si="5"/>
        <v>4</v>
      </c>
      <c r="B98" s="143" t="s">
        <v>84</v>
      </c>
      <c r="C98" s="143"/>
      <c r="D98" s="143"/>
      <c r="E98" s="143"/>
      <c r="F98" s="143"/>
      <c r="G98" s="143"/>
      <c r="H98" s="14">
        <f t="shared" si="4"/>
        <v>0.16621287539291335</v>
      </c>
      <c r="I98" s="81">
        <f>I105</f>
        <v>174.90236363636365</v>
      </c>
    </row>
    <row r="99" spans="1:10" ht="15" customHeight="1" x14ac:dyDescent="0.25">
      <c r="A99" s="76">
        <f t="shared" si="5"/>
        <v>5</v>
      </c>
      <c r="B99" s="143" t="s">
        <v>85</v>
      </c>
      <c r="C99" s="143"/>
      <c r="D99" s="143"/>
      <c r="E99" s="143"/>
      <c r="F99" s="143"/>
      <c r="G99" s="143"/>
      <c r="H99" s="14">
        <f t="shared" si="4"/>
        <v>0</v>
      </c>
      <c r="I99" s="81">
        <f>IF(I29="Não aplicável",0,((I10/H10)*1.5*I29))</f>
        <v>0</v>
      </c>
    </row>
    <row r="100" spans="1:10" ht="15" customHeight="1" x14ac:dyDescent="0.25">
      <c r="A100" s="76">
        <f t="shared" si="5"/>
        <v>6</v>
      </c>
      <c r="B100" s="143" t="s">
        <v>86</v>
      </c>
      <c r="C100" s="143"/>
      <c r="D100" s="143"/>
      <c r="E100" s="143"/>
      <c r="F100" s="143"/>
      <c r="G100" s="143"/>
      <c r="H100" s="14">
        <f t="shared" si="4"/>
        <v>2.2902665313874509E-2</v>
      </c>
      <c r="I100" s="81">
        <f>IF(I21="Não aplicável",0,I21)</f>
        <v>24.1</v>
      </c>
    </row>
    <row r="101" spans="1:10" ht="15" customHeight="1" x14ac:dyDescent="0.25">
      <c r="A101" s="147" t="s">
        <v>87</v>
      </c>
      <c r="B101" s="147"/>
      <c r="C101" s="147"/>
      <c r="D101" s="147"/>
      <c r="E101" s="147"/>
      <c r="F101" s="147"/>
      <c r="G101" s="147"/>
      <c r="H101" s="15">
        <f>SUM(H95:H100)</f>
        <v>0.40435516945380562</v>
      </c>
      <c r="I101" s="16">
        <f>SUM(I95:I100)</f>
        <v>425.49456363636364</v>
      </c>
      <c r="J101" s="24"/>
    </row>
    <row r="102" spans="1:10" ht="18" customHeight="1" x14ac:dyDescent="0.25">
      <c r="A102" s="19" t="s">
        <v>88</v>
      </c>
      <c r="B102" s="151" t="s">
        <v>89</v>
      </c>
      <c r="C102" s="151"/>
      <c r="D102" s="151"/>
      <c r="E102" s="151"/>
      <c r="F102" s="151"/>
      <c r="G102" s="151"/>
      <c r="H102" s="25"/>
      <c r="I102" s="26"/>
    </row>
    <row r="103" spans="1:10" ht="15" customHeight="1" x14ac:dyDescent="0.25">
      <c r="A103" s="155" t="s">
        <v>90</v>
      </c>
      <c r="B103" s="155"/>
      <c r="C103" s="155"/>
      <c r="D103" s="155"/>
      <c r="E103" s="155"/>
      <c r="F103" s="155"/>
      <c r="G103" s="155"/>
      <c r="H103" s="155"/>
      <c r="I103" s="155"/>
    </row>
    <row r="104" spans="1:10" ht="24" customHeight="1" x14ac:dyDescent="0.25">
      <c r="A104" s="108" t="s">
        <v>91</v>
      </c>
      <c r="B104" s="108"/>
      <c r="C104" s="76" t="s">
        <v>92</v>
      </c>
      <c r="D104" s="76" t="s">
        <v>93</v>
      </c>
      <c r="E104" s="76" t="s">
        <v>94</v>
      </c>
      <c r="F104" s="76" t="s">
        <v>95</v>
      </c>
      <c r="G104" s="76" t="s">
        <v>96</v>
      </c>
      <c r="H104" s="14" t="s">
        <v>97</v>
      </c>
      <c r="I104" s="81" t="s">
        <v>98</v>
      </c>
    </row>
    <row r="105" spans="1:10" ht="15" customHeight="1" x14ac:dyDescent="0.25">
      <c r="A105" s="162">
        <f>IF(I12="Não aplicável",0,I12)</f>
        <v>5</v>
      </c>
      <c r="B105" s="162"/>
      <c r="C105" s="76">
        <f>IF(I13="Não aplicável",0,I13)</f>
        <v>22</v>
      </c>
      <c r="D105" s="76">
        <v>2</v>
      </c>
      <c r="E105" s="77">
        <f>A105*C105*D105</f>
        <v>220</v>
      </c>
      <c r="F105" s="77">
        <f>I39</f>
        <v>751.62727272727273</v>
      </c>
      <c r="G105" s="27">
        <f>IF(I14="Não aplicável",0,I14)</f>
        <v>0.06</v>
      </c>
      <c r="H105" s="77">
        <f>F105*G105</f>
        <v>45.097636363636362</v>
      </c>
      <c r="I105" s="81">
        <f>IF((E105-H105)&gt;0,E105-H105,0)</f>
        <v>174.90236363636365</v>
      </c>
    </row>
    <row r="106" spans="1:10" ht="3.75" customHeight="1" x14ac:dyDescent="0.25">
      <c r="A106" s="28"/>
      <c r="E106" s="24"/>
      <c r="F106" s="24"/>
      <c r="G106" s="29"/>
      <c r="H106" s="24"/>
      <c r="I106" s="30"/>
    </row>
    <row r="107" spans="1:10" ht="15" customHeight="1" x14ac:dyDescent="0.25">
      <c r="A107" s="155" t="s">
        <v>99</v>
      </c>
      <c r="B107" s="155"/>
      <c r="C107" s="155"/>
      <c r="D107" s="155"/>
      <c r="E107" s="155"/>
      <c r="F107" s="155"/>
      <c r="G107" s="155"/>
      <c r="H107" s="155"/>
      <c r="I107" s="155"/>
    </row>
    <row r="108" spans="1:10" ht="23.25" customHeight="1" x14ac:dyDescent="0.25">
      <c r="A108" s="108" t="s">
        <v>91</v>
      </c>
      <c r="B108" s="108"/>
      <c r="C108" s="76" t="s">
        <v>100</v>
      </c>
      <c r="D108" s="76" t="s">
        <v>93</v>
      </c>
      <c r="E108" s="76" t="s">
        <v>94</v>
      </c>
      <c r="F108" s="76" t="s">
        <v>95</v>
      </c>
      <c r="G108" s="76" t="s">
        <v>96</v>
      </c>
      <c r="H108" s="14" t="s">
        <v>97</v>
      </c>
      <c r="I108" s="81" t="s">
        <v>98</v>
      </c>
    </row>
    <row r="109" spans="1:10" ht="15" customHeight="1" x14ac:dyDescent="0.25">
      <c r="A109" s="160">
        <f>IF(I18="Não aplicável",0,I18)</f>
        <v>12.71</v>
      </c>
      <c r="B109" s="160"/>
      <c r="C109" s="31">
        <f>IF(I19="Não aplicável",0,I19)</f>
        <v>22</v>
      </c>
      <c r="D109" s="76">
        <v>1</v>
      </c>
      <c r="E109" s="77">
        <f>A109*C109*D109</f>
        <v>279.62</v>
      </c>
      <c r="F109" s="77">
        <f>E109</f>
        <v>279.62</v>
      </c>
      <c r="G109" s="80">
        <f>IF(I20="Não aplicável",0,I20)</f>
        <v>0.19</v>
      </c>
      <c r="H109" s="77">
        <f>F109*G109</f>
        <v>53.127800000000001</v>
      </c>
      <c r="I109" s="81">
        <f>E109-H109</f>
        <v>226.4922</v>
      </c>
    </row>
    <row r="110" spans="1:10" ht="4.5" customHeight="1" x14ac:dyDescent="0.25">
      <c r="A110" s="32"/>
      <c r="B110" s="32"/>
      <c r="C110" s="32"/>
      <c r="D110" s="32"/>
      <c r="E110" s="17"/>
      <c r="F110" s="17"/>
      <c r="G110" s="33"/>
      <c r="H110" s="17"/>
      <c r="I110" s="34"/>
    </row>
    <row r="111" spans="1:10" ht="15" customHeight="1" x14ac:dyDescent="0.25">
      <c r="A111" s="163" t="s">
        <v>176</v>
      </c>
      <c r="B111" s="164"/>
      <c r="C111" s="164"/>
      <c r="D111" s="164"/>
      <c r="E111" s="164"/>
      <c r="F111" s="165" t="str">
        <f>A15</f>
        <v xml:space="preserve">Auxílio Alimentação </v>
      </c>
      <c r="G111" s="165"/>
      <c r="H111" s="165"/>
      <c r="I111" s="166"/>
    </row>
    <row r="112" spans="1:10" ht="23.25" customHeight="1" x14ac:dyDescent="0.25">
      <c r="A112" s="135" t="s">
        <v>91</v>
      </c>
      <c r="B112" s="135"/>
      <c r="C112" s="75" t="s">
        <v>100</v>
      </c>
      <c r="D112" s="75" t="s">
        <v>93</v>
      </c>
      <c r="E112" s="75" t="s">
        <v>94</v>
      </c>
      <c r="F112" s="75" t="s">
        <v>95</v>
      </c>
      <c r="G112" s="75" t="s">
        <v>96</v>
      </c>
      <c r="H112" s="66" t="str">
        <f>H104</f>
        <v>Valor desconto</v>
      </c>
      <c r="I112" s="67" t="s">
        <v>98</v>
      </c>
    </row>
    <row r="113" spans="1:12" ht="15" customHeight="1" x14ac:dyDescent="0.25">
      <c r="A113" s="160">
        <f>IF(I15="Não aplicável",0,I15)</f>
        <v>0</v>
      </c>
      <c r="B113" s="160"/>
      <c r="C113" s="31">
        <f>IF(I16="Não aplicável",0,I16)</f>
        <v>0</v>
      </c>
      <c r="D113" s="76">
        <v>1</v>
      </c>
      <c r="E113" s="77">
        <f>A113*C113*D113</f>
        <v>0</v>
      </c>
      <c r="F113" s="77">
        <f>E113</f>
        <v>0</v>
      </c>
      <c r="G113" s="80">
        <f>IF(I17="Não aplicável",0,I17)</f>
        <v>0</v>
      </c>
      <c r="H113" s="77">
        <f>F113*G113</f>
        <v>0</v>
      </c>
      <c r="I113" s="81">
        <f>E113-H113</f>
        <v>0</v>
      </c>
    </row>
    <row r="114" spans="1:12" ht="4.5" customHeight="1" x14ac:dyDescent="0.25"/>
    <row r="115" spans="1:12" ht="12" customHeight="1" x14ac:dyDescent="0.25">
      <c r="A115" s="161" t="s">
        <v>101</v>
      </c>
      <c r="B115" s="161"/>
      <c r="C115" s="161"/>
      <c r="D115" s="161"/>
      <c r="E115" s="161"/>
      <c r="F115" s="161"/>
      <c r="G115" s="161"/>
      <c r="H115" s="35">
        <f>H47+H92+H101</f>
        <v>2.1922771934538057</v>
      </c>
      <c r="I115" s="36">
        <f>I47+I92+I101</f>
        <v>2306.8878507441568</v>
      </c>
      <c r="J115" s="24"/>
      <c r="L115" s="24"/>
    </row>
    <row r="116" spans="1:12" s="41" customFormat="1" ht="4.5" customHeight="1" x14ac:dyDescent="0.25">
      <c r="A116" s="37"/>
      <c r="B116" s="37"/>
      <c r="C116" s="37"/>
      <c r="D116" s="37"/>
      <c r="E116" s="37"/>
      <c r="F116" s="37"/>
      <c r="G116" s="37"/>
      <c r="H116" s="38"/>
      <c r="I116" s="39"/>
      <c r="J116" s="40"/>
      <c r="L116" s="40"/>
    </row>
    <row r="117" spans="1:12" ht="11.25" customHeight="1" x14ac:dyDescent="0.25">
      <c r="A117" s="146" t="s">
        <v>102</v>
      </c>
      <c r="B117" s="146"/>
      <c r="C117" s="146"/>
      <c r="D117" s="146"/>
      <c r="E117" s="146"/>
      <c r="F117" s="146"/>
      <c r="G117" s="146"/>
      <c r="H117" s="146"/>
      <c r="I117" s="146"/>
    </row>
    <row r="118" spans="1:12" ht="33.75" customHeight="1" x14ac:dyDescent="0.25">
      <c r="A118" s="13" t="s">
        <v>32</v>
      </c>
      <c r="B118" s="142" t="s">
        <v>103</v>
      </c>
      <c r="C118" s="142"/>
      <c r="D118" s="142"/>
      <c r="E118" s="142"/>
      <c r="F118" s="142"/>
      <c r="G118" s="142"/>
      <c r="H118" s="13" t="s">
        <v>34</v>
      </c>
      <c r="I118" s="13" t="s">
        <v>35</v>
      </c>
    </row>
    <row r="119" spans="1:12" ht="15" customHeight="1" x14ac:dyDescent="0.25">
      <c r="A119" s="76">
        <v>1</v>
      </c>
      <c r="B119" s="143" t="s">
        <v>104</v>
      </c>
      <c r="C119" s="143"/>
      <c r="D119" s="143"/>
      <c r="E119" s="143"/>
      <c r="F119" s="143"/>
      <c r="G119" s="143"/>
      <c r="H119" s="14">
        <f t="shared" ref="H119:H124" si="6">I119/$I$130</f>
        <v>0</v>
      </c>
      <c r="I119" s="81">
        <v>0</v>
      </c>
    </row>
    <row r="120" spans="1:12" ht="15" customHeight="1" x14ac:dyDescent="0.25">
      <c r="A120" s="76">
        <v>2</v>
      </c>
      <c r="B120" s="107" t="s">
        <v>105</v>
      </c>
      <c r="C120" s="107"/>
      <c r="D120" s="107"/>
      <c r="E120" s="107"/>
      <c r="F120" s="107"/>
      <c r="G120" s="107"/>
      <c r="H120" s="14">
        <f t="shared" si="6"/>
        <v>0</v>
      </c>
      <c r="I120" s="81">
        <v>0</v>
      </c>
    </row>
    <row r="121" spans="1:12" ht="15" customHeight="1" x14ac:dyDescent="0.25">
      <c r="A121" s="76">
        <v>3</v>
      </c>
      <c r="B121" s="143" t="s">
        <v>106</v>
      </c>
      <c r="C121" s="143"/>
      <c r="D121" s="143"/>
      <c r="E121" s="143"/>
      <c r="F121" s="143"/>
      <c r="G121" s="143"/>
      <c r="H121" s="14">
        <f t="shared" si="6"/>
        <v>0</v>
      </c>
      <c r="I121" s="81">
        <v>0</v>
      </c>
    </row>
    <row r="122" spans="1:12" ht="15" customHeight="1" x14ac:dyDescent="0.25">
      <c r="A122" s="76">
        <v>4</v>
      </c>
      <c r="B122" s="107" t="s">
        <v>107</v>
      </c>
      <c r="C122" s="107"/>
      <c r="D122" s="107"/>
      <c r="E122" s="107"/>
      <c r="F122" s="107"/>
      <c r="G122" s="107"/>
      <c r="H122" s="14">
        <f t="shared" si="6"/>
        <v>0</v>
      </c>
      <c r="I122" s="81">
        <v>0</v>
      </c>
    </row>
    <row r="123" spans="1:12" ht="15" customHeight="1" x14ac:dyDescent="0.25">
      <c r="A123" s="76">
        <v>5</v>
      </c>
      <c r="B123" s="143" t="s">
        <v>108</v>
      </c>
      <c r="C123" s="143"/>
      <c r="D123" s="143"/>
      <c r="E123" s="143"/>
      <c r="F123" s="143"/>
      <c r="G123" s="143"/>
      <c r="H123" s="14">
        <f t="shared" si="6"/>
        <v>0</v>
      </c>
      <c r="I123" s="81">
        <v>0</v>
      </c>
    </row>
    <row r="124" spans="1:12" ht="15" customHeight="1" x14ac:dyDescent="0.25">
      <c r="A124" s="76">
        <v>6</v>
      </c>
      <c r="B124" s="143" t="s">
        <v>109</v>
      </c>
      <c r="C124" s="143"/>
      <c r="D124" s="143"/>
      <c r="E124" s="143"/>
      <c r="F124" s="143"/>
      <c r="G124" s="143"/>
      <c r="H124" s="14">
        <f t="shared" si="6"/>
        <v>0</v>
      </c>
      <c r="I124" s="81">
        <v>0</v>
      </c>
    </row>
    <row r="125" spans="1:12" ht="15" customHeight="1" x14ac:dyDescent="0.25">
      <c r="A125" s="147" t="s">
        <v>110</v>
      </c>
      <c r="B125" s="147"/>
      <c r="C125" s="147"/>
      <c r="D125" s="147"/>
      <c r="E125" s="147"/>
      <c r="F125" s="147"/>
      <c r="G125" s="147"/>
      <c r="H125" s="15">
        <f>H119+H120+H121+H122+H123+H124</f>
        <v>0</v>
      </c>
      <c r="I125" s="42">
        <f>SUM(I119:I124)</f>
        <v>0</v>
      </c>
      <c r="J125" s="24"/>
    </row>
    <row r="126" spans="1:12" ht="36" customHeight="1" x14ac:dyDescent="0.25">
      <c r="B126" s="153" t="s">
        <v>182</v>
      </c>
      <c r="C126" s="153"/>
      <c r="D126" s="153"/>
      <c r="E126" s="153"/>
      <c r="F126" s="153"/>
      <c r="G126" s="153"/>
      <c r="H126" s="153"/>
      <c r="I126" s="153"/>
    </row>
    <row r="127" spans="1:12" ht="5.25" customHeight="1" x14ac:dyDescent="0.25"/>
    <row r="128" spans="1:12" ht="48.75" customHeight="1" x14ac:dyDescent="0.25">
      <c r="A128" s="167" t="s">
        <v>111</v>
      </c>
      <c r="B128" s="167"/>
      <c r="C128" s="167"/>
      <c r="D128" s="167"/>
      <c r="E128" s="167"/>
      <c r="F128" s="43">
        <f>I30</f>
        <v>0.2</v>
      </c>
      <c r="G128" s="44">
        <f>I130*F128</f>
        <v>426.39709742155867</v>
      </c>
      <c r="H128" s="78" t="s">
        <v>112</v>
      </c>
      <c r="I128" s="45">
        <f>I98</f>
        <v>174.90236363636365</v>
      </c>
    </row>
    <row r="129" spans="1:12" s="48" customFormat="1" ht="16.5" customHeight="1" x14ac:dyDescent="0.25">
      <c r="A129" s="168" t="s">
        <v>113</v>
      </c>
      <c r="B129" s="168"/>
      <c r="C129" s="78" t="s">
        <v>114</v>
      </c>
      <c r="D129" s="78" t="s">
        <v>115</v>
      </c>
      <c r="E129" s="78" t="s">
        <v>116</v>
      </c>
      <c r="F129" s="78" t="s">
        <v>117</v>
      </c>
      <c r="G129" s="78" t="s">
        <v>118</v>
      </c>
      <c r="H129" s="78" t="s">
        <v>119</v>
      </c>
      <c r="I129" s="46" t="s">
        <v>120</v>
      </c>
      <c r="J129" s="47"/>
    </row>
    <row r="130" spans="1:12" ht="16.5" customHeight="1" x14ac:dyDescent="0.25">
      <c r="A130" s="169">
        <f>I47</f>
        <v>1052.2792727272727</v>
      </c>
      <c r="B130" s="169"/>
      <c r="C130" s="79">
        <f>I67</f>
        <v>387.23877236363637</v>
      </c>
      <c r="D130" s="79">
        <f>I79</f>
        <v>268.27123462690906</v>
      </c>
      <c r="E130" s="79">
        <f>I86</f>
        <v>74.880193047272726</v>
      </c>
      <c r="F130" s="79">
        <f>I90</f>
        <v>98.723814342702553</v>
      </c>
      <c r="G130" s="79">
        <f>I101</f>
        <v>425.49456363636364</v>
      </c>
      <c r="H130" s="79">
        <f>A130+C130+D130+E130+F130+G130</f>
        <v>2306.8878507441568</v>
      </c>
      <c r="I130" s="79">
        <f>H130-I128</f>
        <v>2131.9854871077932</v>
      </c>
      <c r="J130" s="24"/>
    </row>
    <row r="131" spans="1:12" ht="4.5" customHeight="1" x14ac:dyDescent="0.25">
      <c r="A131" s="19"/>
      <c r="B131" s="170"/>
      <c r="C131" s="170"/>
      <c r="D131" s="170"/>
      <c r="E131" s="170"/>
      <c r="F131" s="170"/>
      <c r="G131" s="170"/>
      <c r="H131" s="170"/>
      <c r="I131" s="170"/>
    </row>
    <row r="132" spans="1:12" ht="33.75" customHeight="1" x14ac:dyDescent="0.25">
      <c r="A132" s="13" t="s">
        <v>44</v>
      </c>
      <c r="B132" s="142" t="s">
        <v>121</v>
      </c>
      <c r="C132" s="142"/>
      <c r="D132" s="142"/>
      <c r="E132" s="142"/>
      <c r="F132" s="142"/>
      <c r="G132" s="142"/>
      <c r="H132" s="13" t="s">
        <v>34</v>
      </c>
      <c r="I132" s="13" t="s">
        <v>35</v>
      </c>
    </row>
    <row r="133" spans="1:12" ht="15" customHeight="1" x14ac:dyDescent="0.25">
      <c r="A133" s="76">
        <v>1</v>
      </c>
      <c r="B133" s="143" t="s">
        <v>122</v>
      </c>
      <c r="C133" s="143"/>
      <c r="D133" s="143"/>
      <c r="E133" s="143"/>
      <c r="F133" s="143"/>
      <c r="G133" s="143"/>
      <c r="H133" s="14">
        <f>I133/$I$143</f>
        <v>0</v>
      </c>
      <c r="I133" s="81">
        <v>0</v>
      </c>
    </row>
    <row r="134" spans="1:12" ht="15" customHeight="1" x14ac:dyDescent="0.25">
      <c r="A134" s="76">
        <v>2</v>
      </c>
      <c r="B134" s="143" t="s">
        <v>123</v>
      </c>
      <c r="C134" s="143"/>
      <c r="D134" s="143"/>
      <c r="E134" s="143"/>
      <c r="F134" s="143"/>
      <c r="G134" s="143"/>
      <c r="H134" s="14">
        <f>I134/$I$143</f>
        <v>0</v>
      </c>
      <c r="I134" s="81">
        <v>0</v>
      </c>
    </row>
    <row r="135" spans="1:12" ht="35.65" customHeight="1" x14ac:dyDescent="0.25">
      <c r="A135" s="147" t="s">
        <v>179</v>
      </c>
      <c r="B135" s="147"/>
      <c r="C135" s="147"/>
      <c r="D135" s="147"/>
      <c r="E135" s="147"/>
      <c r="F135" s="147"/>
      <c r="G135" s="147"/>
      <c r="H135" s="15">
        <f>H133+H134</f>
        <v>0</v>
      </c>
      <c r="I135" s="16">
        <f>SUM(I133:I134)</f>
        <v>0</v>
      </c>
    </row>
    <row r="136" spans="1:12" ht="4.5" customHeight="1" x14ac:dyDescent="0.25"/>
    <row r="137" spans="1:12" ht="33.75" customHeight="1" x14ac:dyDescent="0.25">
      <c r="A137" s="13" t="s">
        <v>57</v>
      </c>
      <c r="B137" s="142" t="s">
        <v>124</v>
      </c>
      <c r="C137" s="142"/>
      <c r="D137" s="142"/>
      <c r="E137" s="142"/>
      <c r="F137" s="142"/>
      <c r="G137" s="142"/>
      <c r="H137" s="13" t="s">
        <v>34</v>
      </c>
      <c r="I137" s="13" t="s">
        <v>35</v>
      </c>
    </row>
    <row r="138" spans="1:12" ht="15" customHeight="1" x14ac:dyDescent="0.25">
      <c r="A138" s="76">
        <v>1</v>
      </c>
      <c r="B138" s="143" t="s">
        <v>124</v>
      </c>
      <c r="C138" s="143"/>
      <c r="D138" s="143"/>
      <c r="E138" s="143"/>
      <c r="F138" s="143"/>
      <c r="G138" s="143"/>
      <c r="H138" s="14">
        <f>I138/I143</f>
        <v>0</v>
      </c>
      <c r="I138" s="81">
        <v>0</v>
      </c>
    </row>
    <row r="139" spans="1:12" ht="36.6" customHeight="1" x14ac:dyDescent="0.25">
      <c r="A139" s="147" t="s">
        <v>178</v>
      </c>
      <c r="B139" s="147"/>
      <c r="C139" s="147"/>
      <c r="D139" s="147"/>
      <c r="E139" s="147"/>
      <c r="F139" s="147"/>
      <c r="G139" s="147"/>
      <c r="H139" s="15">
        <f>H138</f>
        <v>0</v>
      </c>
      <c r="I139" s="16">
        <f>I138</f>
        <v>0</v>
      </c>
      <c r="J139" s="24"/>
      <c r="K139" s="24"/>
      <c r="L139" s="2"/>
    </row>
    <row r="140" spans="1:12" ht="4.5" customHeight="1" x14ac:dyDescent="0.25">
      <c r="A140" s="18"/>
      <c r="B140" s="18"/>
      <c r="C140" s="18"/>
      <c r="D140" s="18"/>
      <c r="E140" s="18"/>
      <c r="F140" s="18"/>
      <c r="G140" s="18"/>
      <c r="H140" s="25"/>
      <c r="I140" s="26"/>
    </row>
    <row r="141" spans="1:12" ht="39" customHeight="1" x14ac:dyDescent="0.25">
      <c r="A141" s="171" t="s">
        <v>125</v>
      </c>
      <c r="B141" s="171"/>
      <c r="C141" s="171"/>
      <c r="D141" s="171"/>
      <c r="E141" s="171"/>
      <c r="F141" s="43">
        <v>0.18</v>
      </c>
      <c r="G141" s="44">
        <f>I143*F141</f>
        <v>383.75738767940277</v>
      </c>
      <c r="H141" s="78" t="s">
        <v>112</v>
      </c>
      <c r="I141" s="45">
        <f>I98</f>
        <v>174.90236363636365</v>
      </c>
      <c r="L141" s="2"/>
    </row>
    <row r="142" spans="1:12" s="48" customFormat="1" ht="16.5" customHeight="1" x14ac:dyDescent="0.25">
      <c r="A142" s="168" t="s">
        <v>113</v>
      </c>
      <c r="B142" s="168"/>
      <c r="C142" s="78" t="s">
        <v>114</v>
      </c>
      <c r="D142" s="78" t="s">
        <v>115</v>
      </c>
      <c r="E142" s="78" t="s">
        <v>116</v>
      </c>
      <c r="F142" s="78" t="s">
        <v>117</v>
      </c>
      <c r="G142" s="78" t="s">
        <v>118</v>
      </c>
      <c r="H142" s="78" t="s">
        <v>119</v>
      </c>
      <c r="I142" s="46" t="s">
        <v>120</v>
      </c>
      <c r="J142" s="47"/>
      <c r="L142" s="47"/>
    </row>
    <row r="143" spans="1:12" ht="16.5" customHeight="1" x14ac:dyDescent="0.25">
      <c r="A143" s="169">
        <f>I47</f>
        <v>1052.2792727272727</v>
      </c>
      <c r="B143" s="169"/>
      <c r="C143" s="79">
        <f>I67</f>
        <v>387.23877236363637</v>
      </c>
      <c r="D143" s="79">
        <f>I79</f>
        <v>268.27123462690906</v>
      </c>
      <c r="E143" s="79">
        <f>I86</f>
        <v>74.880193047272726</v>
      </c>
      <c r="F143" s="79">
        <f>I90</f>
        <v>98.723814342702553</v>
      </c>
      <c r="G143" s="79">
        <f>I101</f>
        <v>425.49456363636364</v>
      </c>
      <c r="H143" s="79">
        <f>A143+C143+D143+E143+F143+G143</f>
        <v>2306.8878507441568</v>
      </c>
      <c r="I143" s="79">
        <f>H143-I141</f>
        <v>2131.9854871077932</v>
      </c>
      <c r="J143" s="24"/>
      <c r="L143" s="2"/>
    </row>
    <row r="144" spans="1:12" ht="4.5" customHeight="1" x14ac:dyDescent="0.25"/>
    <row r="145" spans="1:10" ht="12" customHeight="1" x14ac:dyDescent="0.25">
      <c r="A145" s="161" t="s">
        <v>126</v>
      </c>
      <c r="B145" s="161"/>
      <c r="C145" s="161"/>
      <c r="D145" s="161"/>
      <c r="E145" s="161"/>
      <c r="F145" s="161"/>
      <c r="G145" s="161"/>
      <c r="H145" s="35">
        <f>H125+H135+H139</f>
        <v>0</v>
      </c>
      <c r="I145" s="36">
        <f>I125+I135+I139</f>
        <v>0</v>
      </c>
    </row>
    <row r="146" spans="1:10" ht="4.5" customHeight="1" x14ac:dyDescent="0.25"/>
    <row r="147" spans="1:10" ht="11.25" customHeight="1" x14ac:dyDescent="0.25">
      <c r="A147" s="146" t="s">
        <v>127</v>
      </c>
      <c r="B147" s="146"/>
      <c r="C147" s="146"/>
      <c r="D147" s="146"/>
      <c r="E147" s="146"/>
      <c r="F147" s="146"/>
      <c r="G147" s="146"/>
      <c r="H147" s="146"/>
      <c r="I147" s="146"/>
    </row>
    <row r="148" spans="1:10" ht="33.75" customHeight="1" x14ac:dyDescent="0.25">
      <c r="A148" s="13" t="s">
        <v>32</v>
      </c>
      <c r="B148" s="142" t="s">
        <v>128</v>
      </c>
      <c r="C148" s="142"/>
      <c r="D148" s="142"/>
      <c r="E148" s="142"/>
      <c r="F148" s="142"/>
      <c r="G148" s="142"/>
      <c r="H148" s="13" t="s">
        <v>34</v>
      </c>
      <c r="I148" s="13" t="s">
        <v>35</v>
      </c>
    </row>
    <row r="149" spans="1:10" ht="15" customHeight="1" x14ac:dyDescent="0.25">
      <c r="A149" s="76">
        <v>1</v>
      </c>
      <c r="B149" s="143" t="s">
        <v>129</v>
      </c>
      <c r="C149" s="143"/>
      <c r="D149" s="143"/>
      <c r="E149" s="143"/>
      <c r="F149" s="143"/>
      <c r="G149" s="143"/>
      <c r="H149" s="14">
        <f>I149/$I$115</f>
        <v>1.8803418803418806E-2</v>
      </c>
      <c r="I149" s="81">
        <f>($D$159/$E$160)*G159</f>
        <v>43.377378390061075</v>
      </c>
    </row>
    <row r="150" spans="1:10" ht="15" customHeight="1" x14ac:dyDescent="0.25">
      <c r="A150" s="76">
        <v>2</v>
      </c>
      <c r="B150" s="143" t="s">
        <v>130</v>
      </c>
      <c r="C150" s="143"/>
      <c r="D150" s="143"/>
      <c r="E150" s="143"/>
      <c r="F150" s="143"/>
      <c r="G150" s="143"/>
      <c r="H150" s="14">
        <f>I150/$I$115</f>
        <v>8.6609686609686612E-2</v>
      </c>
      <c r="I150" s="81">
        <f>($D$159/$E$160)*G160</f>
        <v>199.79883379664494</v>
      </c>
    </row>
    <row r="151" spans="1:10" ht="15" customHeight="1" x14ac:dyDescent="0.25">
      <c r="A151" s="76">
        <v>3</v>
      </c>
      <c r="B151" s="143" t="s">
        <v>12</v>
      </c>
      <c r="C151" s="143"/>
      <c r="D151" s="143"/>
      <c r="E151" s="143"/>
      <c r="F151" s="143"/>
      <c r="G151" s="143"/>
      <c r="H151" s="14">
        <f>I151/$I$115</f>
        <v>3.4188034188034185E-2</v>
      </c>
      <c r="I151" s="81">
        <f>($D$159/$E$160)*G161</f>
        <v>78.867960709201938</v>
      </c>
    </row>
    <row r="152" spans="1:10" ht="15" customHeight="1" x14ac:dyDescent="0.25">
      <c r="A152" s="76">
        <v>4</v>
      </c>
      <c r="B152" s="143" t="s">
        <v>131</v>
      </c>
      <c r="C152" s="143"/>
      <c r="D152" s="143"/>
      <c r="E152" s="143"/>
      <c r="F152" s="143"/>
      <c r="G152" s="143"/>
      <c r="H152" s="14">
        <f>I152/$I$115</f>
        <v>0</v>
      </c>
      <c r="I152" s="81">
        <f>($D$159/$E$160)*G162</f>
        <v>0</v>
      </c>
    </row>
    <row r="153" spans="1:10" ht="15" customHeight="1" x14ac:dyDescent="0.25">
      <c r="A153" s="76">
        <v>5</v>
      </c>
      <c r="B153" s="143" t="s">
        <v>132</v>
      </c>
      <c r="C153" s="143"/>
      <c r="D153" s="143"/>
      <c r="E153" s="143"/>
      <c r="F153" s="143"/>
      <c r="G153" s="143"/>
      <c r="H153" s="14">
        <f>I153/$I$115</f>
        <v>0</v>
      </c>
      <c r="I153" s="81">
        <f>($D$159/$E$160)*G163</f>
        <v>0</v>
      </c>
    </row>
    <row r="154" spans="1:10" ht="15" customHeight="1" x14ac:dyDescent="0.25">
      <c r="A154" s="147" t="s">
        <v>133</v>
      </c>
      <c r="B154" s="147"/>
      <c r="C154" s="147"/>
      <c r="D154" s="147"/>
      <c r="E154" s="147"/>
      <c r="F154" s="147"/>
      <c r="G154" s="147"/>
      <c r="H154" s="15">
        <f>H149+H150+H151+H152+H153</f>
        <v>0.1396011396011396</v>
      </c>
      <c r="I154" s="16">
        <f>SUM(I149:I153)</f>
        <v>322.04417289590793</v>
      </c>
    </row>
    <row r="155" spans="1:10" ht="11.25" customHeight="1" x14ac:dyDescent="0.25">
      <c r="A155" s="19" t="s">
        <v>134</v>
      </c>
      <c r="B155" s="153" t="s">
        <v>135</v>
      </c>
      <c r="C155" s="153"/>
      <c r="D155" s="153"/>
      <c r="E155" s="153"/>
      <c r="F155" s="153"/>
      <c r="G155" s="153"/>
      <c r="H155" s="153"/>
      <c r="I155" s="153"/>
    </row>
    <row r="156" spans="1:10" ht="18.75" customHeight="1" x14ac:dyDescent="0.25">
      <c r="A156" s="19" t="s">
        <v>136</v>
      </c>
      <c r="B156" s="172" t="s">
        <v>137</v>
      </c>
      <c r="C156" s="172"/>
      <c r="D156" s="172"/>
      <c r="E156" s="172"/>
      <c r="F156" s="172"/>
      <c r="G156" s="172"/>
      <c r="H156" s="172"/>
      <c r="I156" s="172"/>
    </row>
    <row r="157" spans="1:10" ht="13.5" customHeight="1" x14ac:dyDescent="0.25">
      <c r="A157" s="155" t="s">
        <v>138</v>
      </c>
      <c r="B157" s="155"/>
      <c r="C157" s="155"/>
      <c r="D157" s="155"/>
      <c r="E157" s="155"/>
      <c r="F157" s="155"/>
      <c r="G157" s="155"/>
      <c r="H157" s="155"/>
      <c r="I157" s="155"/>
    </row>
    <row r="158" spans="1:10" ht="13.5" customHeight="1" x14ac:dyDescent="0.25">
      <c r="A158" s="108" t="s">
        <v>139</v>
      </c>
      <c r="B158" s="108"/>
      <c r="C158" s="76" t="s">
        <v>140</v>
      </c>
      <c r="D158" s="118" t="s">
        <v>141</v>
      </c>
      <c r="E158" s="118"/>
      <c r="F158" s="76" t="s">
        <v>142</v>
      </c>
      <c r="G158" s="49" t="s">
        <v>143</v>
      </c>
      <c r="H158" s="108" t="s">
        <v>144</v>
      </c>
      <c r="I158" s="108"/>
    </row>
    <row r="159" spans="1:10" ht="13.5" customHeight="1" x14ac:dyDescent="0.25">
      <c r="A159" s="177">
        <f>I115</f>
        <v>2306.8878507441568</v>
      </c>
      <c r="B159" s="177"/>
      <c r="C159" s="81">
        <f>I145</f>
        <v>0</v>
      </c>
      <c r="D159" s="178">
        <f>A159+C159</f>
        <v>2306.8878507441568</v>
      </c>
      <c r="E159" s="178"/>
      <c r="F159" s="76" t="str">
        <f>B149</f>
        <v>PIS</v>
      </c>
      <c r="G159" s="50">
        <v>1.6500000000000001E-2</v>
      </c>
      <c r="H159" s="174">
        <v>6.4999999999999997E-3</v>
      </c>
      <c r="I159" s="174"/>
      <c r="J159" s="24"/>
    </row>
    <row r="160" spans="1:10" ht="13.5" customHeight="1" x14ac:dyDescent="0.25">
      <c r="A160" s="179" t="s">
        <v>145</v>
      </c>
      <c r="B160" s="179"/>
      <c r="C160" s="49">
        <v>1</v>
      </c>
      <c r="D160" s="51">
        <f>G164/1</f>
        <v>0.1225</v>
      </c>
      <c r="E160" s="52">
        <f>C160-D160</f>
        <v>0.87749999999999995</v>
      </c>
      <c r="F160" s="76" t="str">
        <f>B150</f>
        <v>COFINS</v>
      </c>
      <c r="G160" s="50">
        <v>7.5999999999999998E-2</v>
      </c>
      <c r="H160" s="174">
        <v>0.03</v>
      </c>
      <c r="I160" s="174"/>
    </row>
    <row r="161" spans="1:10" ht="13.5" customHeight="1" x14ac:dyDescent="0.25">
      <c r="A161" s="180" t="s">
        <v>146</v>
      </c>
      <c r="B161" s="180"/>
      <c r="C161" s="76">
        <v>1</v>
      </c>
      <c r="D161" s="53">
        <f>H164</f>
        <v>6.6500000000000004E-2</v>
      </c>
      <c r="E161" s="54">
        <f>C161-D161</f>
        <v>0.9335</v>
      </c>
      <c r="F161" s="76" t="str">
        <f>B151</f>
        <v>ISS</v>
      </c>
      <c r="G161" s="50">
        <f>I11</f>
        <v>0.03</v>
      </c>
      <c r="H161" s="174">
        <f>I11</f>
        <v>0.03</v>
      </c>
      <c r="I161" s="174"/>
    </row>
    <row r="162" spans="1:10" ht="13.5" customHeight="1" x14ac:dyDescent="0.25">
      <c r="A162" s="173" t="s">
        <v>147</v>
      </c>
      <c r="B162" s="173"/>
      <c r="C162" s="76">
        <v>1</v>
      </c>
      <c r="D162" s="55">
        <v>0.09</v>
      </c>
      <c r="E162" s="56">
        <f>C162-D162</f>
        <v>0.91</v>
      </c>
      <c r="F162" s="76" t="s">
        <v>148</v>
      </c>
      <c r="G162" s="50">
        <v>0</v>
      </c>
      <c r="H162" s="174">
        <v>0</v>
      </c>
      <c r="I162" s="174"/>
    </row>
    <row r="163" spans="1:10" ht="13.5" customHeight="1" x14ac:dyDescent="0.25">
      <c r="A163" s="175" t="s">
        <v>149</v>
      </c>
      <c r="B163" s="175" t="s">
        <v>150</v>
      </c>
      <c r="C163" s="175"/>
      <c r="D163" s="175"/>
      <c r="E163" s="175"/>
      <c r="F163" s="73" t="s">
        <v>151</v>
      </c>
      <c r="G163" s="50">
        <v>0</v>
      </c>
      <c r="H163" s="174">
        <v>0</v>
      </c>
      <c r="I163" s="174"/>
    </row>
    <row r="164" spans="1:10" ht="18" customHeight="1" x14ac:dyDescent="0.25">
      <c r="A164" s="175"/>
      <c r="B164" s="175"/>
      <c r="C164" s="175"/>
      <c r="D164" s="175"/>
      <c r="E164" s="175"/>
      <c r="F164" s="70" t="s">
        <v>152</v>
      </c>
      <c r="G164" s="57">
        <f>SUM(G159:G163)</f>
        <v>0.1225</v>
      </c>
      <c r="H164" s="176">
        <f>SUM(H159:I163)</f>
        <v>6.6500000000000004E-2</v>
      </c>
      <c r="I164" s="176"/>
    </row>
    <row r="165" spans="1:10" ht="18" customHeight="1" x14ac:dyDescent="0.25">
      <c r="A165" s="19" t="s">
        <v>153</v>
      </c>
      <c r="B165" s="172" t="s">
        <v>154</v>
      </c>
      <c r="C165" s="172"/>
      <c r="D165" s="172"/>
      <c r="E165" s="172"/>
      <c r="F165" s="172"/>
      <c r="G165" s="172"/>
      <c r="H165" s="172"/>
      <c r="I165" s="172"/>
    </row>
    <row r="166" spans="1:10" ht="4.5" customHeight="1" x14ac:dyDescent="0.25">
      <c r="A166" s="58"/>
      <c r="B166" s="181"/>
      <c r="C166" s="181"/>
      <c r="D166" s="181"/>
      <c r="E166" s="181"/>
      <c r="F166" s="181"/>
      <c r="G166" s="181"/>
      <c r="H166" s="181"/>
      <c r="I166" s="181"/>
    </row>
    <row r="167" spans="1:10" ht="12" customHeight="1" x14ac:dyDescent="0.25">
      <c r="A167" s="161" t="s">
        <v>155</v>
      </c>
      <c r="B167" s="161"/>
      <c r="C167" s="161"/>
      <c r="D167" s="161"/>
      <c r="E167" s="161"/>
      <c r="F167" s="161"/>
      <c r="G167" s="161"/>
      <c r="H167" s="35">
        <f>H154</f>
        <v>0.1396011396011396</v>
      </c>
      <c r="I167" s="36">
        <f>I154</f>
        <v>322.04417289590793</v>
      </c>
    </row>
    <row r="168" spans="1:10" ht="4.5" customHeight="1" x14ac:dyDescent="0.25"/>
    <row r="169" spans="1:10" ht="11.25" customHeight="1" x14ac:dyDescent="0.25">
      <c r="A169" s="182" t="s">
        <v>156</v>
      </c>
      <c r="B169" s="182"/>
      <c r="C169" s="182"/>
      <c r="D169" s="182"/>
      <c r="E169" s="182"/>
      <c r="F169" s="182"/>
      <c r="G169" s="182"/>
      <c r="H169" s="182"/>
      <c r="I169" s="182"/>
    </row>
    <row r="170" spans="1:10" ht="11.25" customHeight="1" x14ac:dyDescent="0.25">
      <c r="A170" s="146" t="s">
        <v>31</v>
      </c>
      <c r="B170" s="146"/>
      <c r="C170" s="146"/>
      <c r="D170" s="146"/>
      <c r="E170" s="146"/>
      <c r="F170" s="146"/>
      <c r="G170" s="146"/>
      <c r="H170" s="146"/>
      <c r="I170" s="146"/>
    </row>
    <row r="171" spans="1:10" ht="15" customHeight="1" x14ac:dyDescent="0.25">
      <c r="A171" s="76">
        <v>1</v>
      </c>
      <c r="B171" s="143" t="s">
        <v>157</v>
      </c>
      <c r="C171" s="143"/>
      <c r="D171" s="143"/>
      <c r="E171" s="143"/>
      <c r="F171" s="143"/>
      <c r="G171" s="143"/>
      <c r="H171" s="14">
        <f>I171/$G$192</f>
        <v>0.40026872633635785</v>
      </c>
      <c r="I171" s="59">
        <f>I47</f>
        <v>1052.2792727272727</v>
      </c>
    </row>
    <row r="172" spans="1:10" ht="15" customHeight="1" x14ac:dyDescent="0.25">
      <c r="A172" s="76">
        <v>2</v>
      </c>
      <c r="B172" s="143" t="s">
        <v>158</v>
      </c>
      <c r="C172" s="143"/>
      <c r="D172" s="143"/>
      <c r="E172" s="143"/>
      <c r="F172" s="143"/>
      <c r="G172" s="143"/>
      <c r="H172" s="14">
        <f>I172/$G$192</f>
        <v>0.31538054499884521</v>
      </c>
      <c r="I172" s="59">
        <f>I67+I79+I86+I90</f>
        <v>829.11401438052076</v>
      </c>
    </row>
    <row r="173" spans="1:10" ht="15" customHeight="1" x14ac:dyDescent="0.25">
      <c r="A173" s="76">
        <v>3</v>
      </c>
      <c r="B173" s="143" t="s">
        <v>159</v>
      </c>
      <c r="C173" s="143"/>
      <c r="D173" s="143"/>
      <c r="E173" s="143"/>
      <c r="F173" s="143"/>
      <c r="G173" s="143"/>
      <c r="H173" s="14">
        <f>I173/$G$192</f>
        <v>0.16185072866479691</v>
      </c>
      <c r="I173" s="59">
        <f>I101</f>
        <v>425.49456363636364</v>
      </c>
    </row>
    <row r="174" spans="1:10" s="18" customFormat="1" ht="15" customHeight="1" x14ac:dyDescent="0.25">
      <c r="A174" s="161" t="s">
        <v>160</v>
      </c>
      <c r="B174" s="161"/>
      <c r="C174" s="161"/>
      <c r="D174" s="161"/>
      <c r="E174" s="161"/>
      <c r="F174" s="161"/>
      <c r="G174" s="161"/>
      <c r="H174" s="35">
        <f>H171+H172+H173</f>
        <v>0.87749999999999995</v>
      </c>
      <c r="I174" s="36">
        <f>SUM(I171:I173)</f>
        <v>2306.8878507441568</v>
      </c>
      <c r="J174" s="25"/>
    </row>
    <row r="175" spans="1:10" ht="4.5" customHeight="1" x14ac:dyDescent="0.25"/>
    <row r="176" spans="1:10" ht="11.25" customHeight="1" x14ac:dyDescent="0.25">
      <c r="A176" s="146" t="s">
        <v>102</v>
      </c>
      <c r="B176" s="146"/>
      <c r="C176" s="146"/>
      <c r="D176" s="146"/>
      <c r="E176" s="146"/>
      <c r="F176" s="146"/>
      <c r="G176" s="146"/>
      <c r="H176" s="146"/>
      <c r="I176" s="146"/>
    </row>
    <row r="177" spans="1:11" ht="15" customHeight="1" x14ac:dyDescent="0.25">
      <c r="A177" s="76">
        <v>1</v>
      </c>
      <c r="B177" s="143" t="s">
        <v>161</v>
      </c>
      <c r="C177" s="143"/>
      <c r="D177" s="143"/>
      <c r="E177" s="143"/>
      <c r="F177" s="143"/>
      <c r="G177" s="143"/>
      <c r="H177" s="14">
        <f>I177/$G$192</f>
        <v>0</v>
      </c>
      <c r="I177" s="81">
        <f>I125</f>
        <v>0</v>
      </c>
    </row>
    <row r="178" spans="1:11" ht="15" customHeight="1" x14ac:dyDescent="0.25">
      <c r="A178" s="76">
        <v>2</v>
      </c>
      <c r="B178" s="143" t="s">
        <v>162</v>
      </c>
      <c r="C178" s="143"/>
      <c r="D178" s="143"/>
      <c r="E178" s="143"/>
      <c r="F178" s="143"/>
      <c r="G178" s="143"/>
      <c r="H178" s="14">
        <f>I178/$G$192</f>
        <v>0</v>
      </c>
      <c r="I178" s="81">
        <f>I135</f>
        <v>0</v>
      </c>
    </row>
    <row r="179" spans="1:11" ht="15" customHeight="1" x14ac:dyDescent="0.25">
      <c r="A179" s="76">
        <v>3</v>
      </c>
      <c r="B179" s="143" t="s">
        <v>163</v>
      </c>
      <c r="C179" s="143"/>
      <c r="D179" s="143"/>
      <c r="E179" s="143"/>
      <c r="F179" s="143"/>
      <c r="G179" s="143"/>
      <c r="H179" s="14">
        <f>I179/$G$192</f>
        <v>0</v>
      </c>
      <c r="I179" s="81">
        <f>I139</f>
        <v>0</v>
      </c>
    </row>
    <row r="180" spans="1:11" ht="15" customHeight="1" x14ac:dyDescent="0.25">
      <c r="A180" s="161" t="s">
        <v>164</v>
      </c>
      <c r="B180" s="161"/>
      <c r="C180" s="161"/>
      <c r="D180" s="161"/>
      <c r="E180" s="161"/>
      <c r="F180" s="161"/>
      <c r="G180" s="161"/>
      <c r="H180" s="35">
        <f>H177+H178+H179</f>
        <v>0</v>
      </c>
      <c r="I180" s="36">
        <f>I177+I178+I179</f>
        <v>0</v>
      </c>
    </row>
    <row r="181" spans="1:11" ht="4.5" customHeight="1" x14ac:dyDescent="0.25"/>
    <row r="182" spans="1:11" ht="11.25" customHeight="1" x14ac:dyDescent="0.25">
      <c r="A182" s="146" t="s">
        <v>127</v>
      </c>
      <c r="B182" s="146"/>
      <c r="C182" s="146"/>
      <c r="D182" s="146"/>
      <c r="E182" s="146"/>
      <c r="F182" s="146"/>
      <c r="G182" s="146"/>
      <c r="H182" s="146"/>
      <c r="I182" s="146"/>
    </row>
    <row r="183" spans="1:11" ht="15" customHeight="1" x14ac:dyDescent="0.25">
      <c r="A183" s="76">
        <v>1</v>
      </c>
      <c r="B183" s="143" t="s">
        <v>165</v>
      </c>
      <c r="C183" s="143"/>
      <c r="D183" s="143"/>
      <c r="E183" s="143"/>
      <c r="F183" s="143"/>
      <c r="G183" s="143"/>
      <c r="H183" s="14">
        <f>I183/$G$192</f>
        <v>0.1225</v>
      </c>
      <c r="I183" s="81">
        <f>I154</f>
        <v>322.04417289590793</v>
      </c>
    </row>
    <row r="184" spans="1:11" ht="15" customHeight="1" x14ac:dyDescent="0.25">
      <c r="A184" s="161" t="s">
        <v>166</v>
      </c>
      <c r="B184" s="161"/>
      <c r="C184" s="161"/>
      <c r="D184" s="161"/>
      <c r="E184" s="161"/>
      <c r="F184" s="161"/>
      <c r="G184" s="161"/>
      <c r="H184" s="35">
        <f>H183</f>
        <v>0.1225</v>
      </c>
      <c r="I184" s="36">
        <f>I154</f>
        <v>322.04417289590793</v>
      </c>
      <c r="K184" s="30"/>
    </row>
    <row r="185" spans="1:11" ht="4.5" customHeight="1" x14ac:dyDescent="0.25"/>
    <row r="186" spans="1:11" ht="11.25" customHeight="1" x14ac:dyDescent="0.25">
      <c r="A186" s="184" t="s">
        <v>188</v>
      </c>
      <c r="B186" s="184"/>
      <c r="C186" s="184"/>
      <c r="D186" s="184"/>
      <c r="E186" s="184"/>
      <c r="F186" s="184"/>
      <c r="G186" s="184"/>
      <c r="H186" s="184"/>
      <c r="I186" s="184"/>
    </row>
    <row r="187" spans="1:11" ht="4.9000000000000004" customHeight="1" x14ac:dyDescent="0.25">
      <c r="A187" s="183"/>
      <c r="B187" s="183"/>
      <c r="C187" s="183"/>
      <c r="D187" s="183"/>
      <c r="E187" s="183"/>
      <c r="F187" s="183"/>
      <c r="G187" s="183"/>
      <c r="H187" s="183"/>
      <c r="I187" s="183"/>
    </row>
    <row r="188" spans="1:11" ht="40.5" customHeight="1" x14ac:dyDescent="0.25">
      <c r="A188" s="184" t="s">
        <v>186</v>
      </c>
      <c r="B188" s="184"/>
      <c r="C188" s="184"/>
      <c r="D188" s="184"/>
      <c r="E188" s="184"/>
      <c r="F188" s="184"/>
      <c r="G188" s="185" t="s">
        <v>196</v>
      </c>
      <c r="H188" s="186"/>
      <c r="I188" s="187"/>
    </row>
    <row r="189" spans="1:11" ht="11.25" customHeight="1" x14ac:dyDescent="0.25">
      <c r="A189" s="184"/>
      <c r="B189" s="184"/>
      <c r="C189" s="184"/>
      <c r="D189" s="184"/>
      <c r="E189" s="184"/>
      <c r="F189" s="184"/>
      <c r="G189" s="100"/>
      <c r="H189" s="101"/>
      <c r="I189" s="101">
        <f>((H71+H77+H78+H83+H84+H85)+((H71+H77+H78+H83+H84+H85)*H67))*I47*H192</f>
        <v>405.15091427279128</v>
      </c>
    </row>
    <row r="190" spans="1:11" ht="4.9000000000000004" customHeight="1" x14ac:dyDescent="0.25">
      <c r="A190" s="183"/>
      <c r="B190" s="183"/>
      <c r="C190" s="183"/>
      <c r="D190" s="183"/>
      <c r="E190" s="183"/>
      <c r="F190" s="183"/>
      <c r="G190" s="183"/>
      <c r="H190" s="183"/>
      <c r="I190" s="183"/>
    </row>
    <row r="191" spans="1:11" ht="35.450000000000003" customHeight="1" x14ac:dyDescent="0.25">
      <c r="A191" s="188" t="s">
        <v>187</v>
      </c>
      <c r="B191" s="189"/>
      <c r="C191" s="189"/>
      <c r="D191" s="189"/>
      <c r="E191" s="189"/>
      <c r="F191" s="190"/>
      <c r="G191" s="83" t="s">
        <v>167</v>
      </c>
      <c r="H191" s="83" t="s">
        <v>168</v>
      </c>
      <c r="I191" s="83" t="s">
        <v>169</v>
      </c>
    </row>
    <row r="192" spans="1:11" ht="14.45" customHeight="1" x14ac:dyDescent="0.25">
      <c r="A192" s="191"/>
      <c r="B192" s="192"/>
      <c r="C192" s="192"/>
      <c r="D192" s="192"/>
      <c r="E192" s="192"/>
      <c r="F192" s="193"/>
      <c r="G192" s="94">
        <f>I174+I180+I184</f>
        <v>2628.9320236400649</v>
      </c>
      <c r="H192" s="82">
        <f>IF(D6="12x36",2,1)</f>
        <v>1</v>
      </c>
      <c r="I192" s="95">
        <f>G192*H192</f>
        <v>2628.9320236400649</v>
      </c>
    </row>
  </sheetData>
  <mergeCells count="181">
    <mergeCell ref="A187:I187"/>
    <mergeCell ref="A188:F189"/>
    <mergeCell ref="G188:I188"/>
    <mergeCell ref="A190:I190"/>
    <mergeCell ref="A191:F192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H21:H24"/>
    <mergeCell ref="I21:I24"/>
    <mergeCell ref="A22:F22"/>
    <mergeCell ref="A23:F23"/>
    <mergeCell ref="A24:F24"/>
    <mergeCell ref="A25:F25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20D07-A807-41B5-A9CB-676B62ABEBD9}">
  <dimension ref="A1:L192"/>
  <sheetViews>
    <sheetView showGridLines="0" view="pageBreakPreview" topLeftCell="C170" zoomScaleNormal="130" zoomScaleSheetLayoutView="100" zoomScalePageLayoutView="130" workbookViewId="0">
      <selection activeCell="I139" sqref="I13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K1" s="3"/>
    </row>
    <row r="2" spans="1:11" ht="22.5" customHeight="1" x14ac:dyDescent="0.25">
      <c r="A2" s="109" t="s">
        <v>1</v>
      </c>
      <c r="B2" s="109"/>
      <c r="C2" s="110" t="s">
        <v>197</v>
      </c>
      <c r="D2" s="110"/>
      <c r="E2" s="111" t="s">
        <v>2</v>
      </c>
      <c r="F2" s="111"/>
      <c r="G2" s="111"/>
      <c r="H2" s="111"/>
      <c r="I2" s="111"/>
    </row>
    <row r="3" spans="1:11" ht="11.25" customHeight="1" x14ac:dyDescent="0.25">
      <c r="A3" s="109" t="s">
        <v>3</v>
      </c>
      <c r="B3" s="109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07" t="s">
        <v>5</v>
      </c>
      <c r="B5" s="107"/>
      <c r="C5" s="107"/>
      <c r="D5" s="112" t="s">
        <v>202</v>
      </c>
      <c r="E5" s="112"/>
      <c r="F5" s="112"/>
      <c r="G5" s="113" t="str">
        <f>IF(D6="12x36","Regime de trabalho:","Quantidade de HORAS/MÊS")</f>
        <v>Quantidade de HORAS/MÊS</v>
      </c>
      <c r="H5" s="113"/>
      <c r="I5" s="114">
        <f>IF(D6="12x36",D6,5*D6)</f>
        <v>100</v>
      </c>
    </row>
    <row r="6" spans="1:11" ht="18.75" customHeight="1" x14ac:dyDescent="0.25">
      <c r="A6" s="107" t="str">
        <f>IF(D6="12x36","Regime de trabalho:","Regime de trabalho (horas semanais):")</f>
        <v>Regime de trabalho (horas semanais):</v>
      </c>
      <c r="B6" s="107"/>
      <c r="C6" s="107"/>
      <c r="D6" s="120">
        <v>20</v>
      </c>
      <c r="E6" s="120"/>
      <c r="F6" s="120"/>
      <c r="G6" s="113"/>
      <c r="H6" s="113"/>
      <c r="I6" s="114"/>
    </row>
    <row r="7" spans="1:11" ht="22.5" customHeight="1" x14ac:dyDescent="0.25">
      <c r="A7" s="107" t="s">
        <v>6</v>
      </c>
      <c r="B7" s="107"/>
      <c r="C7" s="107"/>
      <c r="D7" s="108" t="s">
        <v>198</v>
      </c>
      <c r="E7" s="108"/>
      <c r="F7" s="108"/>
      <c r="G7" s="116" t="s">
        <v>7</v>
      </c>
      <c r="H7" s="116"/>
      <c r="I7" s="106">
        <v>0.4</v>
      </c>
    </row>
    <row r="8" spans="1:11" ht="22.5" customHeight="1" x14ac:dyDescent="0.25">
      <c r="A8" s="107" t="s">
        <v>8</v>
      </c>
      <c r="B8" s="107"/>
      <c r="C8" s="107"/>
      <c r="D8" s="108" t="s">
        <v>199</v>
      </c>
      <c r="E8" s="108"/>
      <c r="F8" s="108"/>
      <c r="G8" s="116"/>
      <c r="H8" s="116"/>
      <c r="I8" s="106"/>
    </row>
    <row r="9" spans="1:11" ht="24.75" customHeight="1" x14ac:dyDescent="0.25">
      <c r="A9" s="107" t="s">
        <v>9</v>
      </c>
      <c r="B9" s="107"/>
      <c r="C9" s="107"/>
      <c r="D9" s="115" t="s">
        <v>203</v>
      </c>
      <c r="E9" s="115"/>
      <c r="F9" s="115"/>
      <c r="G9" s="116" t="s">
        <v>10</v>
      </c>
      <c r="H9" s="116"/>
      <c r="I9" s="69" t="s">
        <v>192</v>
      </c>
    </row>
    <row r="10" spans="1:11" ht="32.25" customHeight="1" x14ac:dyDescent="0.25">
      <c r="A10" s="117" t="s">
        <v>181</v>
      </c>
      <c r="B10" s="117"/>
      <c r="C10" s="117"/>
      <c r="D10" s="117"/>
      <c r="E10" s="117"/>
      <c r="F10" s="117"/>
      <c r="G10" s="72" t="s">
        <v>11</v>
      </c>
      <c r="H10" s="74">
        <v>220</v>
      </c>
      <c r="I10" s="7">
        <v>1653.58</v>
      </c>
    </row>
    <row r="11" spans="1:11" ht="11.25" customHeight="1" x14ac:dyDescent="0.25">
      <c r="A11" s="118" t="s">
        <v>12</v>
      </c>
      <c r="B11" s="118"/>
      <c r="C11" s="118"/>
      <c r="D11" s="118"/>
      <c r="E11" s="118"/>
      <c r="F11" s="118"/>
      <c r="G11" s="74" t="str">
        <f>D9</f>
        <v>Santa Maria</v>
      </c>
      <c r="H11" s="74" t="s">
        <v>13</v>
      </c>
      <c r="I11" s="8">
        <v>0.04</v>
      </c>
    </row>
    <row r="12" spans="1:11" ht="15" customHeight="1" x14ac:dyDescent="0.25">
      <c r="A12" s="118" t="s">
        <v>14</v>
      </c>
      <c r="B12" s="118"/>
      <c r="C12" s="118"/>
      <c r="D12" s="118"/>
      <c r="E12" s="118"/>
      <c r="F12" s="118"/>
      <c r="G12" s="119" t="s">
        <v>15</v>
      </c>
      <c r="H12" s="74" t="s">
        <v>16</v>
      </c>
      <c r="I12" s="7">
        <v>5.9</v>
      </c>
    </row>
    <row r="13" spans="1:11" x14ac:dyDescent="0.25">
      <c r="A13" s="118"/>
      <c r="B13" s="118"/>
      <c r="C13" s="118"/>
      <c r="D13" s="118"/>
      <c r="E13" s="118"/>
      <c r="F13" s="118"/>
      <c r="G13" s="119"/>
      <c r="H13" s="74" t="s">
        <v>17</v>
      </c>
      <c r="I13" s="9">
        <v>22</v>
      </c>
    </row>
    <row r="14" spans="1:11" x14ac:dyDescent="0.25">
      <c r="A14" s="118"/>
      <c r="B14" s="118"/>
      <c r="C14" s="118"/>
      <c r="D14" s="118"/>
      <c r="E14" s="118"/>
      <c r="F14" s="118"/>
      <c r="G14" s="119"/>
      <c r="H14" s="74" t="s">
        <v>18</v>
      </c>
      <c r="I14" s="69">
        <v>0.06</v>
      </c>
    </row>
    <row r="15" spans="1:11" ht="11.25" customHeight="1" x14ac:dyDescent="0.25">
      <c r="A15" s="118" t="s">
        <v>180</v>
      </c>
      <c r="B15" s="118"/>
      <c r="C15" s="118"/>
      <c r="D15" s="118"/>
      <c r="E15" s="118"/>
      <c r="F15" s="118"/>
      <c r="G15" s="119" t="s">
        <v>15</v>
      </c>
      <c r="H15" s="74" t="s">
        <v>16</v>
      </c>
      <c r="I15" s="7">
        <v>0</v>
      </c>
    </row>
    <row r="16" spans="1:11" ht="11.25" customHeight="1" x14ac:dyDescent="0.25">
      <c r="A16" s="118"/>
      <c r="B16" s="118"/>
      <c r="C16" s="118"/>
      <c r="D16" s="118"/>
      <c r="E16" s="118"/>
      <c r="F16" s="118"/>
      <c r="G16" s="119"/>
      <c r="H16" s="74" t="s">
        <v>17</v>
      </c>
      <c r="I16" s="9">
        <v>0</v>
      </c>
    </row>
    <row r="17" spans="1:9" x14ac:dyDescent="0.25">
      <c r="A17" s="118"/>
      <c r="B17" s="118"/>
      <c r="C17" s="118"/>
      <c r="D17" s="118"/>
      <c r="E17" s="118"/>
      <c r="F17" s="118"/>
      <c r="G17" s="119"/>
      <c r="H17" s="74" t="s">
        <v>18</v>
      </c>
      <c r="I17" s="69">
        <v>0</v>
      </c>
    </row>
    <row r="18" spans="1:9" ht="11.25" customHeight="1" x14ac:dyDescent="0.25">
      <c r="A18" s="118" t="s">
        <v>20</v>
      </c>
      <c r="B18" s="118"/>
      <c r="C18" s="118"/>
      <c r="D18" s="118"/>
      <c r="E18" s="118"/>
      <c r="F18" s="118"/>
      <c r="G18" s="119" t="s">
        <v>15</v>
      </c>
      <c r="H18" s="74" t="s">
        <v>16</v>
      </c>
      <c r="I18" s="7">
        <v>12.71</v>
      </c>
    </row>
    <row r="19" spans="1:9" x14ac:dyDescent="0.25">
      <c r="A19" s="118"/>
      <c r="B19" s="118"/>
      <c r="C19" s="118"/>
      <c r="D19" s="118"/>
      <c r="E19" s="118"/>
      <c r="F19" s="118"/>
      <c r="G19" s="119"/>
      <c r="H19" s="74" t="s">
        <v>17</v>
      </c>
      <c r="I19" s="9">
        <v>22</v>
      </c>
    </row>
    <row r="20" spans="1:9" x14ac:dyDescent="0.25">
      <c r="A20" s="136"/>
      <c r="B20" s="136"/>
      <c r="C20" s="136"/>
      <c r="D20" s="136"/>
      <c r="E20" s="136"/>
      <c r="F20" s="136"/>
      <c r="G20" s="119"/>
      <c r="H20" s="74" t="s">
        <v>18</v>
      </c>
      <c r="I20" s="69">
        <v>0.19</v>
      </c>
    </row>
    <row r="21" spans="1:9" ht="14.25" customHeight="1" x14ac:dyDescent="0.25">
      <c r="A21" s="136"/>
      <c r="B21" s="137"/>
      <c r="C21" s="137"/>
      <c r="D21" s="137"/>
      <c r="E21" s="137"/>
      <c r="F21" s="138"/>
      <c r="G21" s="139" t="s">
        <v>15</v>
      </c>
      <c r="H21" s="113" t="s">
        <v>21</v>
      </c>
      <c r="I21" s="123">
        <v>24.1</v>
      </c>
    </row>
    <row r="22" spans="1:9" ht="16.5" customHeight="1" x14ac:dyDescent="0.25">
      <c r="A22" s="126" t="s">
        <v>201</v>
      </c>
      <c r="B22" s="127"/>
      <c r="C22" s="127"/>
      <c r="D22" s="127"/>
      <c r="E22" s="127"/>
      <c r="F22" s="128"/>
      <c r="G22" s="140"/>
      <c r="H22" s="121"/>
      <c r="I22" s="124"/>
    </row>
    <row r="23" spans="1:9" x14ac:dyDescent="0.25">
      <c r="A23" s="129"/>
      <c r="B23" s="130"/>
      <c r="C23" s="130"/>
      <c r="D23" s="130"/>
      <c r="E23" s="130"/>
      <c r="F23" s="131"/>
      <c r="G23" s="140"/>
      <c r="H23" s="121"/>
      <c r="I23" s="124"/>
    </row>
    <row r="24" spans="1:9" ht="12.75" customHeight="1" x14ac:dyDescent="0.25">
      <c r="A24" s="132"/>
      <c r="B24" s="133"/>
      <c r="C24" s="133"/>
      <c r="D24" s="133"/>
      <c r="E24" s="133"/>
      <c r="F24" s="134"/>
      <c r="G24" s="141"/>
      <c r="H24" s="122"/>
      <c r="I24" s="125"/>
    </row>
    <row r="25" spans="1:9" ht="22.5" customHeight="1" x14ac:dyDescent="0.25">
      <c r="A25" s="135" t="s">
        <v>22</v>
      </c>
      <c r="B25" s="135"/>
      <c r="C25" s="135"/>
      <c r="D25" s="135"/>
      <c r="E25" s="135"/>
      <c r="F25" s="135"/>
      <c r="G25" s="71"/>
      <c r="H25" s="71" t="s">
        <v>23</v>
      </c>
      <c r="I25" s="69" t="s">
        <v>192</v>
      </c>
    </row>
    <row r="26" spans="1:9" ht="34.5" customHeight="1" x14ac:dyDescent="0.25">
      <c r="A26" s="108" t="s">
        <v>24</v>
      </c>
      <c r="B26" s="108"/>
      <c r="C26" s="108"/>
      <c r="D26" s="108"/>
      <c r="E26" s="108"/>
      <c r="F26" s="108"/>
      <c r="G26" s="74"/>
      <c r="H26" s="74" t="s">
        <v>25</v>
      </c>
      <c r="I26" s="7">
        <v>751.63</v>
      </c>
    </row>
    <row r="27" spans="1:9" ht="15" customHeight="1" x14ac:dyDescent="0.25">
      <c r="A27" s="108" t="s">
        <v>26</v>
      </c>
      <c r="B27" s="108"/>
      <c r="C27" s="108"/>
      <c r="D27" s="108"/>
      <c r="E27" s="108"/>
      <c r="F27" s="108"/>
      <c r="G27" s="71"/>
      <c r="H27" s="10" t="s">
        <v>27</v>
      </c>
      <c r="I27" s="69" t="s">
        <v>192</v>
      </c>
    </row>
    <row r="28" spans="1:9" ht="15" customHeight="1" x14ac:dyDescent="0.25">
      <c r="A28" s="108"/>
      <c r="B28" s="108"/>
      <c r="C28" s="108"/>
      <c r="D28" s="108"/>
      <c r="E28" s="108"/>
      <c r="F28" s="108"/>
      <c r="G28" s="71"/>
      <c r="H28" s="12" t="s">
        <v>28</v>
      </c>
      <c r="I28" s="69" t="s">
        <v>192</v>
      </c>
    </row>
    <row r="29" spans="1:9" ht="26.25" customHeight="1" x14ac:dyDescent="0.25">
      <c r="A29" s="108" t="s">
        <v>29</v>
      </c>
      <c r="B29" s="108"/>
      <c r="C29" s="108"/>
      <c r="D29" s="108"/>
      <c r="E29" s="108"/>
      <c r="F29" s="108"/>
      <c r="G29" s="71"/>
      <c r="H29" s="74" t="s">
        <v>27</v>
      </c>
      <c r="I29" s="11" t="s">
        <v>192</v>
      </c>
    </row>
    <row r="30" spans="1:9" ht="35.25" customHeight="1" x14ac:dyDescent="0.25">
      <c r="A30" s="108" t="s">
        <v>30</v>
      </c>
      <c r="B30" s="108"/>
      <c r="C30" s="108"/>
      <c r="D30" s="108"/>
      <c r="E30" s="108"/>
      <c r="F30" s="108"/>
      <c r="G30" s="74"/>
      <c r="H30" s="72" t="s">
        <v>23</v>
      </c>
      <c r="I30" s="69">
        <v>0.2</v>
      </c>
    </row>
    <row r="31" spans="1:9" ht="1.1499999999999999" customHeight="1" x14ac:dyDescent="0.25">
      <c r="A31" s="98"/>
      <c r="B31" s="98"/>
      <c r="C31" s="98"/>
      <c r="D31" s="98"/>
      <c r="E31" s="98"/>
      <c r="F31" s="98"/>
      <c r="G31" s="98"/>
      <c r="H31" s="98"/>
      <c r="I31" s="99" t="s">
        <v>192</v>
      </c>
    </row>
    <row r="32" spans="1:9" ht="1.1499999999999999" customHeight="1" x14ac:dyDescent="0.25">
      <c r="A32" s="144"/>
      <c r="B32" s="144"/>
      <c r="C32" s="144"/>
      <c r="D32" s="144"/>
      <c r="E32" s="144"/>
      <c r="F32" s="144"/>
      <c r="G32" s="144"/>
      <c r="H32" s="144"/>
      <c r="I32" s="144"/>
    </row>
    <row r="33" spans="1:10" ht="1.1499999999999999" customHeight="1" x14ac:dyDescent="0.25">
      <c r="A33" s="144"/>
      <c r="B33" s="144"/>
      <c r="C33" s="144"/>
      <c r="D33" s="144"/>
      <c r="E33" s="144"/>
      <c r="F33" s="144"/>
      <c r="G33" s="144"/>
      <c r="H33" s="144"/>
      <c r="I33" s="144"/>
    </row>
    <row r="34" spans="1:10" ht="1.1499999999999999" customHeight="1" x14ac:dyDescent="0.25">
      <c r="A34" s="144"/>
      <c r="B34" s="144"/>
      <c r="C34" s="144"/>
      <c r="D34" s="144"/>
      <c r="E34" s="144"/>
      <c r="F34" s="144"/>
      <c r="G34" s="144"/>
      <c r="H34" s="144"/>
      <c r="I34" s="144"/>
    </row>
    <row r="35" spans="1:10" ht="1.1499999999999999" customHeight="1" x14ac:dyDescent="0.25">
      <c r="A35" s="144"/>
      <c r="B35" s="144"/>
      <c r="C35" s="144"/>
      <c r="D35" s="144"/>
      <c r="E35" s="144"/>
      <c r="F35" s="144"/>
      <c r="G35" s="144"/>
      <c r="H35" s="144"/>
      <c r="I35" s="144"/>
    </row>
    <row r="36" spans="1:10" ht="1.1499999999999999" customHeight="1" x14ac:dyDescent="0.25">
      <c r="A36" s="145"/>
      <c r="B36" s="145"/>
      <c r="C36" s="145"/>
      <c r="D36" s="145"/>
      <c r="E36" s="145"/>
      <c r="F36" s="145"/>
      <c r="G36" s="145"/>
      <c r="H36" s="145"/>
      <c r="I36" s="145"/>
    </row>
    <row r="37" spans="1:10" ht="8.25" customHeight="1" x14ac:dyDescent="0.25">
      <c r="A37" s="146" t="s">
        <v>31</v>
      </c>
      <c r="B37" s="146"/>
      <c r="C37" s="146"/>
      <c r="D37" s="146"/>
      <c r="E37" s="146"/>
      <c r="F37" s="146"/>
      <c r="G37" s="146"/>
      <c r="H37" s="146"/>
      <c r="I37" s="146"/>
    </row>
    <row r="38" spans="1:10" ht="33.75" customHeight="1" x14ac:dyDescent="0.25">
      <c r="A38" s="13" t="s">
        <v>32</v>
      </c>
      <c r="B38" s="142" t="s">
        <v>33</v>
      </c>
      <c r="C38" s="142"/>
      <c r="D38" s="142"/>
      <c r="E38" s="142"/>
      <c r="F38" s="142"/>
      <c r="G38" s="142"/>
      <c r="H38" s="13" t="s">
        <v>34</v>
      </c>
      <c r="I38" s="13" t="s">
        <v>35</v>
      </c>
    </row>
    <row r="39" spans="1:10" ht="15" customHeight="1" x14ac:dyDescent="0.25">
      <c r="A39" s="76">
        <v>1</v>
      </c>
      <c r="B39" s="143" t="s">
        <v>36</v>
      </c>
      <c r="C39" s="143"/>
      <c r="D39" s="143"/>
      <c r="E39" s="143"/>
      <c r="F39" s="143"/>
      <c r="G39" s="143"/>
      <c r="H39" s="14">
        <f t="shared" ref="H39:H46" si="0">I39/$I$47</f>
        <v>0.71428497377813294</v>
      </c>
      <c r="I39" s="81">
        <f>IF(D6="12x36",I10,I10/H10*I5)</f>
        <v>751.62727272727273</v>
      </c>
    </row>
    <row r="40" spans="1:10" ht="15" customHeight="1" x14ac:dyDescent="0.25">
      <c r="A40" s="76">
        <f t="shared" ref="A40:A46" si="1">A39+1</f>
        <v>2</v>
      </c>
      <c r="B40" s="143" t="s">
        <v>37</v>
      </c>
      <c r="C40" s="143"/>
      <c r="D40" s="143"/>
      <c r="E40" s="143"/>
      <c r="F40" s="143"/>
      <c r="G40" s="143"/>
      <c r="H40" s="14">
        <f t="shared" si="0"/>
        <v>0</v>
      </c>
      <c r="I40" s="81">
        <f>IF(I9=30%,I39*I9,0)</f>
        <v>0</v>
      </c>
    </row>
    <row r="41" spans="1:10" ht="15" customHeight="1" x14ac:dyDescent="0.25">
      <c r="A41" s="76">
        <f t="shared" si="1"/>
        <v>3</v>
      </c>
      <c r="B41" s="143" t="s">
        <v>38</v>
      </c>
      <c r="C41" s="143"/>
      <c r="D41" s="143"/>
      <c r="E41" s="143"/>
      <c r="F41" s="143"/>
      <c r="G41" s="143"/>
      <c r="H41" s="14">
        <f t="shared" si="0"/>
        <v>0</v>
      </c>
      <c r="I41" s="81">
        <f>IF(I7=10%,I26*I7,0)</f>
        <v>0</v>
      </c>
    </row>
    <row r="42" spans="1:10" ht="15" customHeight="1" x14ac:dyDescent="0.25">
      <c r="A42" s="76">
        <f t="shared" si="1"/>
        <v>4</v>
      </c>
      <c r="B42" s="143" t="s">
        <v>39</v>
      </c>
      <c r="C42" s="143"/>
      <c r="D42" s="143"/>
      <c r="E42" s="143"/>
      <c r="F42" s="143"/>
      <c r="G42" s="143"/>
      <c r="H42" s="14">
        <f t="shared" si="0"/>
        <v>0</v>
      </c>
      <c r="I42" s="81">
        <f>IF(I7=20%,I26*I7,0)</f>
        <v>0</v>
      </c>
    </row>
    <row r="43" spans="1:10" ht="15" customHeight="1" x14ac:dyDescent="0.25">
      <c r="A43" s="76">
        <f t="shared" si="1"/>
        <v>5</v>
      </c>
      <c r="B43" s="143" t="s">
        <v>40</v>
      </c>
      <c r="C43" s="143"/>
      <c r="D43" s="143"/>
      <c r="E43" s="143"/>
      <c r="F43" s="143"/>
      <c r="G43" s="143"/>
      <c r="H43" s="14">
        <f t="shared" si="0"/>
        <v>0.28571502622186712</v>
      </c>
      <c r="I43" s="81">
        <f>IF(I7=40%,I26*I7,0)</f>
        <v>300.65199999999999</v>
      </c>
    </row>
    <row r="44" spans="1:10" ht="15" customHeight="1" x14ac:dyDescent="0.25">
      <c r="A44" s="76">
        <f t="shared" si="1"/>
        <v>6</v>
      </c>
      <c r="B44" s="143" t="s">
        <v>175</v>
      </c>
      <c r="C44" s="143"/>
      <c r="D44" s="143"/>
      <c r="E44" s="143"/>
      <c r="F44" s="143"/>
      <c r="G44" s="143"/>
      <c r="H44" s="14">
        <f t="shared" si="0"/>
        <v>0</v>
      </c>
      <c r="I44" s="81">
        <f>IF(I25="Não aplicável",0,I39*I25)</f>
        <v>0</v>
      </c>
    </row>
    <row r="45" spans="1:10" ht="15" customHeight="1" x14ac:dyDescent="0.25">
      <c r="A45" s="76">
        <f t="shared" si="1"/>
        <v>7</v>
      </c>
      <c r="B45" s="143" t="s">
        <v>41</v>
      </c>
      <c r="C45" s="143"/>
      <c r="D45" s="143"/>
      <c r="E45" s="143"/>
      <c r="F45" s="143"/>
      <c r="G45" s="143"/>
      <c r="H45" s="14">
        <f t="shared" si="0"/>
        <v>0</v>
      </c>
      <c r="I45" s="81">
        <f>IF(I27="Não aplicável",0,(I39+I40+I41+I42+I43+I44)/I5*I27*(1+I28))</f>
        <v>0</v>
      </c>
    </row>
    <row r="46" spans="1:10" ht="23.25" customHeight="1" x14ac:dyDescent="0.25">
      <c r="A46" s="76">
        <f t="shared" si="1"/>
        <v>8</v>
      </c>
      <c r="B46" s="143" t="s">
        <v>42</v>
      </c>
      <c r="C46" s="143"/>
      <c r="D46" s="143"/>
      <c r="E46" s="143"/>
      <c r="F46" s="143"/>
      <c r="G46" s="143"/>
      <c r="H46" s="14">
        <f t="shared" si="0"/>
        <v>0</v>
      </c>
      <c r="I46" s="81">
        <f>IF(I27="Não aplicável",0,I27/I13*5*(I10/H10*(1+I28)))</f>
        <v>0</v>
      </c>
    </row>
    <row r="47" spans="1:10" s="18" customFormat="1" ht="15" customHeight="1" x14ac:dyDescent="0.25">
      <c r="A47" s="147" t="s">
        <v>43</v>
      </c>
      <c r="B47" s="147"/>
      <c r="C47" s="147"/>
      <c r="D47" s="147"/>
      <c r="E47" s="147"/>
      <c r="F47" s="147"/>
      <c r="G47" s="147"/>
      <c r="H47" s="15">
        <f>SUM(H39:H46)</f>
        <v>1</v>
      </c>
      <c r="I47" s="16">
        <f>SUM(I39:I46)</f>
        <v>1052.2792727272727</v>
      </c>
      <c r="J47" s="17"/>
    </row>
    <row r="48" spans="1:10" s="18" customFormat="1" ht="1.1499999999999999" customHeight="1" x14ac:dyDescent="0.25">
      <c r="A48" s="148"/>
      <c r="B48" s="148"/>
      <c r="C48" s="148"/>
      <c r="D48" s="148"/>
      <c r="E48" s="148"/>
      <c r="F48" s="148"/>
      <c r="G48" s="148"/>
      <c r="H48" s="148"/>
      <c r="I48" s="148"/>
      <c r="J48" s="17"/>
    </row>
    <row r="49" spans="1:10" s="18" customFormat="1" ht="1.1499999999999999" customHeight="1" x14ac:dyDescent="0.25">
      <c r="A49" s="149"/>
      <c r="B49" s="149"/>
      <c r="C49" s="149"/>
      <c r="D49" s="149"/>
      <c r="E49" s="149"/>
      <c r="F49" s="149"/>
      <c r="G49" s="149"/>
      <c r="H49" s="149"/>
      <c r="I49" s="149"/>
      <c r="J49" s="17"/>
    </row>
    <row r="50" spans="1:10" s="18" customFormat="1" ht="1.1499999999999999" customHeight="1" x14ac:dyDescent="0.25">
      <c r="A50" s="149"/>
      <c r="B50" s="149"/>
      <c r="C50" s="149"/>
      <c r="D50" s="149"/>
      <c r="E50" s="149"/>
      <c r="F50" s="149"/>
      <c r="G50" s="149"/>
      <c r="H50" s="149"/>
      <c r="I50" s="149"/>
      <c r="J50" s="17"/>
    </row>
    <row r="51" spans="1:10" s="18" customFormat="1" ht="1.1499999999999999" customHeight="1" x14ac:dyDescent="0.25">
      <c r="A51" s="149"/>
      <c r="B51" s="149"/>
      <c r="C51" s="149"/>
      <c r="D51" s="149"/>
      <c r="E51" s="149"/>
      <c r="F51" s="149"/>
      <c r="G51" s="149"/>
      <c r="H51" s="149"/>
      <c r="I51" s="149"/>
      <c r="J51" s="17"/>
    </row>
    <row r="52" spans="1:10" s="18" customFormat="1" ht="1.1499999999999999" customHeight="1" x14ac:dyDescent="0.25">
      <c r="A52" s="149"/>
      <c r="B52" s="149"/>
      <c r="C52" s="149"/>
      <c r="D52" s="149"/>
      <c r="E52" s="149"/>
      <c r="F52" s="149"/>
      <c r="G52" s="149"/>
      <c r="H52" s="149"/>
      <c r="I52" s="149"/>
      <c r="J52" s="17"/>
    </row>
    <row r="53" spans="1:10" s="18" customFormat="1" ht="1.1499999999999999" customHeight="1" x14ac:dyDescent="0.25">
      <c r="A53" s="149"/>
      <c r="B53" s="149"/>
      <c r="C53" s="149"/>
      <c r="D53" s="149"/>
      <c r="E53" s="149"/>
      <c r="F53" s="149"/>
      <c r="G53" s="149"/>
      <c r="H53" s="149"/>
      <c r="I53" s="149"/>
      <c r="J53" s="17"/>
    </row>
    <row r="54" spans="1:10" s="18" customFormat="1" ht="1.1499999999999999" customHeight="1" x14ac:dyDescent="0.25">
      <c r="A54" s="149"/>
      <c r="B54" s="149"/>
      <c r="C54" s="149"/>
      <c r="D54" s="149"/>
      <c r="E54" s="149"/>
      <c r="F54" s="149"/>
      <c r="G54" s="149"/>
      <c r="H54" s="149"/>
      <c r="I54" s="149"/>
      <c r="J54" s="17"/>
    </row>
    <row r="55" spans="1:10" s="18" customFormat="1" ht="1.1499999999999999" customHeight="1" x14ac:dyDescent="0.25">
      <c r="A55" s="149"/>
      <c r="B55" s="149"/>
      <c r="C55" s="149"/>
      <c r="D55" s="149"/>
      <c r="E55" s="149"/>
      <c r="F55" s="149"/>
      <c r="G55" s="149"/>
      <c r="H55" s="149"/>
      <c r="I55" s="149"/>
      <c r="J55" s="17"/>
    </row>
    <row r="56" spans="1:10" s="18" customFormat="1" ht="1.1499999999999999" customHeight="1" x14ac:dyDescent="0.25">
      <c r="A56" s="149"/>
      <c r="B56" s="149"/>
      <c r="C56" s="149"/>
      <c r="D56" s="149"/>
      <c r="E56" s="149"/>
      <c r="F56" s="149"/>
      <c r="G56" s="149"/>
      <c r="H56" s="149"/>
      <c r="I56" s="149"/>
      <c r="J56" s="17"/>
    </row>
    <row r="57" spans="1:10" ht="1.1499999999999999" customHeight="1" x14ac:dyDescent="0.25">
      <c r="A57" s="150"/>
      <c r="B57" s="150"/>
      <c r="C57" s="150"/>
      <c r="D57" s="150"/>
      <c r="E57" s="150"/>
      <c r="F57" s="150"/>
      <c r="G57" s="150"/>
      <c r="H57" s="150"/>
      <c r="I57" s="150"/>
    </row>
    <row r="58" spans="1:10" ht="33.75" customHeight="1" x14ac:dyDescent="0.25">
      <c r="A58" s="13" t="s">
        <v>44</v>
      </c>
      <c r="B58" s="142" t="s">
        <v>45</v>
      </c>
      <c r="C58" s="142"/>
      <c r="D58" s="142"/>
      <c r="E58" s="142"/>
      <c r="F58" s="142"/>
      <c r="G58" s="142"/>
      <c r="H58" s="13" t="s">
        <v>34</v>
      </c>
      <c r="I58" s="13" t="s">
        <v>35</v>
      </c>
    </row>
    <row r="59" spans="1:10" ht="15" customHeight="1" x14ac:dyDescent="0.25">
      <c r="A59" s="76">
        <v>1</v>
      </c>
      <c r="B59" s="143" t="s">
        <v>46</v>
      </c>
      <c r="C59" s="143"/>
      <c r="D59" s="143"/>
      <c r="E59" s="143"/>
      <c r="F59" s="143"/>
      <c r="G59" s="143"/>
      <c r="H59" s="14">
        <v>0.2</v>
      </c>
      <c r="I59" s="81">
        <f t="shared" ref="I59:I66" si="2">$I$47*H59</f>
        <v>210.45585454545454</v>
      </c>
    </row>
    <row r="60" spans="1:10" ht="15" customHeight="1" x14ac:dyDescent="0.25">
      <c r="A60" s="76">
        <v>2</v>
      </c>
      <c r="B60" s="143" t="s">
        <v>47</v>
      </c>
      <c r="C60" s="143"/>
      <c r="D60" s="143"/>
      <c r="E60" s="143"/>
      <c r="F60" s="143"/>
      <c r="G60" s="143"/>
      <c r="H60" s="14">
        <v>1.4999999999999999E-2</v>
      </c>
      <c r="I60" s="81">
        <f t="shared" si="2"/>
        <v>15.78418909090909</v>
      </c>
    </row>
    <row r="61" spans="1:10" ht="15" customHeight="1" x14ac:dyDescent="0.25">
      <c r="A61" s="76">
        <v>3</v>
      </c>
      <c r="B61" s="143" t="s">
        <v>48</v>
      </c>
      <c r="C61" s="143"/>
      <c r="D61" s="143"/>
      <c r="E61" s="143"/>
      <c r="F61" s="143"/>
      <c r="G61" s="143"/>
      <c r="H61" s="14">
        <v>0.01</v>
      </c>
      <c r="I61" s="81">
        <f t="shared" si="2"/>
        <v>10.522792727272726</v>
      </c>
    </row>
    <row r="62" spans="1:10" ht="15" customHeight="1" x14ac:dyDescent="0.25">
      <c r="A62" s="76">
        <v>4</v>
      </c>
      <c r="B62" s="143" t="s">
        <v>49</v>
      </c>
      <c r="C62" s="143"/>
      <c r="D62" s="143"/>
      <c r="E62" s="143"/>
      <c r="F62" s="143"/>
      <c r="G62" s="143"/>
      <c r="H62" s="14">
        <v>2E-3</v>
      </c>
      <c r="I62" s="81">
        <f t="shared" si="2"/>
        <v>2.1045585454545455</v>
      </c>
    </row>
    <row r="63" spans="1:10" ht="15" customHeight="1" x14ac:dyDescent="0.25">
      <c r="A63" s="76">
        <v>5</v>
      </c>
      <c r="B63" s="143" t="s">
        <v>50</v>
      </c>
      <c r="C63" s="143"/>
      <c r="D63" s="143"/>
      <c r="E63" s="143"/>
      <c r="F63" s="143"/>
      <c r="G63" s="143"/>
      <c r="H63" s="14">
        <v>2.5000000000000001E-2</v>
      </c>
      <c r="I63" s="81">
        <f t="shared" si="2"/>
        <v>26.306981818181818</v>
      </c>
    </row>
    <row r="64" spans="1:10" ht="15" customHeight="1" x14ac:dyDescent="0.25">
      <c r="A64" s="76">
        <v>6</v>
      </c>
      <c r="B64" s="143" t="s">
        <v>51</v>
      </c>
      <c r="C64" s="143"/>
      <c r="D64" s="143"/>
      <c r="E64" s="143"/>
      <c r="F64" s="143"/>
      <c r="G64" s="143"/>
      <c r="H64" s="14">
        <v>0.08</v>
      </c>
      <c r="I64" s="81">
        <f t="shared" si="2"/>
        <v>84.182341818181811</v>
      </c>
    </row>
    <row r="65" spans="1:10" ht="15" customHeight="1" x14ac:dyDescent="0.25">
      <c r="A65" s="76">
        <v>7</v>
      </c>
      <c r="B65" s="143" t="s">
        <v>52</v>
      </c>
      <c r="C65" s="143"/>
      <c r="D65" s="143"/>
      <c r="E65" s="143"/>
      <c r="F65" s="143"/>
      <c r="G65" s="143"/>
      <c r="H65" s="14">
        <v>0.03</v>
      </c>
      <c r="I65" s="81">
        <f t="shared" si="2"/>
        <v>31.568378181818179</v>
      </c>
    </row>
    <row r="66" spans="1:10" ht="15" customHeight="1" x14ac:dyDescent="0.25">
      <c r="A66" s="76">
        <v>8</v>
      </c>
      <c r="B66" s="143" t="s">
        <v>53</v>
      </c>
      <c r="C66" s="143"/>
      <c r="D66" s="143"/>
      <c r="E66" s="143"/>
      <c r="F66" s="143"/>
      <c r="G66" s="143"/>
      <c r="H66" s="14">
        <v>6.0000000000000001E-3</v>
      </c>
      <c r="I66" s="81">
        <f t="shared" si="2"/>
        <v>6.3136756363636364</v>
      </c>
    </row>
    <row r="67" spans="1:10" s="18" customFormat="1" ht="15" customHeight="1" x14ac:dyDescent="0.25">
      <c r="A67" s="147" t="s">
        <v>54</v>
      </c>
      <c r="B67" s="147"/>
      <c r="C67" s="147"/>
      <c r="D67" s="147"/>
      <c r="E67" s="147"/>
      <c r="F67" s="147"/>
      <c r="G67" s="147"/>
      <c r="H67" s="15">
        <f>SUM(H59:H66)</f>
        <v>0.3680000000000001</v>
      </c>
      <c r="I67" s="16">
        <f>SUM(I59:I66)</f>
        <v>387.23877236363637</v>
      </c>
      <c r="J67" s="17"/>
    </row>
    <row r="68" spans="1:10" ht="15" customHeight="1" x14ac:dyDescent="0.25">
      <c r="A68" s="151" t="s">
        <v>55</v>
      </c>
      <c r="B68" s="151"/>
      <c r="C68" s="151"/>
      <c r="D68" s="151"/>
      <c r="E68" s="151"/>
      <c r="F68" s="151"/>
      <c r="G68" s="151"/>
      <c r="H68" s="151"/>
      <c r="I68" s="151"/>
    </row>
    <row r="69" spans="1:10" ht="30.75" customHeight="1" x14ac:dyDescent="0.25">
      <c r="A69" s="152" t="s">
        <v>56</v>
      </c>
      <c r="B69" s="152"/>
      <c r="C69" s="152"/>
      <c r="D69" s="152"/>
      <c r="E69" s="152"/>
      <c r="F69" s="152"/>
      <c r="G69" s="152"/>
      <c r="H69" s="152"/>
      <c r="I69" s="152"/>
    </row>
    <row r="70" spans="1:10" ht="33.75" customHeight="1" x14ac:dyDescent="0.25">
      <c r="A70" s="13" t="s">
        <v>57</v>
      </c>
      <c r="B70" s="142" t="s">
        <v>58</v>
      </c>
      <c r="C70" s="142"/>
      <c r="D70" s="142"/>
      <c r="E70" s="142"/>
      <c r="F70" s="142"/>
      <c r="G70" s="142"/>
      <c r="H70" s="13" t="s">
        <v>34</v>
      </c>
      <c r="I70" s="13" t="s">
        <v>35</v>
      </c>
    </row>
    <row r="71" spans="1:10" ht="15" customHeight="1" x14ac:dyDescent="0.25">
      <c r="A71" s="76">
        <v>1</v>
      </c>
      <c r="B71" s="143" t="s">
        <v>59</v>
      </c>
      <c r="C71" s="143"/>
      <c r="D71" s="143"/>
      <c r="E71" s="143"/>
      <c r="F71" s="143"/>
      <c r="G71" s="143"/>
      <c r="H71" s="14">
        <v>0.119314</v>
      </c>
      <c r="I71" s="81">
        <f t="shared" ref="I71:I78" si="3">$I$47*H71</f>
        <v>125.55164914618182</v>
      </c>
    </row>
    <row r="72" spans="1:10" ht="15" customHeight="1" x14ac:dyDescent="0.25">
      <c r="A72" s="76">
        <v>2</v>
      </c>
      <c r="B72" s="143" t="s">
        <v>60</v>
      </c>
      <c r="C72" s="143"/>
      <c r="D72" s="143"/>
      <c r="E72" s="143"/>
      <c r="F72" s="143"/>
      <c r="G72" s="143"/>
      <c r="H72" s="14">
        <v>2.0479000000000001E-2</v>
      </c>
      <c r="I72" s="81">
        <f t="shared" si="3"/>
        <v>21.549627226181819</v>
      </c>
    </row>
    <row r="73" spans="1:10" ht="15" customHeight="1" x14ac:dyDescent="0.25">
      <c r="A73" s="76">
        <v>3</v>
      </c>
      <c r="B73" s="143" t="s">
        <v>61</v>
      </c>
      <c r="C73" s="143"/>
      <c r="D73" s="143"/>
      <c r="E73" s="143"/>
      <c r="F73" s="143"/>
      <c r="G73" s="143"/>
      <c r="H73" s="14">
        <v>1.2123E-2</v>
      </c>
      <c r="I73" s="81">
        <f t="shared" si="3"/>
        <v>12.756781623272726</v>
      </c>
    </row>
    <row r="74" spans="1:10" ht="15" customHeight="1" x14ac:dyDescent="0.25">
      <c r="A74" s="76">
        <v>4</v>
      </c>
      <c r="B74" s="143" t="s">
        <v>62</v>
      </c>
      <c r="C74" s="143"/>
      <c r="D74" s="143"/>
      <c r="E74" s="143"/>
      <c r="F74" s="143"/>
      <c r="G74" s="143"/>
      <c r="H74" s="14">
        <v>1.1436E-2</v>
      </c>
      <c r="I74" s="81">
        <f t="shared" si="3"/>
        <v>12.033865762909089</v>
      </c>
    </row>
    <row r="75" spans="1:10" ht="15" customHeight="1" x14ac:dyDescent="0.25">
      <c r="A75" s="76">
        <v>5</v>
      </c>
      <c r="B75" s="143" t="s">
        <v>63</v>
      </c>
      <c r="C75" s="143"/>
      <c r="D75" s="143"/>
      <c r="E75" s="143"/>
      <c r="F75" s="143"/>
      <c r="G75" s="143"/>
      <c r="H75" s="14">
        <v>1.74E-4</v>
      </c>
      <c r="I75" s="81">
        <f t="shared" si="3"/>
        <v>0.18309659345454543</v>
      </c>
    </row>
    <row r="76" spans="1:10" ht="15" customHeight="1" x14ac:dyDescent="0.25">
      <c r="A76" s="76">
        <v>6</v>
      </c>
      <c r="B76" s="143" t="s">
        <v>64</v>
      </c>
      <c r="C76" s="143"/>
      <c r="D76" s="143"/>
      <c r="E76" s="143"/>
      <c r="F76" s="143"/>
      <c r="G76" s="143"/>
      <c r="H76" s="14">
        <v>4.4200000000000001E-4</v>
      </c>
      <c r="I76" s="81">
        <f t="shared" si="3"/>
        <v>0.4651074385454545</v>
      </c>
    </row>
    <row r="77" spans="1:10" ht="15" customHeight="1" x14ac:dyDescent="0.25">
      <c r="A77" s="76">
        <v>7</v>
      </c>
      <c r="B77" s="143" t="s">
        <v>65</v>
      </c>
      <c r="C77" s="143"/>
      <c r="D77" s="143"/>
      <c r="E77" s="143"/>
      <c r="F77" s="143"/>
      <c r="G77" s="143"/>
      <c r="H77" s="14">
        <v>1.85E-4</v>
      </c>
      <c r="I77" s="81">
        <f t="shared" si="3"/>
        <v>0.19467166545454545</v>
      </c>
    </row>
    <row r="78" spans="1:10" ht="15" customHeight="1" x14ac:dyDescent="0.25">
      <c r="A78" s="76">
        <v>8</v>
      </c>
      <c r="B78" s="143" t="s">
        <v>66</v>
      </c>
      <c r="C78" s="143"/>
      <c r="D78" s="143"/>
      <c r="E78" s="143"/>
      <c r="F78" s="143"/>
      <c r="G78" s="143"/>
      <c r="H78" s="14">
        <v>9.0789999999999996E-2</v>
      </c>
      <c r="I78" s="81">
        <f t="shared" si="3"/>
        <v>95.536435170909087</v>
      </c>
    </row>
    <row r="79" spans="1:10" s="18" customFormat="1" ht="15" customHeight="1" x14ac:dyDescent="0.25">
      <c r="A79" s="147" t="s">
        <v>67</v>
      </c>
      <c r="B79" s="147"/>
      <c r="C79" s="147"/>
      <c r="D79" s="147"/>
      <c r="E79" s="147"/>
      <c r="F79" s="147"/>
      <c r="G79" s="147"/>
      <c r="H79" s="15">
        <f>SUM(H71:H78)</f>
        <v>0.25494299999999998</v>
      </c>
      <c r="I79" s="16">
        <f>SUM(I71:I78)</f>
        <v>268.27123462690906</v>
      </c>
      <c r="J79" s="17"/>
    </row>
    <row r="80" spans="1:10" ht="11.25" customHeight="1" x14ac:dyDescent="0.25">
      <c r="A80" s="19" t="s">
        <v>68</v>
      </c>
      <c r="B80" s="153" t="s">
        <v>69</v>
      </c>
      <c r="C80" s="153"/>
      <c r="D80" s="153"/>
      <c r="E80" s="153"/>
      <c r="F80" s="153"/>
      <c r="G80" s="153"/>
      <c r="H80" s="153"/>
      <c r="I80" s="153"/>
    </row>
    <row r="81" spans="1:11" ht="15" customHeight="1" x14ac:dyDescent="0.25">
      <c r="A81" s="19" t="s">
        <v>70</v>
      </c>
      <c r="B81" s="154" t="s">
        <v>71</v>
      </c>
      <c r="C81" s="154"/>
      <c r="D81" s="154"/>
      <c r="E81" s="154"/>
      <c r="F81" s="154"/>
      <c r="G81" s="154"/>
      <c r="H81" s="154"/>
      <c r="I81" s="154"/>
    </row>
    <row r="82" spans="1:11" ht="33.75" customHeight="1" x14ac:dyDescent="0.25">
      <c r="A82" s="13" t="s">
        <v>72</v>
      </c>
      <c r="B82" s="142" t="s">
        <v>73</v>
      </c>
      <c r="C82" s="142"/>
      <c r="D82" s="142"/>
      <c r="E82" s="142"/>
      <c r="F82" s="142"/>
      <c r="G82" s="142"/>
      <c r="H82" s="13" t="s">
        <v>34</v>
      </c>
      <c r="I82" s="13" t="s">
        <v>35</v>
      </c>
    </row>
    <row r="83" spans="1:11" ht="15" customHeight="1" x14ac:dyDescent="0.25">
      <c r="A83" s="76">
        <v>1</v>
      </c>
      <c r="B83" s="143" t="s">
        <v>74</v>
      </c>
      <c r="C83" s="143"/>
      <c r="D83" s="143"/>
      <c r="E83" s="143"/>
      <c r="F83" s="143"/>
      <c r="G83" s="143"/>
      <c r="H83" s="14">
        <v>4.8321000000000003E-2</v>
      </c>
      <c r="I83" s="81">
        <f>$I$47*H83</f>
        <v>50.847186737454543</v>
      </c>
    </row>
    <row r="84" spans="1:11" ht="15" customHeight="1" x14ac:dyDescent="0.25">
      <c r="A84" s="76">
        <v>2</v>
      </c>
      <c r="B84" s="143" t="s">
        <v>75</v>
      </c>
      <c r="C84" s="143"/>
      <c r="D84" s="143"/>
      <c r="E84" s="143"/>
      <c r="F84" s="143"/>
      <c r="G84" s="143"/>
      <c r="H84" s="14">
        <v>3.5109999999999998E-3</v>
      </c>
      <c r="I84" s="81">
        <f>$I$47*H84</f>
        <v>3.6945525265454542</v>
      </c>
    </row>
    <row r="85" spans="1:11" ht="15" customHeight="1" x14ac:dyDescent="0.25">
      <c r="A85" s="76">
        <v>3</v>
      </c>
      <c r="B85" s="143" t="s">
        <v>76</v>
      </c>
      <c r="C85" s="143"/>
      <c r="D85" s="143"/>
      <c r="E85" s="143"/>
      <c r="F85" s="143"/>
      <c r="G85" s="143"/>
      <c r="H85" s="14">
        <v>1.9328000000000001E-2</v>
      </c>
      <c r="I85" s="81">
        <f>$I$47*H85</f>
        <v>20.338453783272726</v>
      </c>
    </row>
    <row r="86" spans="1:11" s="18" customFormat="1" ht="15" customHeight="1" x14ac:dyDescent="0.25">
      <c r="A86" s="147" t="s">
        <v>77</v>
      </c>
      <c r="B86" s="147"/>
      <c r="C86" s="147"/>
      <c r="D86" s="147"/>
      <c r="E86" s="147"/>
      <c r="F86" s="147"/>
      <c r="G86" s="147"/>
      <c r="H86" s="15">
        <f>SUM(H83:H85)</f>
        <v>7.1160000000000001E-2</v>
      </c>
      <c r="I86" s="16">
        <f>SUM(I83:I85)</f>
        <v>74.880193047272726</v>
      </c>
      <c r="J86" s="17"/>
    </row>
    <row r="87" spans="1:11" ht="4.5" customHeight="1" x14ac:dyDescent="0.25"/>
    <row r="88" spans="1:11" ht="33.75" customHeight="1" x14ac:dyDescent="0.25">
      <c r="A88" s="13" t="s">
        <v>78</v>
      </c>
      <c r="B88" s="142" t="s">
        <v>79</v>
      </c>
      <c r="C88" s="142"/>
      <c r="D88" s="142"/>
      <c r="E88" s="142"/>
      <c r="F88" s="142"/>
      <c r="G88" s="142"/>
      <c r="H88" s="13" t="s">
        <v>34</v>
      </c>
      <c r="I88" s="13" t="s">
        <v>35</v>
      </c>
    </row>
    <row r="89" spans="1:11" ht="15" customHeight="1" x14ac:dyDescent="0.25">
      <c r="A89" s="76">
        <v>1</v>
      </c>
      <c r="B89" s="143" t="s">
        <v>80</v>
      </c>
      <c r="C89" s="143"/>
      <c r="D89" s="143"/>
      <c r="E89" s="143"/>
      <c r="F89" s="143"/>
      <c r="G89" s="143"/>
      <c r="H89" s="14">
        <f>(H67*H79)</f>
        <v>9.3819024000000015E-2</v>
      </c>
      <c r="I89" s="81">
        <f>$I$47*H89</f>
        <v>98.723814342702553</v>
      </c>
    </row>
    <row r="90" spans="1:11" s="18" customFormat="1" ht="15" customHeight="1" x14ac:dyDescent="0.25">
      <c r="A90" s="147" t="s">
        <v>81</v>
      </c>
      <c r="B90" s="147"/>
      <c r="C90" s="147"/>
      <c r="D90" s="147"/>
      <c r="E90" s="147"/>
      <c r="F90" s="147"/>
      <c r="G90" s="147"/>
      <c r="H90" s="15">
        <f>SUM(H89:H89)</f>
        <v>9.3819024000000015E-2</v>
      </c>
      <c r="I90" s="16">
        <f>I89</f>
        <v>98.723814342702553</v>
      </c>
      <c r="J90" s="17"/>
      <c r="K90" s="20"/>
    </row>
    <row r="91" spans="1:11" ht="4.5" customHeight="1" x14ac:dyDescent="0.25">
      <c r="J91" s="21"/>
    </row>
    <row r="92" spans="1:11" s="18" customFormat="1" ht="12" customHeight="1" x14ac:dyDescent="0.25">
      <c r="A92" s="156" t="s">
        <v>183</v>
      </c>
      <c r="B92" s="156"/>
      <c r="C92" s="156"/>
      <c r="D92" s="156"/>
      <c r="E92" s="156"/>
      <c r="F92" s="156"/>
      <c r="G92" s="156"/>
      <c r="H92" s="22">
        <f>H67+H79+H86+H90</f>
        <v>0.787922024</v>
      </c>
      <c r="I92" s="23">
        <f>I67+I79+I86+I90</f>
        <v>829.11401438052076</v>
      </c>
      <c r="J92" s="17"/>
    </row>
    <row r="93" spans="1:11" ht="4.5" customHeight="1" x14ac:dyDescent="0.25"/>
    <row r="94" spans="1:11" ht="33.75" customHeight="1" x14ac:dyDescent="0.25">
      <c r="A94" s="13" t="s">
        <v>82</v>
      </c>
      <c r="B94" s="142" t="s">
        <v>83</v>
      </c>
      <c r="C94" s="142"/>
      <c r="D94" s="142"/>
      <c r="E94" s="142"/>
      <c r="F94" s="142"/>
      <c r="G94" s="142"/>
      <c r="H94" s="13" t="s">
        <v>34</v>
      </c>
      <c r="I94" s="13" t="s">
        <v>35</v>
      </c>
    </row>
    <row r="95" spans="1:11" ht="15" customHeight="1" x14ac:dyDescent="0.25">
      <c r="A95" s="76">
        <v>1</v>
      </c>
      <c r="B95" s="143" t="s">
        <v>19</v>
      </c>
      <c r="C95" s="143"/>
      <c r="D95" s="143"/>
      <c r="E95" s="143"/>
      <c r="F95" s="143"/>
      <c r="G95" s="143"/>
      <c r="H95" s="14">
        <f t="shared" ref="H95:H100" si="4">I95/$I$47</f>
        <v>0</v>
      </c>
      <c r="I95" s="81">
        <f>I113</f>
        <v>0</v>
      </c>
    </row>
    <row r="96" spans="1:11" ht="15" customHeight="1" x14ac:dyDescent="0.25">
      <c r="A96" s="76">
        <f>A95+1</f>
        <v>2</v>
      </c>
      <c r="B96" s="143" t="s">
        <v>20</v>
      </c>
      <c r="C96" s="143"/>
      <c r="D96" s="143"/>
      <c r="E96" s="143"/>
      <c r="F96" s="143"/>
      <c r="G96" s="143"/>
      <c r="H96" s="14">
        <f t="shared" si="4"/>
        <v>0.21523962874701774</v>
      </c>
      <c r="I96" s="81">
        <f>I109</f>
        <v>226.4922</v>
      </c>
    </row>
    <row r="97" spans="1:10" ht="15" customHeight="1" x14ac:dyDescent="0.25">
      <c r="A97" s="76">
        <f t="shared" ref="A97:A100" si="5">A96+1</f>
        <v>3</v>
      </c>
      <c r="B97" s="157" t="s">
        <v>177</v>
      </c>
      <c r="C97" s="158"/>
      <c r="D97" s="158"/>
      <c r="E97" s="158"/>
      <c r="F97" s="158"/>
      <c r="G97" s="159"/>
      <c r="H97" s="14">
        <f t="shared" si="4"/>
        <v>0</v>
      </c>
      <c r="I97" s="81">
        <v>0</v>
      </c>
    </row>
    <row r="98" spans="1:10" ht="15" customHeight="1" x14ac:dyDescent="0.25">
      <c r="A98" s="76">
        <f t="shared" si="5"/>
        <v>4</v>
      </c>
      <c r="B98" s="143" t="s">
        <v>84</v>
      </c>
      <c r="C98" s="143"/>
      <c r="D98" s="143"/>
      <c r="E98" s="143"/>
      <c r="F98" s="143"/>
      <c r="G98" s="143"/>
      <c r="H98" s="14">
        <f t="shared" si="4"/>
        <v>0.20384547068044159</v>
      </c>
      <c r="I98" s="81">
        <f>I105</f>
        <v>214.50236363636367</v>
      </c>
    </row>
    <row r="99" spans="1:10" ht="15" customHeight="1" x14ac:dyDescent="0.25">
      <c r="A99" s="76">
        <f t="shared" si="5"/>
        <v>5</v>
      </c>
      <c r="B99" s="143" t="s">
        <v>85</v>
      </c>
      <c r="C99" s="143"/>
      <c r="D99" s="143"/>
      <c r="E99" s="143"/>
      <c r="F99" s="143"/>
      <c r="G99" s="143"/>
      <c r="H99" s="14">
        <f t="shared" si="4"/>
        <v>0</v>
      </c>
      <c r="I99" s="81">
        <f>IF(I29="Não aplicável",0,((I10/H10)*1.5*I29))</f>
        <v>0</v>
      </c>
    </row>
    <row r="100" spans="1:10" ht="15" customHeight="1" x14ac:dyDescent="0.25">
      <c r="A100" s="76">
        <f t="shared" si="5"/>
        <v>6</v>
      </c>
      <c r="B100" s="143" t="s">
        <v>86</v>
      </c>
      <c r="C100" s="143"/>
      <c r="D100" s="143"/>
      <c r="E100" s="143"/>
      <c r="F100" s="143"/>
      <c r="G100" s="143"/>
      <c r="H100" s="14">
        <f t="shared" si="4"/>
        <v>2.2902665313874509E-2</v>
      </c>
      <c r="I100" s="81">
        <f>IF(I21="Não aplicável",0,I21)</f>
        <v>24.1</v>
      </c>
    </row>
    <row r="101" spans="1:10" ht="15" customHeight="1" x14ac:dyDescent="0.25">
      <c r="A101" s="147" t="s">
        <v>87</v>
      </c>
      <c r="B101" s="147"/>
      <c r="C101" s="147"/>
      <c r="D101" s="147"/>
      <c r="E101" s="147"/>
      <c r="F101" s="147"/>
      <c r="G101" s="147"/>
      <c r="H101" s="15">
        <f>SUM(H95:H100)</f>
        <v>0.44198776474133383</v>
      </c>
      <c r="I101" s="16">
        <f>SUM(I95:I100)</f>
        <v>465.09456363636366</v>
      </c>
      <c r="J101" s="24"/>
    </row>
    <row r="102" spans="1:10" ht="18" customHeight="1" x14ac:dyDescent="0.25">
      <c r="A102" s="19" t="s">
        <v>88</v>
      </c>
      <c r="B102" s="151" t="s">
        <v>89</v>
      </c>
      <c r="C102" s="151"/>
      <c r="D102" s="151"/>
      <c r="E102" s="151"/>
      <c r="F102" s="151"/>
      <c r="G102" s="151"/>
      <c r="H102" s="25"/>
      <c r="I102" s="26"/>
    </row>
    <row r="103" spans="1:10" ht="15" customHeight="1" x14ac:dyDescent="0.25">
      <c r="A103" s="155" t="s">
        <v>90</v>
      </c>
      <c r="B103" s="155"/>
      <c r="C103" s="155"/>
      <c r="D103" s="155"/>
      <c r="E103" s="155"/>
      <c r="F103" s="155"/>
      <c r="G103" s="155"/>
      <c r="H103" s="155"/>
      <c r="I103" s="155"/>
    </row>
    <row r="104" spans="1:10" ht="24" customHeight="1" x14ac:dyDescent="0.25">
      <c r="A104" s="108" t="s">
        <v>91</v>
      </c>
      <c r="B104" s="108"/>
      <c r="C104" s="76" t="s">
        <v>92</v>
      </c>
      <c r="D104" s="76" t="s">
        <v>93</v>
      </c>
      <c r="E104" s="76" t="s">
        <v>94</v>
      </c>
      <c r="F104" s="76" t="s">
        <v>95</v>
      </c>
      <c r="G104" s="76" t="s">
        <v>96</v>
      </c>
      <c r="H104" s="14" t="s">
        <v>97</v>
      </c>
      <c r="I104" s="81" t="s">
        <v>98</v>
      </c>
    </row>
    <row r="105" spans="1:10" ht="15" customHeight="1" x14ac:dyDescent="0.25">
      <c r="A105" s="162">
        <f>IF(I12="Não aplicável",0,I12)</f>
        <v>5.9</v>
      </c>
      <c r="B105" s="162"/>
      <c r="C105" s="76">
        <f>IF(I13="Não aplicável",0,I13)</f>
        <v>22</v>
      </c>
      <c r="D105" s="76">
        <v>2</v>
      </c>
      <c r="E105" s="77">
        <f>A105*C105*D105</f>
        <v>259.60000000000002</v>
      </c>
      <c r="F105" s="77">
        <f>I39</f>
        <v>751.62727272727273</v>
      </c>
      <c r="G105" s="27">
        <f>IF(I14="Não aplicável",0,I14)</f>
        <v>0.06</v>
      </c>
      <c r="H105" s="77">
        <f>F105*G105</f>
        <v>45.097636363636362</v>
      </c>
      <c r="I105" s="81">
        <f>IF((E105-H105)&gt;0,E105-H105,0)</f>
        <v>214.50236363636367</v>
      </c>
    </row>
    <row r="106" spans="1:10" ht="3.75" customHeight="1" x14ac:dyDescent="0.25">
      <c r="A106" s="28"/>
      <c r="E106" s="24"/>
      <c r="F106" s="24"/>
      <c r="G106" s="29"/>
      <c r="H106" s="24"/>
      <c r="I106" s="30"/>
    </row>
    <row r="107" spans="1:10" ht="15" customHeight="1" x14ac:dyDescent="0.25">
      <c r="A107" s="155" t="s">
        <v>99</v>
      </c>
      <c r="B107" s="155"/>
      <c r="C107" s="155"/>
      <c r="D107" s="155"/>
      <c r="E107" s="155"/>
      <c r="F107" s="155"/>
      <c r="G107" s="155"/>
      <c r="H107" s="155"/>
      <c r="I107" s="155"/>
    </row>
    <row r="108" spans="1:10" ht="23.25" customHeight="1" x14ac:dyDescent="0.25">
      <c r="A108" s="108" t="s">
        <v>91</v>
      </c>
      <c r="B108" s="108"/>
      <c r="C108" s="76" t="s">
        <v>100</v>
      </c>
      <c r="D108" s="76" t="s">
        <v>93</v>
      </c>
      <c r="E108" s="76" t="s">
        <v>94</v>
      </c>
      <c r="F108" s="76" t="s">
        <v>95</v>
      </c>
      <c r="G108" s="76" t="s">
        <v>96</v>
      </c>
      <c r="H108" s="14" t="s">
        <v>97</v>
      </c>
      <c r="I108" s="81" t="s">
        <v>98</v>
      </c>
    </row>
    <row r="109" spans="1:10" ht="15" customHeight="1" x14ac:dyDescent="0.25">
      <c r="A109" s="160">
        <f>IF(I18="Não aplicável",0,I18)</f>
        <v>12.71</v>
      </c>
      <c r="B109" s="160"/>
      <c r="C109" s="31">
        <f>IF(I19="Não aplicável",0,I19)</f>
        <v>22</v>
      </c>
      <c r="D109" s="76">
        <v>1</v>
      </c>
      <c r="E109" s="77">
        <f>A109*C109*D109</f>
        <v>279.62</v>
      </c>
      <c r="F109" s="77">
        <f>E109</f>
        <v>279.62</v>
      </c>
      <c r="G109" s="80">
        <f>IF(I20="Não aplicável",0,I20)</f>
        <v>0.19</v>
      </c>
      <c r="H109" s="77">
        <f>F109*G109</f>
        <v>53.127800000000001</v>
      </c>
      <c r="I109" s="81">
        <f>E109-H109</f>
        <v>226.4922</v>
      </c>
    </row>
    <row r="110" spans="1:10" ht="4.5" customHeight="1" x14ac:dyDescent="0.25">
      <c r="A110" s="32"/>
      <c r="B110" s="32"/>
      <c r="C110" s="32"/>
      <c r="D110" s="32"/>
      <c r="E110" s="17"/>
      <c r="F110" s="17"/>
      <c r="G110" s="33"/>
      <c r="H110" s="17"/>
      <c r="I110" s="34"/>
    </row>
    <row r="111" spans="1:10" ht="15" customHeight="1" x14ac:dyDescent="0.25">
      <c r="A111" s="163" t="s">
        <v>176</v>
      </c>
      <c r="B111" s="164"/>
      <c r="C111" s="164"/>
      <c r="D111" s="164"/>
      <c r="E111" s="164"/>
      <c r="F111" s="165" t="str">
        <f>A15</f>
        <v xml:space="preserve">Auxílio Alimentação </v>
      </c>
      <c r="G111" s="165"/>
      <c r="H111" s="165"/>
      <c r="I111" s="166"/>
    </row>
    <row r="112" spans="1:10" ht="23.25" customHeight="1" x14ac:dyDescent="0.25">
      <c r="A112" s="135" t="s">
        <v>91</v>
      </c>
      <c r="B112" s="135"/>
      <c r="C112" s="75" t="s">
        <v>100</v>
      </c>
      <c r="D112" s="75" t="s">
        <v>93</v>
      </c>
      <c r="E112" s="75" t="s">
        <v>94</v>
      </c>
      <c r="F112" s="75" t="s">
        <v>95</v>
      </c>
      <c r="G112" s="75" t="s">
        <v>96</v>
      </c>
      <c r="H112" s="66" t="str">
        <f>H104</f>
        <v>Valor desconto</v>
      </c>
      <c r="I112" s="67" t="s">
        <v>98</v>
      </c>
    </row>
    <row r="113" spans="1:12" ht="15" customHeight="1" x14ac:dyDescent="0.25">
      <c r="A113" s="160">
        <f>IF(I15="Não aplicável",0,I15)</f>
        <v>0</v>
      </c>
      <c r="B113" s="160"/>
      <c r="C113" s="31">
        <f>IF(I16="Não aplicável",0,I16)</f>
        <v>0</v>
      </c>
      <c r="D113" s="76">
        <v>1</v>
      </c>
      <c r="E113" s="77">
        <f>A113*C113*D113</f>
        <v>0</v>
      </c>
      <c r="F113" s="77">
        <f>E113</f>
        <v>0</v>
      </c>
      <c r="G113" s="80">
        <f>IF(I17="Não aplicável",0,I17)</f>
        <v>0</v>
      </c>
      <c r="H113" s="77">
        <f>F113*G113</f>
        <v>0</v>
      </c>
      <c r="I113" s="81">
        <f>E113-H113</f>
        <v>0</v>
      </c>
    </row>
    <row r="114" spans="1:12" ht="4.5" customHeight="1" x14ac:dyDescent="0.25"/>
    <row r="115" spans="1:12" ht="12" customHeight="1" x14ac:dyDescent="0.25">
      <c r="A115" s="161" t="s">
        <v>101</v>
      </c>
      <c r="B115" s="161"/>
      <c r="C115" s="161"/>
      <c r="D115" s="161"/>
      <c r="E115" s="161"/>
      <c r="F115" s="161"/>
      <c r="G115" s="161"/>
      <c r="H115" s="35">
        <f>H47+H92+H101</f>
        <v>2.2299097887413337</v>
      </c>
      <c r="I115" s="36">
        <f>I47+I92+I101</f>
        <v>2346.4878507441572</v>
      </c>
      <c r="J115" s="24"/>
      <c r="L115" s="24"/>
    </row>
    <row r="116" spans="1:12" s="41" customFormat="1" ht="4.5" customHeight="1" x14ac:dyDescent="0.25">
      <c r="A116" s="37"/>
      <c r="B116" s="37"/>
      <c r="C116" s="37"/>
      <c r="D116" s="37"/>
      <c r="E116" s="37"/>
      <c r="F116" s="37"/>
      <c r="G116" s="37"/>
      <c r="H116" s="38"/>
      <c r="I116" s="39"/>
      <c r="J116" s="40"/>
      <c r="L116" s="40"/>
    </row>
    <row r="117" spans="1:12" ht="11.25" customHeight="1" x14ac:dyDescent="0.25">
      <c r="A117" s="146" t="s">
        <v>102</v>
      </c>
      <c r="B117" s="146"/>
      <c r="C117" s="146"/>
      <c r="D117" s="146"/>
      <c r="E117" s="146"/>
      <c r="F117" s="146"/>
      <c r="G117" s="146"/>
      <c r="H117" s="146"/>
      <c r="I117" s="146"/>
    </row>
    <row r="118" spans="1:12" ht="33.75" customHeight="1" x14ac:dyDescent="0.25">
      <c r="A118" s="13" t="s">
        <v>32</v>
      </c>
      <c r="B118" s="142" t="s">
        <v>103</v>
      </c>
      <c r="C118" s="142"/>
      <c r="D118" s="142"/>
      <c r="E118" s="142"/>
      <c r="F118" s="142"/>
      <c r="G118" s="142"/>
      <c r="H118" s="13" t="s">
        <v>34</v>
      </c>
      <c r="I118" s="13" t="s">
        <v>35</v>
      </c>
    </row>
    <row r="119" spans="1:12" ht="15" customHeight="1" x14ac:dyDescent="0.25">
      <c r="A119" s="76">
        <v>1</v>
      </c>
      <c r="B119" s="143" t="s">
        <v>104</v>
      </c>
      <c r="C119" s="143"/>
      <c r="D119" s="143"/>
      <c r="E119" s="143"/>
      <c r="F119" s="143"/>
      <c r="G119" s="143"/>
      <c r="H119" s="14">
        <f t="shared" ref="H119:H124" si="6">I119/$I$130</f>
        <v>0</v>
      </c>
      <c r="I119" s="81">
        <v>0</v>
      </c>
    </row>
    <row r="120" spans="1:12" ht="15" customHeight="1" x14ac:dyDescent="0.25">
      <c r="A120" s="76">
        <v>2</v>
      </c>
      <c r="B120" s="107" t="s">
        <v>105</v>
      </c>
      <c r="C120" s="107"/>
      <c r="D120" s="107"/>
      <c r="E120" s="107"/>
      <c r="F120" s="107"/>
      <c r="G120" s="107"/>
      <c r="H120" s="14">
        <f t="shared" si="6"/>
        <v>0</v>
      </c>
      <c r="I120" s="81">
        <v>0</v>
      </c>
    </row>
    <row r="121" spans="1:12" ht="15" customHeight="1" x14ac:dyDescent="0.25">
      <c r="A121" s="76">
        <v>3</v>
      </c>
      <c r="B121" s="143" t="s">
        <v>106</v>
      </c>
      <c r="C121" s="143"/>
      <c r="D121" s="143"/>
      <c r="E121" s="143"/>
      <c r="F121" s="143"/>
      <c r="G121" s="143"/>
      <c r="H121" s="14">
        <f t="shared" si="6"/>
        <v>0</v>
      </c>
      <c r="I121" s="81">
        <v>0</v>
      </c>
    </row>
    <row r="122" spans="1:12" ht="15" customHeight="1" x14ac:dyDescent="0.25">
      <c r="A122" s="76">
        <v>4</v>
      </c>
      <c r="B122" s="107" t="s">
        <v>107</v>
      </c>
      <c r="C122" s="107"/>
      <c r="D122" s="107"/>
      <c r="E122" s="107"/>
      <c r="F122" s="107"/>
      <c r="G122" s="107"/>
      <c r="H122" s="14">
        <f t="shared" si="6"/>
        <v>0</v>
      </c>
      <c r="I122" s="81">
        <v>0</v>
      </c>
    </row>
    <row r="123" spans="1:12" ht="15" customHeight="1" x14ac:dyDescent="0.25">
      <c r="A123" s="76">
        <v>5</v>
      </c>
      <c r="B123" s="143" t="s">
        <v>108</v>
      </c>
      <c r="C123" s="143"/>
      <c r="D123" s="143"/>
      <c r="E123" s="143"/>
      <c r="F123" s="143"/>
      <c r="G123" s="143"/>
      <c r="H123" s="14">
        <f t="shared" si="6"/>
        <v>0</v>
      </c>
      <c r="I123" s="81">
        <v>0</v>
      </c>
    </row>
    <row r="124" spans="1:12" ht="15" customHeight="1" x14ac:dyDescent="0.25">
      <c r="A124" s="76">
        <v>6</v>
      </c>
      <c r="B124" s="143" t="s">
        <v>109</v>
      </c>
      <c r="C124" s="143"/>
      <c r="D124" s="143"/>
      <c r="E124" s="143"/>
      <c r="F124" s="143"/>
      <c r="G124" s="143"/>
      <c r="H124" s="14">
        <f t="shared" si="6"/>
        <v>0</v>
      </c>
      <c r="I124" s="81">
        <v>0</v>
      </c>
    </row>
    <row r="125" spans="1:12" ht="15" customHeight="1" x14ac:dyDescent="0.25">
      <c r="A125" s="147" t="s">
        <v>110</v>
      </c>
      <c r="B125" s="147"/>
      <c r="C125" s="147"/>
      <c r="D125" s="147"/>
      <c r="E125" s="147"/>
      <c r="F125" s="147"/>
      <c r="G125" s="147"/>
      <c r="H125" s="15">
        <f>H119+H120+H121+H122+H123+H124</f>
        <v>0</v>
      </c>
      <c r="I125" s="42">
        <f>SUM(I119:I124)</f>
        <v>0</v>
      </c>
      <c r="J125" s="24"/>
    </row>
    <row r="126" spans="1:12" ht="36" customHeight="1" x14ac:dyDescent="0.25">
      <c r="B126" s="153" t="s">
        <v>182</v>
      </c>
      <c r="C126" s="153"/>
      <c r="D126" s="153"/>
      <c r="E126" s="153"/>
      <c r="F126" s="153"/>
      <c r="G126" s="153"/>
      <c r="H126" s="153"/>
      <c r="I126" s="153"/>
    </row>
    <row r="127" spans="1:12" ht="5.25" customHeight="1" x14ac:dyDescent="0.25"/>
    <row r="128" spans="1:12" ht="48.75" customHeight="1" x14ac:dyDescent="0.25">
      <c r="A128" s="167" t="s">
        <v>111</v>
      </c>
      <c r="B128" s="167"/>
      <c r="C128" s="167"/>
      <c r="D128" s="167"/>
      <c r="E128" s="167"/>
      <c r="F128" s="43">
        <f>I30</f>
        <v>0.2</v>
      </c>
      <c r="G128" s="44">
        <f>I130*F128</f>
        <v>426.39709742155878</v>
      </c>
      <c r="H128" s="78" t="s">
        <v>112</v>
      </c>
      <c r="I128" s="45">
        <f>I98</f>
        <v>214.50236363636367</v>
      </c>
    </row>
    <row r="129" spans="1:12" s="48" customFormat="1" ht="16.5" customHeight="1" x14ac:dyDescent="0.25">
      <c r="A129" s="168" t="s">
        <v>113</v>
      </c>
      <c r="B129" s="168"/>
      <c r="C129" s="78" t="s">
        <v>114</v>
      </c>
      <c r="D129" s="78" t="s">
        <v>115</v>
      </c>
      <c r="E129" s="78" t="s">
        <v>116</v>
      </c>
      <c r="F129" s="78" t="s">
        <v>117</v>
      </c>
      <c r="G129" s="78" t="s">
        <v>118</v>
      </c>
      <c r="H129" s="78" t="s">
        <v>119</v>
      </c>
      <c r="I129" s="46" t="s">
        <v>120</v>
      </c>
      <c r="J129" s="47"/>
    </row>
    <row r="130" spans="1:12" ht="16.5" customHeight="1" x14ac:dyDescent="0.25">
      <c r="A130" s="169">
        <f>I47</f>
        <v>1052.2792727272727</v>
      </c>
      <c r="B130" s="169"/>
      <c r="C130" s="79">
        <f>I67</f>
        <v>387.23877236363637</v>
      </c>
      <c r="D130" s="79">
        <f>I79</f>
        <v>268.27123462690906</v>
      </c>
      <c r="E130" s="79">
        <f>I86</f>
        <v>74.880193047272726</v>
      </c>
      <c r="F130" s="79">
        <f>I90</f>
        <v>98.723814342702553</v>
      </c>
      <c r="G130" s="79">
        <f>I101</f>
        <v>465.09456363636366</v>
      </c>
      <c r="H130" s="79">
        <f>A130+C130+D130+E130+F130+G130</f>
        <v>2346.4878507441572</v>
      </c>
      <c r="I130" s="79">
        <f>H130-I128</f>
        <v>2131.9854871077937</v>
      </c>
      <c r="J130" s="24"/>
    </row>
    <row r="131" spans="1:12" ht="4.5" customHeight="1" x14ac:dyDescent="0.25">
      <c r="A131" s="19"/>
      <c r="B131" s="170"/>
      <c r="C131" s="170"/>
      <c r="D131" s="170"/>
      <c r="E131" s="170"/>
      <c r="F131" s="170"/>
      <c r="G131" s="170"/>
      <c r="H131" s="170"/>
      <c r="I131" s="170"/>
    </row>
    <row r="132" spans="1:12" ht="33.75" customHeight="1" x14ac:dyDescent="0.25">
      <c r="A132" s="13" t="s">
        <v>44</v>
      </c>
      <c r="B132" s="142" t="s">
        <v>121</v>
      </c>
      <c r="C132" s="142"/>
      <c r="D132" s="142"/>
      <c r="E132" s="142"/>
      <c r="F132" s="142"/>
      <c r="G132" s="142"/>
      <c r="H132" s="13" t="s">
        <v>34</v>
      </c>
      <c r="I132" s="13" t="s">
        <v>35</v>
      </c>
    </row>
    <row r="133" spans="1:12" ht="15" customHeight="1" x14ac:dyDescent="0.25">
      <c r="A133" s="76">
        <v>1</v>
      </c>
      <c r="B133" s="143" t="s">
        <v>122</v>
      </c>
      <c r="C133" s="143"/>
      <c r="D133" s="143"/>
      <c r="E133" s="143"/>
      <c r="F133" s="143"/>
      <c r="G133" s="143"/>
      <c r="H133" s="14">
        <f>I133/$I$143</f>
        <v>0</v>
      </c>
      <c r="I133" s="81">
        <v>0</v>
      </c>
    </row>
    <row r="134" spans="1:12" ht="15" customHeight="1" x14ac:dyDescent="0.25">
      <c r="A134" s="76">
        <v>2</v>
      </c>
      <c r="B134" s="143" t="s">
        <v>123</v>
      </c>
      <c r="C134" s="143"/>
      <c r="D134" s="143"/>
      <c r="E134" s="143"/>
      <c r="F134" s="143"/>
      <c r="G134" s="143"/>
      <c r="H134" s="14">
        <f>I134/$I$143</f>
        <v>0</v>
      </c>
      <c r="I134" s="81">
        <v>0</v>
      </c>
    </row>
    <row r="135" spans="1:12" ht="35.65" customHeight="1" x14ac:dyDescent="0.25">
      <c r="A135" s="147" t="s">
        <v>179</v>
      </c>
      <c r="B135" s="147"/>
      <c r="C135" s="147"/>
      <c r="D135" s="147"/>
      <c r="E135" s="147"/>
      <c r="F135" s="147"/>
      <c r="G135" s="147"/>
      <c r="H135" s="15">
        <f>H133+H134</f>
        <v>0</v>
      </c>
      <c r="I135" s="16">
        <f>SUM(I133:I134)</f>
        <v>0</v>
      </c>
    </row>
    <row r="136" spans="1:12" ht="4.5" customHeight="1" x14ac:dyDescent="0.25"/>
    <row r="137" spans="1:12" ht="33.75" customHeight="1" x14ac:dyDescent="0.25">
      <c r="A137" s="13" t="s">
        <v>57</v>
      </c>
      <c r="B137" s="142" t="s">
        <v>124</v>
      </c>
      <c r="C137" s="142"/>
      <c r="D137" s="142"/>
      <c r="E137" s="142"/>
      <c r="F137" s="142"/>
      <c r="G137" s="142"/>
      <c r="H137" s="13" t="s">
        <v>34</v>
      </c>
      <c r="I137" s="13" t="s">
        <v>35</v>
      </c>
    </row>
    <row r="138" spans="1:12" ht="15" customHeight="1" x14ac:dyDescent="0.25">
      <c r="A138" s="76">
        <v>1</v>
      </c>
      <c r="B138" s="143" t="s">
        <v>124</v>
      </c>
      <c r="C138" s="143"/>
      <c r="D138" s="143"/>
      <c r="E138" s="143"/>
      <c r="F138" s="143"/>
      <c r="G138" s="143"/>
      <c r="H138" s="14">
        <f>I138/I143</f>
        <v>0</v>
      </c>
      <c r="I138" s="81">
        <v>0</v>
      </c>
    </row>
    <row r="139" spans="1:12" ht="36.6" customHeight="1" x14ac:dyDescent="0.25">
      <c r="A139" s="147" t="s">
        <v>178</v>
      </c>
      <c r="B139" s="147"/>
      <c r="C139" s="147"/>
      <c r="D139" s="147"/>
      <c r="E139" s="147"/>
      <c r="F139" s="147"/>
      <c r="G139" s="147"/>
      <c r="H139" s="15">
        <f>H138</f>
        <v>0</v>
      </c>
      <c r="I139" s="16">
        <f>I138</f>
        <v>0</v>
      </c>
      <c r="J139" s="24"/>
      <c r="K139" s="24"/>
      <c r="L139" s="2"/>
    </row>
    <row r="140" spans="1:12" ht="4.5" customHeight="1" x14ac:dyDescent="0.25">
      <c r="A140" s="18"/>
      <c r="B140" s="18"/>
      <c r="C140" s="18"/>
      <c r="D140" s="18"/>
      <c r="E140" s="18"/>
      <c r="F140" s="18"/>
      <c r="G140" s="18"/>
      <c r="H140" s="25"/>
      <c r="I140" s="26"/>
    </row>
    <row r="141" spans="1:12" ht="39" customHeight="1" x14ac:dyDescent="0.25">
      <c r="A141" s="171" t="s">
        <v>125</v>
      </c>
      <c r="B141" s="171"/>
      <c r="C141" s="171"/>
      <c r="D141" s="171"/>
      <c r="E141" s="171"/>
      <c r="F141" s="43">
        <v>0.18</v>
      </c>
      <c r="G141" s="44">
        <f>I143*F141</f>
        <v>383.75738767940283</v>
      </c>
      <c r="H141" s="78" t="s">
        <v>112</v>
      </c>
      <c r="I141" s="45">
        <f>I98</f>
        <v>214.50236363636367</v>
      </c>
      <c r="L141" s="2"/>
    </row>
    <row r="142" spans="1:12" s="48" customFormat="1" ht="16.5" customHeight="1" x14ac:dyDescent="0.25">
      <c r="A142" s="168" t="s">
        <v>113</v>
      </c>
      <c r="B142" s="168"/>
      <c r="C142" s="78" t="s">
        <v>114</v>
      </c>
      <c r="D142" s="78" t="s">
        <v>115</v>
      </c>
      <c r="E142" s="78" t="s">
        <v>116</v>
      </c>
      <c r="F142" s="78" t="s">
        <v>117</v>
      </c>
      <c r="G142" s="78" t="s">
        <v>118</v>
      </c>
      <c r="H142" s="78" t="s">
        <v>119</v>
      </c>
      <c r="I142" s="46" t="s">
        <v>120</v>
      </c>
      <c r="J142" s="47"/>
      <c r="L142" s="47"/>
    </row>
    <row r="143" spans="1:12" ht="16.5" customHeight="1" x14ac:dyDescent="0.25">
      <c r="A143" s="169">
        <f>I47</f>
        <v>1052.2792727272727</v>
      </c>
      <c r="B143" s="169"/>
      <c r="C143" s="79">
        <f>I67</f>
        <v>387.23877236363637</v>
      </c>
      <c r="D143" s="79">
        <f>I79</f>
        <v>268.27123462690906</v>
      </c>
      <c r="E143" s="79">
        <f>I86</f>
        <v>74.880193047272726</v>
      </c>
      <c r="F143" s="79">
        <f>I90</f>
        <v>98.723814342702553</v>
      </c>
      <c r="G143" s="79">
        <f>I101</f>
        <v>465.09456363636366</v>
      </c>
      <c r="H143" s="79">
        <f>A143+C143+D143+E143+F143+G143</f>
        <v>2346.4878507441572</v>
      </c>
      <c r="I143" s="79">
        <f>H143-I141</f>
        <v>2131.9854871077937</v>
      </c>
      <c r="J143" s="24"/>
      <c r="L143" s="2"/>
    </row>
    <row r="144" spans="1:12" ht="4.5" customHeight="1" x14ac:dyDescent="0.25"/>
    <row r="145" spans="1:10" ht="12" customHeight="1" x14ac:dyDescent="0.25">
      <c r="A145" s="161" t="s">
        <v>126</v>
      </c>
      <c r="B145" s="161"/>
      <c r="C145" s="161"/>
      <c r="D145" s="161"/>
      <c r="E145" s="161"/>
      <c r="F145" s="161"/>
      <c r="G145" s="161"/>
      <c r="H145" s="35">
        <f>H125+H135+H139</f>
        <v>0</v>
      </c>
      <c r="I145" s="36">
        <f>I125+I135+I139</f>
        <v>0</v>
      </c>
    </row>
    <row r="146" spans="1:10" ht="4.5" customHeight="1" x14ac:dyDescent="0.25"/>
    <row r="147" spans="1:10" ht="11.25" customHeight="1" x14ac:dyDescent="0.25">
      <c r="A147" s="146" t="s">
        <v>127</v>
      </c>
      <c r="B147" s="146"/>
      <c r="C147" s="146"/>
      <c r="D147" s="146"/>
      <c r="E147" s="146"/>
      <c r="F147" s="146"/>
      <c r="G147" s="146"/>
      <c r="H147" s="146"/>
      <c r="I147" s="146"/>
    </row>
    <row r="148" spans="1:10" ht="33.75" customHeight="1" x14ac:dyDescent="0.25">
      <c r="A148" s="13" t="s">
        <v>32</v>
      </c>
      <c r="B148" s="142" t="s">
        <v>128</v>
      </c>
      <c r="C148" s="142"/>
      <c r="D148" s="142"/>
      <c r="E148" s="142"/>
      <c r="F148" s="142"/>
      <c r="G148" s="142"/>
      <c r="H148" s="13" t="s">
        <v>34</v>
      </c>
      <c r="I148" s="13" t="s">
        <v>35</v>
      </c>
    </row>
    <row r="149" spans="1:10" ht="15" customHeight="1" x14ac:dyDescent="0.25">
      <c r="A149" s="76">
        <v>1</v>
      </c>
      <c r="B149" s="143" t="s">
        <v>129</v>
      </c>
      <c r="C149" s="143"/>
      <c r="D149" s="143"/>
      <c r="E149" s="143"/>
      <c r="F149" s="143"/>
      <c r="G149" s="143"/>
      <c r="H149" s="14">
        <f>I149/$I$115</f>
        <v>1.9020172910662825E-2</v>
      </c>
      <c r="I149" s="81">
        <f>($D$159/$E$160)*G159</f>
        <v>44.630604653923456</v>
      </c>
    </row>
    <row r="150" spans="1:10" ht="15" customHeight="1" x14ac:dyDescent="0.25">
      <c r="A150" s="76">
        <v>2</v>
      </c>
      <c r="B150" s="143" t="s">
        <v>130</v>
      </c>
      <c r="C150" s="143"/>
      <c r="D150" s="143"/>
      <c r="E150" s="143"/>
      <c r="F150" s="143"/>
      <c r="G150" s="143"/>
      <c r="H150" s="14">
        <f>I150/$I$115</f>
        <v>8.7608069164265126E-2</v>
      </c>
      <c r="I150" s="81">
        <f>($D$159/$E$160)*G160</f>
        <v>205.57126992110196</v>
      </c>
    </row>
    <row r="151" spans="1:10" ht="15" customHeight="1" x14ac:dyDescent="0.25">
      <c r="A151" s="76">
        <v>3</v>
      </c>
      <c r="B151" s="143" t="s">
        <v>12</v>
      </c>
      <c r="C151" s="143"/>
      <c r="D151" s="143"/>
      <c r="E151" s="143"/>
      <c r="F151" s="143"/>
      <c r="G151" s="143"/>
      <c r="H151" s="14">
        <f>I151/$I$115</f>
        <v>4.6109510086455335E-2</v>
      </c>
      <c r="I151" s="81">
        <f>($D$159/$E$160)*G161</f>
        <v>108.19540522163261</v>
      </c>
    </row>
    <row r="152" spans="1:10" ht="15" customHeight="1" x14ac:dyDescent="0.25">
      <c r="A152" s="76">
        <v>4</v>
      </c>
      <c r="B152" s="143" t="s">
        <v>131</v>
      </c>
      <c r="C152" s="143"/>
      <c r="D152" s="143"/>
      <c r="E152" s="143"/>
      <c r="F152" s="143"/>
      <c r="G152" s="143"/>
      <c r="H152" s="14">
        <f>I152/$I$115</f>
        <v>0</v>
      </c>
      <c r="I152" s="81">
        <f>($D$159/$E$160)*G162</f>
        <v>0</v>
      </c>
    </row>
    <row r="153" spans="1:10" ht="15" customHeight="1" x14ac:dyDescent="0.25">
      <c r="A153" s="76">
        <v>5</v>
      </c>
      <c r="B153" s="143" t="s">
        <v>132</v>
      </c>
      <c r="C153" s="143"/>
      <c r="D153" s="143"/>
      <c r="E153" s="143"/>
      <c r="F153" s="143"/>
      <c r="G153" s="143"/>
      <c r="H153" s="14">
        <f>I153/$I$115</f>
        <v>0</v>
      </c>
      <c r="I153" s="81">
        <f>($D$159/$E$160)*G163</f>
        <v>0</v>
      </c>
    </row>
    <row r="154" spans="1:10" ht="15" customHeight="1" x14ac:dyDescent="0.25">
      <c r="A154" s="147" t="s">
        <v>133</v>
      </c>
      <c r="B154" s="147"/>
      <c r="C154" s="147"/>
      <c r="D154" s="147"/>
      <c r="E154" s="147"/>
      <c r="F154" s="147"/>
      <c r="G154" s="147"/>
      <c r="H154" s="15">
        <f>H149+H150+H151+H152+H153</f>
        <v>0.1527377521613833</v>
      </c>
      <c r="I154" s="16">
        <f>SUM(I149:I153)</f>
        <v>358.39727979665804</v>
      </c>
    </row>
    <row r="155" spans="1:10" ht="11.25" customHeight="1" x14ac:dyDescent="0.25">
      <c r="A155" s="19" t="s">
        <v>134</v>
      </c>
      <c r="B155" s="153" t="s">
        <v>135</v>
      </c>
      <c r="C155" s="153"/>
      <c r="D155" s="153"/>
      <c r="E155" s="153"/>
      <c r="F155" s="153"/>
      <c r="G155" s="153"/>
      <c r="H155" s="153"/>
      <c r="I155" s="153"/>
    </row>
    <row r="156" spans="1:10" ht="18.75" customHeight="1" x14ac:dyDescent="0.25">
      <c r="A156" s="19" t="s">
        <v>136</v>
      </c>
      <c r="B156" s="172" t="s">
        <v>137</v>
      </c>
      <c r="C156" s="172"/>
      <c r="D156" s="172"/>
      <c r="E156" s="172"/>
      <c r="F156" s="172"/>
      <c r="G156" s="172"/>
      <c r="H156" s="172"/>
      <c r="I156" s="172"/>
    </row>
    <row r="157" spans="1:10" ht="13.5" customHeight="1" x14ac:dyDescent="0.25">
      <c r="A157" s="155" t="s">
        <v>138</v>
      </c>
      <c r="B157" s="155"/>
      <c r="C157" s="155"/>
      <c r="D157" s="155"/>
      <c r="E157" s="155"/>
      <c r="F157" s="155"/>
      <c r="G157" s="155"/>
      <c r="H157" s="155"/>
      <c r="I157" s="155"/>
    </row>
    <row r="158" spans="1:10" ht="13.5" customHeight="1" x14ac:dyDescent="0.25">
      <c r="A158" s="108" t="s">
        <v>139</v>
      </c>
      <c r="B158" s="108"/>
      <c r="C158" s="76" t="s">
        <v>140</v>
      </c>
      <c r="D158" s="118" t="s">
        <v>141</v>
      </c>
      <c r="E158" s="118"/>
      <c r="F158" s="76" t="s">
        <v>142</v>
      </c>
      <c r="G158" s="49" t="s">
        <v>143</v>
      </c>
      <c r="H158" s="108" t="s">
        <v>144</v>
      </c>
      <c r="I158" s="108"/>
    </row>
    <row r="159" spans="1:10" ht="13.5" customHeight="1" x14ac:dyDescent="0.25">
      <c r="A159" s="177">
        <f>I115</f>
        <v>2346.4878507441572</v>
      </c>
      <c r="B159" s="177"/>
      <c r="C159" s="81">
        <f>I145</f>
        <v>0</v>
      </c>
      <c r="D159" s="178">
        <f>A159+C159</f>
        <v>2346.4878507441572</v>
      </c>
      <c r="E159" s="178"/>
      <c r="F159" s="76" t="str">
        <f>B149</f>
        <v>PIS</v>
      </c>
      <c r="G159" s="50">
        <v>1.6500000000000001E-2</v>
      </c>
      <c r="H159" s="174">
        <v>6.4999999999999997E-3</v>
      </c>
      <c r="I159" s="174"/>
      <c r="J159" s="24"/>
    </row>
    <row r="160" spans="1:10" ht="13.5" customHeight="1" x14ac:dyDescent="0.25">
      <c r="A160" s="179" t="s">
        <v>145</v>
      </c>
      <c r="B160" s="179"/>
      <c r="C160" s="49">
        <v>1</v>
      </c>
      <c r="D160" s="51">
        <f>G164/1</f>
        <v>0.13250000000000001</v>
      </c>
      <c r="E160" s="52">
        <f>C160-D160</f>
        <v>0.86749999999999994</v>
      </c>
      <c r="F160" s="76" t="str">
        <f>B150</f>
        <v>COFINS</v>
      </c>
      <c r="G160" s="50">
        <v>7.5999999999999998E-2</v>
      </c>
      <c r="H160" s="174">
        <v>0.03</v>
      </c>
      <c r="I160" s="174"/>
    </row>
    <row r="161" spans="1:10" ht="13.5" customHeight="1" x14ac:dyDescent="0.25">
      <c r="A161" s="180" t="s">
        <v>146</v>
      </c>
      <c r="B161" s="180"/>
      <c r="C161" s="76">
        <v>1</v>
      </c>
      <c r="D161" s="53">
        <f>H164</f>
        <v>7.6499999999999999E-2</v>
      </c>
      <c r="E161" s="54">
        <f>C161-D161</f>
        <v>0.92349999999999999</v>
      </c>
      <c r="F161" s="76" t="str">
        <f>B151</f>
        <v>ISS</v>
      </c>
      <c r="G161" s="50">
        <f>I11</f>
        <v>0.04</v>
      </c>
      <c r="H161" s="174">
        <f>I11</f>
        <v>0.04</v>
      </c>
      <c r="I161" s="174"/>
    </row>
    <row r="162" spans="1:10" ht="13.5" customHeight="1" x14ac:dyDescent="0.25">
      <c r="A162" s="173" t="s">
        <v>147</v>
      </c>
      <c r="B162" s="173"/>
      <c r="C162" s="76">
        <v>1</v>
      </c>
      <c r="D162" s="55">
        <v>0.09</v>
      </c>
      <c r="E162" s="56">
        <f>C162-D162</f>
        <v>0.91</v>
      </c>
      <c r="F162" s="76" t="s">
        <v>148</v>
      </c>
      <c r="G162" s="50">
        <v>0</v>
      </c>
      <c r="H162" s="174">
        <v>0</v>
      </c>
      <c r="I162" s="174"/>
    </row>
    <row r="163" spans="1:10" ht="13.5" customHeight="1" x14ac:dyDescent="0.25">
      <c r="A163" s="175" t="s">
        <v>149</v>
      </c>
      <c r="B163" s="175" t="s">
        <v>150</v>
      </c>
      <c r="C163" s="175"/>
      <c r="D163" s="175"/>
      <c r="E163" s="175"/>
      <c r="F163" s="73" t="s">
        <v>151</v>
      </c>
      <c r="G163" s="50">
        <v>0</v>
      </c>
      <c r="H163" s="174">
        <v>0</v>
      </c>
      <c r="I163" s="174"/>
    </row>
    <row r="164" spans="1:10" ht="18" customHeight="1" x14ac:dyDescent="0.25">
      <c r="A164" s="175"/>
      <c r="B164" s="175"/>
      <c r="C164" s="175"/>
      <c r="D164" s="175"/>
      <c r="E164" s="175"/>
      <c r="F164" s="70" t="s">
        <v>152</v>
      </c>
      <c r="G164" s="57">
        <f>SUM(G159:G163)</f>
        <v>0.13250000000000001</v>
      </c>
      <c r="H164" s="176">
        <f>SUM(H159:I163)</f>
        <v>7.6499999999999999E-2</v>
      </c>
      <c r="I164" s="176"/>
    </row>
    <row r="165" spans="1:10" ht="18" customHeight="1" x14ac:dyDescent="0.25">
      <c r="A165" s="19" t="s">
        <v>153</v>
      </c>
      <c r="B165" s="172" t="s">
        <v>154</v>
      </c>
      <c r="C165" s="172"/>
      <c r="D165" s="172"/>
      <c r="E165" s="172"/>
      <c r="F165" s="172"/>
      <c r="G165" s="172"/>
      <c r="H165" s="172"/>
      <c r="I165" s="172"/>
    </row>
    <row r="166" spans="1:10" ht="4.5" customHeight="1" x14ac:dyDescent="0.25">
      <c r="A166" s="58"/>
      <c r="B166" s="181"/>
      <c r="C166" s="181"/>
      <c r="D166" s="181"/>
      <c r="E166" s="181"/>
      <c r="F166" s="181"/>
      <c r="G166" s="181"/>
      <c r="H166" s="181"/>
      <c r="I166" s="181"/>
    </row>
    <row r="167" spans="1:10" ht="12" customHeight="1" x14ac:dyDescent="0.25">
      <c r="A167" s="161" t="s">
        <v>155</v>
      </c>
      <c r="B167" s="161"/>
      <c r="C167" s="161"/>
      <c r="D167" s="161"/>
      <c r="E167" s="161"/>
      <c r="F167" s="161"/>
      <c r="G167" s="161"/>
      <c r="H167" s="35">
        <f>H154</f>
        <v>0.1527377521613833</v>
      </c>
      <c r="I167" s="36">
        <f>I154</f>
        <v>358.39727979665804</v>
      </c>
    </row>
    <row r="168" spans="1:10" ht="4.5" customHeight="1" x14ac:dyDescent="0.25"/>
    <row r="169" spans="1:10" ht="11.25" customHeight="1" x14ac:dyDescent="0.25">
      <c r="A169" s="182" t="s">
        <v>156</v>
      </c>
      <c r="B169" s="182"/>
      <c r="C169" s="182"/>
      <c r="D169" s="182"/>
      <c r="E169" s="182"/>
      <c r="F169" s="182"/>
      <c r="G169" s="182"/>
      <c r="H169" s="182"/>
      <c r="I169" s="182"/>
    </row>
    <row r="170" spans="1:10" ht="11.25" customHeight="1" x14ac:dyDescent="0.25">
      <c r="A170" s="146" t="s">
        <v>31</v>
      </c>
      <c r="B170" s="146"/>
      <c r="C170" s="146"/>
      <c r="D170" s="146"/>
      <c r="E170" s="146"/>
      <c r="F170" s="146"/>
      <c r="G170" s="146"/>
      <c r="H170" s="146"/>
      <c r="I170" s="146"/>
    </row>
    <row r="171" spans="1:10" ht="15" customHeight="1" x14ac:dyDescent="0.25">
      <c r="A171" s="76">
        <v>1</v>
      </c>
      <c r="B171" s="143" t="s">
        <v>157</v>
      </c>
      <c r="C171" s="143"/>
      <c r="D171" s="143"/>
      <c r="E171" s="143"/>
      <c r="F171" s="143"/>
      <c r="G171" s="143"/>
      <c r="H171" s="14">
        <f>I171/$G$192</f>
        <v>0.38902919049907297</v>
      </c>
      <c r="I171" s="59">
        <f>I47</f>
        <v>1052.2792727272727</v>
      </c>
    </row>
    <row r="172" spans="1:10" ht="15" customHeight="1" x14ac:dyDescent="0.25">
      <c r="A172" s="76">
        <v>2</v>
      </c>
      <c r="B172" s="143" t="s">
        <v>158</v>
      </c>
      <c r="C172" s="143"/>
      <c r="D172" s="143"/>
      <c r="E172" s="143"/>
      <c r="F172" s="143"/>
      <c r="G172" s="143"/>
      <c r="H172" s="14">
        <f>I172/$G$192</f>
        <v>0.30652466717311116</v>
      </c>
      <c r="I172" s="59">
        <f>I67+I79+I86+I90</f>
        <v>829.11401438052076</v>
      </c>
    </row>
    <row r="173" spans="1:10" ht="15" customHeight="1" x14ac:dyDescent="0.25">
      <c r="A173" s="76">
        <v>3</v>
      </c>
      <c r="B173" s="143" t="s">
        <v>159</v>
      </c>
      <c r="C173" s="143"/>
      <c r="D173" s="143"/>
      <c r="E173" s="143"/>
      <c r="F173" s="143"/>
      <c r="G173" s="143"/>
      <c r="H173" s="14">
        <f>I173/$G$192</f>
        <v>0.1719461423278158</v>
      </c>
      <c r="I173" s="59">
        <f>I101</f>
        <v>465.09456363636366</v>
      </c>
    </row>
    <row r="174" spans="1:10" s="18" customFormat="1" ht="15" customHeight="1" x14ac:dyDescent="0.25">
      <c r="A174" s="161" t="s">
        <v>160</v>
      </c>
      <c r="B174" s="161"/>
      <c r="C174" s="161"/>
      <c r="D174" s="161"/>
      <c r="E174" s="161"/>
      <c r="F174" s="161"/>
      <c r="G174" s="161"/>
      <c r="H174" s="35">
        <f>H171+H172+H173</f>
        <v>0.86749999999999994</v>
      </c>
      <c r="I174" s="36">
        <f>SUM(I171:I173)</f>
        <v>2346.4878507441572</v>
      </c>
      <c r="J174" s="25"/>
    </row>
    <row r="175" spans="1:10" ht="4.5" customHeight="1" x14ac:dyDescent="0.25"/>
    <row r="176" spans="1:10" ht="11.25" customHeight="1" x14ac:dyDescent="0.25">
      <c r="A176" s="146" t="s">
        <v>102</v>
      </c>
      <c r="B176" s="146"/>
      <c r="C176" s="146"/>
      <c r="D176" s="146"/>
      <c r="E176" s="146"/>
      <c r="F176" s="146"/>
      <c r="G176" s="146"/>
      <c r="H176" s="146"/>
      <c r="I176" s="146"/>
    </row>
    <row r="177" spans="1:11" ht="15" customHeight="1" x14ac:dyDescent="0.25">
      <c r="A177" s="76">
        <v>1</v>
      </c>
      <c r="B177" s="143" t="s">
        <v>161</v>
      </c>
      <c r="C177" s="143"/>
      <c r="D177" s="143"/>
      <c r="E177" s="143"/>
      <c r="F177" s="143"/>
      <c r="G177" s="143"/>
      <c r="H177" s="14">
        <f>I177/$G$192</f>
        <v>0</v>
      </c>
      <c r="I177" s="81">
        <f>I125</f>
        <v>0</v>
      </c>
    </row>
    <row r="178" spans="1:11" ht="15" customHeight="1" x14ac:dyDescent="0.25">
      <c r="A178" s="76">
        <v>2</v>
      </c>
      <c r="B178" s="143" t="s">
        <v>162</v>
      </c>
      <c r="C178" s="143"/>
      <c r="D178" s="143"/>
      <c r="E178" s="143"/>
      <c r="F178" s="143"/>
      <c r="G178" s="143"/>
      <c r="H178" s="14">
        <f>I178/$G$192</f>
        <v>0</v>
      </c>
      <c r="I178" s="81">
        <f>I135</f>
        <v>0</v>
      </c>
    </row>
    <row r="179" spans="1:11" ht="15" customHeight="1" x14ac:dyDescent="0.25">
      <c r="A179" s="76">
        <v>3</v>
      </c>
      <c r="B179" s="143" t="s">
        <v>163</v>
      </c>
      <c r="C179" s="143"/>
      <c r="D179" s="143"/>
      <c r="E179" s="143"/>
      <c r="F179" s="143"/>
      <c r="G179" s="143"/>
      <c r="H179" s="14">
        <f>I179/$G$192</f>
        <v>0</v>
      </c>
      <c r="I179" s="81">
        <f>I139</f>
        <v>0</v>
      </c>
    </row>
    <row r="180" spans="1:11" ht="15" customHeight="1" x14ac:dyDescent="0.25">
      <c r="A180" s="161" t="s">
        <v>164</v>
      </c>
      <c r="B180" s="161"/>
      <c r="C180" s="161"/>
      <c r="D180" s="161"/>
      <c r="E180" s="161"/>
      <c r="F180" s="161"/>
      <c r="G180" s="161"/>
      <c r="H180" s="35">
        <f>H177+H178+H179</f>
        <v>0</v>
      </c>
      <c r="I180" s="36">
        <f>I177+I178+I179</f>
        <v>0</v>
      </c>
    </row>
    <row r="181" spans="1:11" ht="4.5" customHeight="1" x14ac:dyDescent="0.25"/>
    <row r="182" spans="1:11" ht="11.25" customHeight="1" x14ac:dyDescent="0.25">
      <c r="A182" s="146" t="s">
        <v>127</v>
      </c>
      <c r="B182" s="146"/>
      <c r="C182" s="146"/>
      <c r="D182" s="146"/>
      <c r="E182" s="146"/>
      <c r="F182" s="146"/>
      <c r="G182" s="146"/>
      <c r="H182" s="146"/>
      <c r="I182" s="146"/>
    </row>
    <row r="183" spans="1:11" ht="15" customHeight="1" x14ac:dyDescent="0.25">
      <c r="A183" s="76">
        <v>1</v>
      </c>
      <c r="B183" s="143" t="s">
        <v>165</v>
      </c>
      <c r="C183" s="143"/>
      <c r="D183" s="143"/>
      <c r="E183" s="143"/>
      <c r="F183" s="143"/>
      <c r="G183" s="143"/>
      <c r="H183" s="14">
        <f>I183/$G$192</f>
        <v>0.13250000000000001</v>
      </c>
      <c r="I183" s="81">
        <f>I154</f>
        <v>358.39727979665804</v>
      </c>
    </row>
    <row r="184" spans="1:11" ht="15" customHeight="1" x14ac:dyDescent="0.25">
      <c r="A184" s="161" t="s">
        <v>166</v>
      </c>
      <c r="B184" s="161"/>
      <c r="C184" s="161"/>
      <c r="D184" s="161"/>
      <c r="E184" s="161"/>
      <c r="F184" s="161"/>
      <c r="G184" s="161"/>
      <c r="H184" s="35">
        <f>H183</f>
        <v>0.13250000000000001</v>
      </c>
      <c r="I184" s="36">
        <f>I154</f>
        <v>358.39727979665804</v>
      </c>
      <c r="K184" s="30"/>
    </row>
    <row r="185" spans="1:11" ht="4.5" customHeight="1" x14ac:dyDescent="0.25"/>
    <row r="186" spans="1:11" ht="11.25" customHeight="1" x14ac:dyDescent="0.25">
      <c r="A186" s="184" t="s">
        <v>188</v>
      </c>
      <c r="B186" s="184"/>
      <c r="C186" s="184"/>
      <c r="D186" s="184"/>
      <c r="E186" s="184"/>
      <c r="F186" s="184"/>
      <c r="G186" s="184"/>
      <c r="H186" s="184"/>
      <c r="I186" s="184"/>
    </row>
    <row r="187" spans="1:11" ht="4.9000000000000004" customHeight="1" x14ac:dyDescent="0.25">
      <c r="A187" s="183"/>
      <c r="B187" s="183"/>
      <c r="C187" s="183"/>
      <c r="D187" s="183"/>
      <c r="E187" s="183"/>
      <c r="F187" s="183"/>
      <c r="G187" s="183"/>
      <c r="H187" s="183"/>
      <c r="I187" s="183"/>
    </row>
    <row r="188" spans="1:11" ht="40.5" customHeight="1" x14ac:dyDescent="0.25">
      <c r="A188" s="184" t="s">
        <v>186</v>
      </c>
      <c r="B188" s="184"/>
      <c r="C188" s="184"/>
      <c r="D188" s="184"/>
      <c r="E188" s="184"/>
      <c r="F188" s="184"/>
      <c r="G188" s="185" t="s">
        <v>196</v>
      </c>
      <c r="H188" s="186"/>
      <c r="I188" s="187"/>
    </row>
    <row r="189" spans="1:11" ht="11.25" customHeight="1" x14ac:dyDescent="0.25">
      <c r="A189" s="184"/>
      <c r="B189" s="184"/>
      <c r="C189" s="184"/>
      <c r="D189" s="184"/>
      <c r="E189" s="184"/>
      <c r="F189" s="184"/>
      <c r="G189" s="100"/>
      <c r="H189" s="101"/>
      <c r="I189" s="101">
        <f>((H71+H77+H78+H83+H84+H85)+((H71+H77+H78+H83+H84+H85)*H67))*I47*H192</f>
        <v>405.15091427279128</v>
      </c>
    </row>
    <row r="190" spans="1:11" ht="4.9000000000000004" customHeight="1" x14ac:dyDescent="0.25">
      <c r="A190" s="183"/>
      <c r="B190" s="183"/>
      <c r="C190" s="183"/>
      <c r="D190" s="183"/>
      <c r="E190" s="183"/>
      <c r="F190" s="183"/>
      <c r="G190" s="183"/>
      <c r="H190" s="183"/>
      <c r="I190" s="183"/>
    </row>
    <row r="191" spans="1:11" ht="35.450000000000003" customHeight="1" x14ac:dyDescent="0.25">
      <c r="A191" s="188" t="s">
        <v>187</v>
      </c>
      <c r="B191" s="189"/>
      <c r="C191" s="189"/>
      <c r="D191" s="189"/>
      <c r="E191" s="189"/>
      <c r="F191" s="190"/>
      <c r="G191" s="83" t="s">
        <v>167</v>
      </c>
      <c r="H191" s="83" t="s">
        <v>168</v>
      </c>
      <c r="I191" s="83" t="s">
        <v>169</v>
      </c>
    </row>
    <row r="192" spans="1:11" ht="14.45" customHeight="1" x14ac:dyDescent="0.25">
      <c r="A192" s="191"/>
      <c r="B192" s="192"/>
      <c r="C192" s="192"/>
      <c r="D192" s="192"/>
      <c r="E192" s="192"/>
      <c r="F192" s="193"/>
      <c r="G192" s="94">
        <f>I174+I180+I184</f>
        <v>2704.8851305408152</v>
      </c>
      <c r="H192" s="82">
        <f>IF(D6="12x36",2,1)</f>
        <v>1</v>
      </c>
      <c r="I192" s="95">
        <f>G192*H192</f>
        <v>2704.8851305408152</v>
      </c>
    </row>
  </sheetData>
  <mergeCells count="181">
    <mergeCell ref="A187:I187"/>
    <mergeCell ref="A188:F189"/>
    <mergeCell ref="G188:I188"/>
    <mergeCell ref="A190:I190"/>
    <mergeCell ref="A191:F192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H21:H24"/>
    <mergeCell ref="I21:I24"/>
    <mergeCell ref="A22:F22"/>
    <mergeCell ref="A23:F23"/>
    <mergeCell ref="A24:F24"/>
    <mergeCell ref="A25:F25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2"/>
  <sheetViews>
    <sheetView showGridLines="0" view="pageBreakPreview" topLeftCell="C170" zoomScaleNormal="130" zoomScaleSheetLayoutView="100" zoomScalePageLayoutView="130" workbookViewId="0">
      <selection activeCell="I139" sqref="I13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K1" s="3"/>
    </row>
    <row r="2" spans="1:11" ht="22.5" customHeight="1" x14ac:dyDescent="0.25">
      <c r="A2" s="109" t="s">
        <v>1</v>
      </c>
      <c r="B2" s="109"/>
      <c r="C2" s="110" t="s">
        <v>197</v>
      </c>
      <c r="D2" s="110"/>
      <c r="E2" s="111" t="s">
        <v>2</v>
      </c>
      <c r="F2" s="111"/>
      <c r="G2" s="111"/>
      <c r="H2" s="111"/>
      <c r="I2" s="111"/>
    </row>
    <row r="3" spans="1:11" ht="11.25" customHeight="1" x14ac:dyDescent="0.25">
      <c r="A3" s="109" t="s">
        <v>3</v>
      </c>
      <c r="B3" s="109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07" t="s">
        <v>5</v>
      </c>
      <c r="B5" s="107"/>
      <c r="C5" s="107"/>
      <c r="D5" s="112" t="s">
        <v>202</v>
      </c>
      <c r="E5" s="112"/>
      <c r="F5" s="112"/>
      <c r="G5" s="113" t="str">
        <f>IF(D6="12x36","Regime de trabalho:","Quantidade de HORAS/MÊS")</f>
        <v>Quantidade de HORAS/MÊS</v>
      </c>
      <c r="H5" s="113"/>
      <c r="I5" s="114">
        <f>IF(D6="12x36",D6,5*D6)</f>
        <v>100</v>
      </c>
    </row>
    <row r="6" spans="1:11" ht="18.75" customHeight="1" x14ac:dyDescent="0.25">
      <c r="A6" s="107" t="str">
        <f>IF(D6="12x36","Regime de trabalho:","Regime de trabalho (horas semanais):")</f>
        <v>Regime de trabalho (horas semanais):</v>
      </c>
      <c r="B6" s="107"/>
      <c r="C6" s="107"/>
      <c r="D6" s="120">
        <v>20</v>
      </c>
      <c r="E6" s="120"/>
      <c r="F6" s="120"/>
      <c r="G6" s="113"/>
      <c r="H6" s="113"/>
      <c r="I6" s="114"/>
    </row>
    <row r="7" spans="1:11" ht="22.5" customHeight="1" x14ac:dyDescent="0.25">
      <c r="A7" s="107" t="s">
        <v>6</v>
      </c>
      <c r="B7" s="107"/>
      <c r="C7" s="107"/>
      <c r="D7" s="108" t="s">
        <v>198</v>
      </c>
      <c r="E7" s="108"/>
      <c r="F7" s="108"/>
      <c r="G7" s="116" t="s">
        <v>7</v>
      </c>
      <c r="H7" s="116"/>
      <c r="I7" s="106">
        <v>0.4</v>
      </c>
    </row>
    <row r="8" spans="1:11" ht="22.5" customHeight="1" x14ac:dyDescent="0.25">
      <c r="A8" s="107" t="s">
        <v>8</v>
      </c>
      <c r="B8" s="107"/>
      <c r="C8" s="107"/>
      <c r="D8" s="108" t="s">
        <v>199</v>
      </c>
      <c r="E8" s="108"/>
      <c r="F8" s="108"/>
      <c r="G8" s="116"/>
      <c r="H8" s="116"/>
      <c r="I8" s="106"/>
    </row>
    <row r="9" spans="1:11" ht="24.75" customHeight="1" x14ac:dyDescent="0.25">
      <c r="A9" s="107" t="s">
        <v>9</v>
      </c>
      <c r="B9" s="107"/>
      <c r="C9" s="107"/>
      <c r="D9" s="115" t="s">
        <v>200</v>
      </c>
      <c r="E9" s="115"/>
      <c r="F9" s="115"/>
      <c r="G9" s="116" t="s">
        <v>10</v>
      </c>
      <c r="H9" s="116"/>
      <c r="I9" s="69" t="s">
        <v>192</v>
      </c>
    </row>
    <row r="10" spans="1:11" ht="32.25" customHeight="1" x14ac:dyDescent="0.25">
      <c r="A10" s="117" t="s">
        <v>181</v>
      </c>
      <c r="B10" s="117"/>
      <c r="C10" s="117"/>
      <c r="D10" s="117"/>
      <c r="E10" s="117"/>
      <c r="F10" s="117"/>
      <c r="G10" s="72" t="s">
        <v>11</v>
      </c>
      <c r="H10" s="74">
        <v>220</v>
      </c>
      <c r="I10" s="7">
        <v>1653.58</v>
      </c>
    </row>
    <row r="11" spans="1:11" ht="11.25" customHeight="1" x14ac:dyDescent="0.25">
      <c r="A11" s="118" t="s">
        <v>12</v>
      </c>
      <c r="B11" s="118"/>
      <c r="C11" s="118"/>
      <c r="D11" s="118"/>
      <c r="E11" s="118"/>
      <c r="F11" s="118"/>
      <c r="G11" s="74" t="str">
        <f>D9</f>
        <v>Caxias do Sul</v>
      </c>
      <c r="H11" s="74" t="s">
        <v>13</v>
      </c>
      <c r="I11" s="8">
        <v>0.04</v>
      </c>
    </row>
    <row r="12" spans="1:11" ht="15" customHeight="1" x14ac:dyDescent="0.25">
      <c r="A12" s="118" t="s">
        <v>14</v>
      </c>
      <c r="B12" s="118"/>
      <c r="C12" s="118"/>
      <c r="D12" s="118"/>
      <c r="E12" s="118"/>
      <c r="F12" s="118"/>
      <c r="G12" s="119" t="s">
        <v>15</v>
      </c>
      <c r="H12" s="74" t="s">
        <v>16</v>
      </c>
      <c r="I12" s="7">
        <v>6.8</v>
      </c>
    </row>
    <row r="13" spans="1:11" x14ac:dyDescent="0.25">
      <c r="A13" s="118"/>
      <c r="B13" s="118"/>
      <c r="C13" s="118"/>
      <c r="D13" s="118"/>
      <c r="E13" s="118"/>
      <c r="F13" s="118"/>
      <c r="G13" s="119"/>
      <c r="H13" s="74" t="s">
        <v>17</v>
      </c>
      <c r="I13" s="9">
        <v>22</v>
      </c>
    </row>
    <row r="14" spans="1:11" x14ac:dyDescent="0.25">
      <c r="A14" s="118"/>
      <c r="B14" s="118"/>
      <c r="C14" s="118"/>
      <c r="D14" s="118"/>
      <c r="E14" s="118"/>
      <c r="F14" s="118"/>
      <c r="G14" s="119"/>
      <c r="H14" s="74" t="s">
        <v>18</v>
      </c>
      <c r="I14" s="69">
        <v>0.06</v>
      </c>
    </row>
    <row r="15" spans="1:11" ht="11.25" customHeight="1" x14ac:dyDescent="0.25">
      <c r="A15" s="118" t="s">
        <v>180</v>
      </c>
      <c r="B15" s="118"/>
      <c r="C15" s="118"/>
      <c r="D15" s="118"/>
      <c r="E15" s="118"/>
      <c r="F15" s="118"/>
      <c r="G15" s="119" t="s">
        <v>15</v>
      </c>
      <c r="H15" s="74" t="s">
        <v>16</v>
      </c>
      <c r="I15" s="7">
        <v>0</v>
      </c>
    </row>
    <row r="16" spans="1:11" ht="11.25" customHeight="1" x14ac:dyDescent="0.25">
      <c r="A16" s="118"/>
      <c r="B16" s="118"/>
      <c r="C16" s="118"/>
      <c r="D16" s="118"/>
      <c r="E16" s="118"/>
      <c r="F16" s="118"/>
      <c r="G16" s="119"/>
      <c r="H16" s="74" t="s">
        <v>17</v>
      </c>
      <c r="I16" s="9">
        <v>0</v>
      </c>
    </row>
    <row r="17" spans="1:9" x14ac:dyDescent="0.25">
      <c r="A17" s="118"/>
      <c r="B17" s="118"/>
      <c r="C17" s="118"/>
      <c r="D17" s="118"/>
      <c r="E17" s="118"/>
      <c r="F17" s="118"/>
      <c r="G17" s="119"/>
      <c r="H17" s="74" t="s">
        <v>18</v>
      </c>
      <c r="I17" s="69">
        <v>0</v>
      </c>
    </row>
    <row r="18" spans="1:9" ht="11.25" customHeight="1" x14ac:dyDescent="0.25">
      <c r="A18" s="118" t="s">
        <v>20</v>
      </c>
      <c r="B18" s="118"/>
      <c r="C18" s="118"/>
      <c r="D18" s="118"/>
      <c r="E18" s="118"/>
      <c r="F18" s="118"/>
      <c r="G18" s="119" t="s">
        <v>15</v>
      </c>
      <c r="H18" s="74" t="s">
        <v>16</v>
      </c>
      <c r="I18" s="7">
        <v>12.71</v>
      </c>
    </row>
    <row r="19" spans="1:9" x14ac:dyDescent="0.25">
      <c r="A19" s="118"/>
      <c r="B19" s="118"/>
      <c r="C19" s="118"/>
      <c r="D19" s="118"/>
      <c r="E19" s="118"/>
      <c r="F19" s="118"/>
      <c r="G19" s="119"/>
      <c r="H19" s="74" t="s">
        <v>17</v>
      </c>
      <c r="I19" s="9">
        <v>22</v>
      </c>
    </row>
    <row r="20" spans="1:9" x14ac:dyDescent="0.25">
      <c r="A20" s="136"/>
      <c r="B20" s="136"/>
      <c r="C20" s="136"/>
      <c r="D20" s="136"/>
      <c r="E20" s="136"/>
      <c r="F20" s="136"/>
      <c r="G20" s="119"/>
      <c r="H20" s="74" t="s">
        <v>18</v>
      </c>
      <c r="I20" s="69">
        <v>0.19</v>
      </c>
    </row>
    <row r="21" spans="1:9" ht="14.25" customHeight="1" x14ac:dyDescent="0.25">
      <c r="A21" s="136"/>
      <c r="B21" s="137"/>
      <c r="C21" s="137"/>
      <c r="D21" s="137"/>
      <c r="E21" s="137"/>
      <c r="F21" s="138"/>
      <c r="G21" s="139" t="s">
        <v>15</v>
      </c>
      <c r="H21" s="113" t="s">
        <v>21</v>
      </c>
      <c r="I21" s="123">
        <v>24.1</v>
      </c>
    </row>
    <row r="22" spans="1:9" ht="16.5" customHeight="1" x14ac:dyDescent="0.25">
      <c r="A22" s="126" t="s">
        <v>201</v>
      </c>
      <c r="B22" s="127"/>
      <c r="C22" s="127"/>
      <c r="D22" s="127"/>
      <c r="E22" s="127"/>
      <c r="F22" s="128"/>
      <c r="G22" s="140"/>
      <c r="H22" s="121"/>
      <c r="I22" s="124"/>
    </row>
    <row r="23" spans="1:9" x14ac:dyDescent="0.25">
      <c r="A23" s="129"/>
      <c r="B23" s="130"/>
      <c r="C23" s="130"/>
      <c r="D23" s="130"/>
      <c r="E23" s="130"/>
      <c r="F23" s="131"/>
      <c r="G23" s="140"/>
      <c r="H23" s="121"/>
      <c r="I23" s="124"/>
    </row>
    <row r="24" spans="1:9" ht="12.75" customHeight="1" x14ac:dyDescent="0.25">
      <c r="A24" s="132"/>
      <c r="B24" s="133"/>
      <c r="C24" s="133"/>
      <c r="D24" s="133"/>
      <c r="E24" s="133"/>
      <c r="F24" s="134"/>
      <c r="G24" s="141"/>
      <c r="H24" s="122"/>
      <c r="I24" s="125"/>
    </row>
    <row r="25" spans="1:9" ht="22.5" customHeight="1" x14ac:dyDescent="0.25">
      <c r="A25" s="135" t="s">
        <v>22</v>
      </c>
      <c r="B25" s="135"/>
      <c r="C25" s="135"/>
      <c r="D25" s="135"/>
      <c r="E25" s="135"/>
      <c r="F25" s="135"/>
      <c r="G25" s="71"/>
      <c r="H25" s="71" t="s">
        <v>23</v>
      </c>
      <c r="I25" s="69" t="s">
        <v>192</v>
      </c>
    </row>
    <row r="26" spans="1:9" ht="34.5" customHeight="1" x14ac:dyDescent="0.25">
      <c r="A26" s="108" t="s">
        <v>24</v>
      </c>
      <c r="B26" s="108"/>
      <c r="C26" s="108"/>
      <c r="D26" s="108"/>
      <c r="E26" s="108"/>
      <c r="F26" s="108"/>
      <c r="G26" s="74"/>
      <c r="H26" s="74" t="s">
        <v>25</v>
      </c>
      <c r="I26" s="7">
        <v>751.63</v>
      </c>
    </row>
    <row r="27" spans="1:9" ht="15" customHeight="1" x14ac:dyDescent="0.25">
      <c r="A27" s="108" t="s">
        <v>26</v>
      </c>
      <c r="B27" s="108"/>
      <c r="C27" s="108"/>
      <c r="D27" s="108"/>
      <c r="E27" s="108"/>
      <c r="F27" s="108"/>
      <c r="G27" s="71"/>
      <c r="H27" s="10" t="s">
        <v>27</v>
      </c>
      <c r="I27" s="69" t="s">
        <v>192</v>
      </c>
    </row>
    <row r="28" spans="1:9" ht="15" customHeight="1" x14ac:dyDescent="0.25">
      <c r="A28" s="108"/>
      <c r="B28" s="108"/>
      <c r="C28" s="108"/>
      <c r="D28" s="108"/>
      <c r="E28" s="108"/>
      <c r="F28" s="108"/>
      <c r="G28" s="71"/>
      <c r="H28" s="12" t="s">
        <v>28</v>
      </c>
      <c r="I28" s="69" t="s">
        <v>192</v>
      </c>
    </row>
    <row r="29" spans="1:9" ht="26.25" customHeight="1" x14ac:dyDescent="0.25">
      <c r="A29" s="108" t="s">
        <v>29</v>
      </c>
      <c r="B29" s="108"/>
      <c r="C29" s="108"/>
      <c r="D29" s="108"/>
      <c r="E29" s="108"/>
      <c r="F29" s="108"/>
      <c r="G29" s="71"/>
      <c r="H29" s="74" t="s">
        <v>27</v>
      </c>
      <c r="I29" s="11" t="s">
        <v>192</v>
      </c>
    </row>
    <row r="30" spans="1:9" ht="35.25" customHeight="1" x14ac:dyDescent="0.25">
      <c r="A30" s="108" t="s">
        <v>30</v>
      </c>
      <c r="B30" s="108"/>
      <c r="C30" s="108"/>
      <c r="D30" s="108"/>
      <c r="E30" s="108"/>
      <c r="F30" s="108"/>
      <c r="G30" s="74"/>
      <c r="H30" s="72" t="s">
        <v>23</v>
      </c>
      <c r="I30" s="69">
        <v>0.2</v>
      </c>
    </row>
    <row r="31" spans="1:9" ht="1.1499999999999999" customHeight="1" x14ac:dyDescent="0.25">
      <c r="A31" s="98"/>
      <c r="B31" s="98"/>
      <c r="C31" s="98"/>
      <c r="D31" s="98"/>
      <c r="E31" s="98"/>
      <c r="F31" s="98"/>
      <c r="G31" s="98"/>
      <c r="H31" s="98"/>
      <c r="I31" s="99" t="s">
        <v>192</v>
      </c>
    </row>
    <row r="32" spans="1:9" ht="1.1499999999999999" customHeight="1" x14ac:dyDescent="0.25">
      <c r="A32" s="144"/>
      <c r="B32" s="144"/>
      <c r="C32" s="144"/>
      <c r="D32" s="144"/>
      <c r="E32" s="144"/>
      <c r="F32" s="144"/>
      <c r="G32" s="144"/>
      <c r="H32" s="144"/>
      <c r="I32" s="144"/>
    </row>
    <row r="33" spans="1:10" ht="1.1499999999999999" customHeight="1" x14ac:dyDescent="0.25">
      <c r="A33" s="144"/>
      <c r="B33" s="144"/>
      <c r="C33" s="144"/>
      <c r="D33" s="144"/>
      <c r="E33" s="144"/>
      <c r="F33" s="144"/>
      <c r="G33" s="144"/>
      <c r="H33" s="144"/>
      <c r="I33" s="144"/>
    </row>
    <row r="34" spans="1:10" ht="1.1499999999999999" customHeight="1" x14ac:dyDescent="0.25">
      <c r="A34" s="144"/>
      <c r="B34" s="144"/>
      <c r="C34" s="144"/>
      <c r="D34" s="144"/>
      <c r="E34" s="144"/>
      <c r="F34" s="144"/>
      <c r="G34" s="144"/>
      <c r="H34" s="144"/>
      <c r="I34" s="144"/>
    </row>
    <row r="35" spans="1:10" ht="1.1499999999999999" customHeight="1" x14ac:dyDescent="0.25">
      <c r="A35" s="144"/>
      <c r="B35" s="144"/>
      <c r="C35" s="144"/>
      <c r="D35" s="144"/>
      <c r="E35" s="144"/>
      <c r="F35" s="144"/>
      <c r="G35" s="144"/>
      <c r="H35" s="144"/>
      <c r="I35" s="144"/>
    </row>
    <row r="36" spans="1:10" ht="1.1499999999999999" customHeight="1" x14ac:dyDescent="0.25">
      <c r="A36" s="145"/>
      <c r="B36" s="145"/>
      <c r="C36" s="145"/>
      <c r="D36" s="145"/>
      <c r="E36" s="145"/>
      <c r="F36" s="145"/>
      <c r="G36" s="145"/>
      <c r="H36" s="145"/>
      <c r="I36" s="145"/>
    </row>
    <row r="37" spans="1:10" ht="8.25" customHeight="1" x14ac:dyDescent="0.25">
      <c r="A37" s="146" t="s">
        <v>31</v>
      </c>
      <c r="B37" s="146"/>
      <c r="C37" s="146"/>
      <c r="D37" s="146"/>
      <c r="E37" s="146"/>
      <c r="F37" s="146"/>
      <c r="G37" s="146"/>
      <c r="H37" s="146"/>
      <c r="I37" s="146"/>
    </row>
    <row r="38" spans="1:10" ht="33.75" customHeight="1" x14ac:dyDescent="0.25">
      <c r="A38" s="13" t="s">
        <v>32</v>
      </c>
      <c r="B38" s="142" t="s">
        <v>33</v>
      </c>
      <c r="C38" s="142"/>
      <c r="D38" s="142"/>
      <c r="E38" s="142"/>
      <c r="F38" s="142"/>
      <c r="G38" s="142"/>
      <c r="H38" s="13" t="s">
        <v>34</v>
      </c>
      <c r="I38" s="13" t="s">
        <v>35</v>
      </c>
    </row>
    <row r="39" spans="1:10" ht="15" customHeight="1" x14ac:dyDescent="0.25">
      <c r="A39" s="76">
        <v>1</v>
      </c>
      <c r="B39" s="143" t="s">
        <v>36</v>
      </c>
      <c r="C39" s="143"/>
      <c r="D39" s="143"/>
      <c r="E39" s="143"/>
      <c r="F39" s="143"/>
      <c r="G39" s="143"/>
      <c r="H39" s="14">
        <f t="shared" ref="H39:H46" si="0">I39/$I$47</f>
        <v>0.71428497377813294</v>
      </c>
      <c r="I39" s="81">
        <f>IF(D6="12x36",I10,I10/H10*I5)</f>
        <v>751.62727272727273</v>
      </c>
    </row>
    <row r="40" spans="1:10" ht="15" customHeight="1" x14ac:dyDescent="0.25">
      <c r="A40" s="76">
        <f t="shared" ref="A40:A46" si="1">A39+1</f>
        <v>2</v>
      </c>
      <c r="B40" s="143" t="s">
        <v>37</v>
      </c>
      <c r="C40" s="143"/>
      <c r="D40" s="143"/>
      <c r="E40" s="143"/>
      <c r="F40" s="143"/>
      <c r="G40" s="143"/>
      <c r="H40" s="14">
        <f t="shared" si="0"/>
        <v>0</v>
      </c>
      <c r="I40" s="81">
        <f>IF(I9=30%,I39*I9,0)</f>
        <v>0</v>
      </c>
    </row>
    <row r="41" spans="1:10" ht="15" customHeight="1" x14ac:dyDescent="0.25">
      <c r="A41" s="76">
        <f t="shared" si="1"/>
        <v>3</v>
      </c>
      <c r="B41" s="143" t="s">
        <v>38</v>
      </c>
      <c r="C41" s="143"/>
      <c r="D41" s="143"/>
      <c r="E41" s="143"/>
      <c r="F41" s="143"/>
      <c r="G41" s="143"/>
      <c r="H41" s="14">
        <f t="shared" si="0"/>
        <v>0</v>
      </c>
      <c r="I41" s="81">
        <f>IF(I7=10%,I26*I7,0)</f>
        <v>0</v>
      </c>
    </row>
    <row r="42" spans="1:10" ht="15" customHeight="1" x14ac:dyDescent="0.25">
      <c r="A42" s="76">
        <f t="shared" si="1"/>
        <v>4</v>
      </c>
      <c r="B42" s="143" t="s">
        <v>39</v>
      </c>
      <c r="C42" s="143"/>
      <c r="D42" s="143"/>
      <c r="E42" s="143"/>
      <c r="F42" s="143"/>
      <c r="G42" s="143"/>
      <c r="H42" s="14">
        <f t="shared" si="0"/>
        <v>0</v>
      </c>
      <c r="I42" s="81">
        <f>IF(I7=20%,I26*I7,0)</f>
        <v>0</v>
      </c>
    </row>
    <row r="43" spans="1:10" ht="15" customHeight="1" x14ac:dyDescent="0.25">
      <c r="A43" s="76">
        <f t="shared" si="1"/>
        <v>5</v>
      </c>
      <c r="B43" s="143" t="s">
        <v>40</v>
      </c>
      <c r="C43" s="143"/>
      <c r="D43" s="143"/>
      <c r="E43" s="143"/>
      <c r="F43" s="143"/>
      <c r="G43" s="143"/>
      <c r="H43" s="14">
        <f t="shared" si="0"/>
        <v>0.28571502622186712</v>
      </c>
      <c r="I43" s="81">
        <f>IF(I7=40%,I26*I7,0)</f>
        <v>300.65199999999999</v>
      </c>
    </row>
    <row r="44" spans="1:10" ht="15" customHeight="1" x14ac:dyDescent="0.25">
      <c r="A44" s="76">
        <f t="shared" si="1"/>
        <v>6</v>
      </c>
      <c r="B44" s="143" t="s">
        <v>175</v>
      </c>
      <c r="C44" s="143"/>
      <c r="D44" s="143"/>
      <c r="E44" s="143"/>
      <c r="F44" s="143"/>
      <c r="G44" s="143"/>
      <c r="H44" s="14">
        <f t="shared" si="0"/>
        <v>0</v>
      </c>
      <c r="I44" s="81">
        <f>IF(I25="Não aplicável",0,I39*I25)</f>
        <v>0</v>
      </c>
    </row>
    <row r="45" spans="1:10" ht="15" customHeight="1" x14ac:dyDescent="0.25">
      <c r="A45" s="76">
        <f t="shared" si="1"/>
        <v>7</v>
      </c>
      <c r="B45" s="143" t="s">
        <v>41</v>
      </c>
      <c r="C45" s="143"/>
      <c r="D45" s="143"/>
      <c r="E45" s="143"/>
      <c r="F45" s="143"/>
      <c r="G45" s="143"/>
      <c r="H45" s="14">
        <f t="shared" si="0"/>
        <v>0</v>
      </c>
      <c r="I45" s="81">
        <f>IF(I27="Não aplicável",0,(I39+I40+I41+I42+I43+I44)/I5*I27*(1+I28))</f>
        <v>0</v>
      </c>
    </row>
    <row r="46" spans="1:10" ht="23.25" customHeight="1" x14ac:dyDescent="0.25">
      <c r="A46" s="76">
        <f t="shared" si="1"/>
        <v>8</v>
      </c>
      <c r="B46" s="143" t="s">
        <v>42</v>
      </c>
      <c r="C46" s="143"/>
      <c r="D46" s="143"/>
      <c r="E46" s="143"/>
      <c r="F46" s="143"/>
      <c r="G46" s="143"/>
      <c r="H46" s="14">
        <f t="shared" si="0"/>
        <v>0</v>
      </c>
      <c r="I46" s="81">
        <f>IF(I27="Não aplicável",0,I27/I13*5*(I10/H10*(1+I28)))</f>
        <v>0</v>
      </c>
    </row>
    <row r="47" spans="1:10" s="18" customFormat="1" ht="15" customHeight="1" x14ac:dyDescent="0.25">
      <c r="A47" s="147" t="s">
        <v>43</v>
      </c>
      <c r="B47" s="147"/>
      <c r="C47" s="147"/>
      <c r="D47" s="147"/>
      <c r="E47" s="147"/>
      <c r="F47" s="147"/>
      <c r="G47" s="147"/>
      <c r="H47" s="15">
        <f>SUM(H39:H46)</f>
        <v>1</v>
      </c>
      <c r="I47" s="16">
        <f>SUM(I39:I46)</f>
        <v>1052.2792727272727</v>
      </c>
      <c r="J47" s="17"/>
    </row>
    <row r="48" spans="1:10" s="18" customFormat="1" ht="1.1499999999999999" customHeight="1" x14ac:dyDescent="0.25">
      <c r="A48" s="148"/>
      <c r="B48" s="148"/>
      <c r="C48" s="148"/>
      <c r="D48" s="148"/>
      <c r="E48" s="148"/>
      <c r="F48" s="148"/>
      <c r="G48" s="148"/>
      <c r="H48" s="148"/>
      <c r="I48" s="148"/>
      <c r="J48" s="17"/>
    </row>
    <row r="49" spans="1:10" s="18" customFormat="1" ht="1.1499999999999999" customHeight="1" x14ac:dyDescent="0.25">
      <c r="A49" s="149"/>
      <c r="B49" s="149"/>
      <c r="C49" s="149"/>
      <c r="D49" s="149"/>
      <c r="E49" s="149"/>
      <c r="F49" s="149"/>
      <c r="G49" s="149"/>
      <c r="H49" s="149"/>
      <c r="I49" s="149"/>
      <c r="J49" s="17"/>
    </row>
    <row r="50" spans="1:10" s="18" customFormat="1" ht="1.1499999999999999" customHeight="1" x14ac:dyDescent="0.25">
      <c r="A50" s="149"/>
      <c r="B50" s="149"/>
      <c r="C50" s="149"/>
      <c r="D50" s="149"/>
      <c r="E50" s="149"/>
      <c r="F50" s="149"/>
      <c r="G50" s="149"/>
      <c r="H50" s="149"/>
      <c r="I50" s="149"/>
      <c r="J50" s="17"/>
    </row>
    <row r="51" spans="1:10" s="18" customFormat="1" ht="1.1499999999999999" customHeight="1" x14ac:dyDescent="0.25">
      <c r="A51" s="149"/>
      <c r="B51" s="149"/>
      <c r="C51" s="149"/>
      <c r="D51" s="149"/>
      <c r="E51" s="149"/>
      <c r="F51" s="149"/>
      <c r="G51" s="149"/>
      <c r="H51" s="149"/>
      <c r="I51" s="149"/>
      <c r="J51" s="17"/>
    </row>
    <row r="52" spans="1:10" s="18" customFormat="1" ht="1.1499999999999999" customHeight="1" x14ac:dyDescent="0.25">
      <c r="A52" s="149"/>
      <c r="B52" s="149"/>
      <c r="C52" s="149"/>
      <c r="D52" s="149"/>
      <c r="E52" s="149"/>
      <c r="F52" s="149"/>
      <c r="G52" s="149"/>
      <c r="H52" s="149"/>
      <c r="I52" s="149"/>
      <c r="J52" s="17"/>
    </row>
    <row r="53" spans="1:10" s="18" customFormat="1" ht="1.1499999999999999" customHeight="1" x14ac:dyDescent="0.25">
      <c r="A53" s="149"/>
      <c r="B53" s="149"/>
      <c r="C53" s="149"/>
      <c r="D53" s="149"/>
      <c r="E53" s="149"/>
      <c r="F53" s="149"/>
      <c r="G53" s="149"/>
      <c r="H53" s="149"/>
      <c r="I53" s="149"/>
      <c r="J53" s="17"/>
    </row>
    <row r="54" spans="1:10" s="18" customFormat="1" ht="1.1499999999999999" customHeight="1" x14ac:dyDescent="0.25">
      <c r="A54" s="149"/>
      <c r="B54" s="149"/>
      <c r="C54" s="149"/>
      <c r="D54" s="149"/>
      <c r="E54" s="149"/>
      <c r="F54" s="149"/>
      <c r="G54" s="149"/>
      <c r="H54" s="149"/>
      <c r="I54" s="149"/>
      <c r="J54" s="17"/>
    </row>
    <row r="55" spans="1:10" s="18" customFormat="1" ht="1.1499999999999999" customHeight="1" x14ac:dyDescent="0.25">
      <c r="A55" s="149"/>
      <c r="B55" s="149"/>
      <c r="C55" s="149"/>
      <c r="D55" s="149"/>
      <c r="E55" s="149"/>
      <c r="F55" s="149"/>
      <c r="G55" s="149"/>
      <c r="H55" s="149"/>
      <c r="I55" s="149"/>
      <c r="J55" s="17"/>
    </row>
    <row r="56" spans="1:10" s="18" customFormat="1" ht="1.1499999999999999" customHeight="1" x14ac:dyDescent="0.25">
      <c r="A56" s="149"/>
      <c r="B56" s="149"/>
      <c r="C56" s="149"/>
      <c r="D56" s="149"/>
      <c r="E56" s="149"/>
      <c r="F56" s="149"/>
      <c r="G56" s="149"/>
      <c r="H56" s="149"/>
      <c r="I56" s="149"/>
      <c r="J56" s="17"/>
    </row>
    <row r="57" spans="1:10" ht="1.1499999999999999" customHeight="1" x14ac:dyDescent="0.25">
      <c r="A57" s="150"/>
      <c r="B57" s="150"/>
      <c r="C57" s="150"/>
      <c r="D57" s="150"/>
      <c r="E57" s="150"/>
      <c r="F57" s="150"/>
      <c r="G57" s="150"/>
      <c r="H57" s="150"/>
      <c r="I57" s="150"/>
    </row>
    <row r="58" spans="1:10" ht="33.75" customHeight="1" x14ac:dyDescent="0.25">
      <c r="A58" s="13" t="s">
        <v>44</v>
      </c>
      <c r="B58" s="142" t="s">
        <v>45</v>
      </c>
      <c r="C58" s="142"/>
      <c r="D58" s="142"/>
      <c r="E58" s="142"/>
      <c r="F58" s="142"/>
      <c r="G58" s="142"/>
      <c r="H58" s="13" t="s">
        <v>34</v>
      </c>
      <c r="I58" s="13" t="s">
        <v>35</v>
      </c>
    </row>
    <row r="59" spans="1:10" ht="15" customHeight="1" x14ac:dyDescent="0.25">
      <c r="A59" s="76">
        <v>1</v>
      </c>
      <c r="B59" s="143" t="s">
        <v>46</v>
      </c>
      <c r="C59" s="143"/>
      <c r="D59" s="143"/>
      <c r="E59" s="143"/>
      <c r="F59" s="143"/>
      <c r="G59" s="143"/>
      <c r="H59" s="14">
        <v>0.2</v>
      </c>
      <c r="I59" s="81">
        <f t="shared" ref="I59:I66" si="2">$I$47*H59</f>
        <v>210.45585454545454</v>
      </c>
    </row>
    <row r="60" spans="1:10" ht="15" customHeight="1" x14ac:dyDescent="0.25">
      <c r="A60" s="76">
        <v>2</v>
      </c>
      <c r="B60" s="143" t="s">
        <v>47</v>
      </c>
      <c r="C60" s="143"/>
      <c r="D60" s="143"/>
      <c r="E60" s="143"/>
      <c r="F60" s="143"/>
      <c r="G60" s="143"/>
      <c r="H60" s="14">
        <v>1.4999999999999999E-2</v>
      </c>
      <c r="I60" s="81">
        <f t="shared" si="2"/>
        <v>15.78418909090909</v>
      </c>
    </row>
    <row r="61" spans="1:10" ht="15" customHeight="1" x14ac:dyDescent="0.25">
      <c r="A61" s="76">
        <v>3</v>
      </c>
      <c r="B61" s="143" t="s">
        <v>48</v>
      </c>
      <c r="C61" s="143"/>
      <c r="D61" s="143"/>
      <c r="E61" s="143"/>
      <c r="F61" s="143"/>
      <c r="G61" s="143"/>
      <c r="H61" s="14">
        <v>0.01</v>
      </c>
      <c r="I61" s="81">
        <f t="shared" si="2"/>
        <v>10.522792727272726</v>
      </c>
    </row>
    <row r="62" spans="1:10" ht="15" customHeight="1" x14ac:dyDescent="0.25">
      <c r="A62" s="76">
        <v>4</v>
      </c>
      <c r="B62" s="143" t="s">
        <v>49</v>
      </c>
      <c r="C62" s="143"/>
      <c r="D62" s="143"/>
      <c r="E62" s="143"/>
      <c r="F62" s="143"/>
      <c r="G62" s="143"/>
      <c r="H62" s="14">
        <v>2E-3</v>
      </c>
      <c r="I62" s="81">
        <f t="shared" si="2"/>
        <v>2.1045585454545455</v>
      </c>
    </row>
    <row r="63" spans="1:10" ht="15" customHeight="1" x14ac:dyDescent="0.25">
      <c r="A63" s="76">
        <v>5</v>
      </c>
      <c r="B63" s="143" t="s">
        <v>50</v>
      </c>
      <c r="C63" s="143"/>
      <c r="D63" s="143"/>
      <c r="E63" s="143"/>
      <c r="F63" s="143"/>
      <c r="G63" s="143"/>
      <c r="H63" s="14">
        <v>2.5000000000000001E-2</v>
      </c>
      <c r="I63" s="81">
        <f t="shared" si="2"/>
        <v>26.306981818181818</v>
      </c>
    </row>
    <row r="64" spans="1:10" ht="15" customHeight="1" x14ac:dyDescent="0.25">
      <c r="A64" s="76">
        <v>6</v>
      </c>
      <c r="B64" s="143" t="s">
        <v>51</v>
      </c>
      <c r="C64" s="143"/>
      <c r="D64" s="143"/>
      <c r="E64" s="143"/>
      <c r="F64" s="143"/>
      <c r="G64" s="143"/>
      <c r="H64" s="14">
        <v>0.08</v>
      </c>
      <c r="I64" s="81">
        <f t="shared" si="2"/>
        <v>84.182341818181811</v>
      </c>
    </row>
    <row r="65" spans="1:10" ht="15" customHeight="1" x14ac:dyDescent="0.25">
      <c r="A65" s="76">
        <v>7</v>
      </c>
      <c r="B65" s="143" t="s">
        <v>52</v>
      </c>
      <c r="C65" s="143"/>
      <c r="D65" s="143"/>
      <c r="E65" s="143"/>
      <c r="F65" s="143"/>
      <c r="G65" s="143"/>
      <c r="H65" s="14">
        <v>0.03</v>
      </c>
      <c r="I65" s="81">
        <f t="shared" si="2"/>
        <v>31.568378181818179</v>
      </c>
    </row>
    <row r="66" spans="1:10" ht="15" customHeight="1" x14ac:dyDescent="0.25">
      <c r="A66" s="76">
        <v>8</v>
      </c>
      <c r="B66" s="143" t="s">
        <v>53</v>
      </c>
      <c r="C66" s="143"/>
      <c r="D66" s="143"/>
      <c r="E66" s="143"/>
      <c r="F66" s="143"/>
      <c r="G66" s="143"/>
      <c r="H66" s="14">
        <v>6.0000000000000001E-3</v>
      </c>
      <c r="I66" s="81">
        <f t="shared" si="2"/>
        <v>6.3136756363636364</v>
      </c>
    </row>
    <row r="67" spans="1:10" s="18" customFormat="1" ht="15" customHeight="1" x14ac:dyDescent="0.25">
      <c r="A67" s="147" t="s">
        <v>54</v>
      </c>
      <c r="B67" s="147"/>
      <c r="C67" s="147"/>
      <c r="D67" s="147"/>
      <c r="E67" s="147"/>
      <c r="F67" s="147"/>
      <c r="G67" s="147"/>
      <c r="H67" s="15">
        <f>SUM(H59:H66)</f>
        <v>0.3680000000000001</v>
      </c>
      <c r="I67" s="16">
        <f>SUM(I59:I66)</f>
        <v>387.23877236363637</v>
      </c>
      <c r="J67" s="17"/>
    </row>
    <row r="68" spans="1:10" ht="15" customHeight="1" x14ac:dyDescent="0.25">
      <c r="A68" s="151" t="s">
        <v>55</v>
      </c>
      <c r="B68" s="151"/>
      <c r="C68" s="151"/>
      <c r="D68" s="151"/>
      <c r="E68" s="151"/>
      <c r="F68" s="151"/>
      <c r="G68" s="151"/>
      <c r="H68" s="151"/>
      <c r="I68" s="151"/>
    </row>
    <row r="69" spans="1:10" ht="30.75" customHeight="1" x14ac:dyDescent="0.25">
      <c r="A69" s="152" t="s">
        <v>56</v>
      </c>
      <c r="B69" s="152"/>
      <c r="C69" s="152"/>
      <c r="D69" s="152"/>
      <c r="E69" s="152"/>
      <c r="F69" s="152"/>
      <c r="G69" s="152"/>
      <c r="H69" s="152"/>
      <c r="I69" s="152"/>
    </row>
    <row r="70" spans="1:10" ht="33.75" customHeight="1" x14ac:dyDescent="0.25">
      <c r="A70" s="13" t="s">
        <v>57</v>
      </c>
      <c r="B70" s="142" t="s">
        <v>58</v>
      </c>
      <c r="C70" s="142"/>
      <c r="D70" s="142"/>
      <c r="E70" s="142"/>
      <c r="F70" s="142"/>
      <c r="G70" s="142"/>
      <c r="H70" s="13" t="s">
        <v>34</v>
      </c>
      <c r="I70" s="13" t="s">
        <v>35</v>
      </c>
    </row>
    <row r="71" spans="1:10" ht="15" customHeight="1" x14ac:dyDescent="0.25">
      <c r="A71" s="76">
        <v>1</v>
      </c>
      <c r="B71" s="143" t="s">
        <v>59</v>
      </c>
      <c r="C71" s="143"/>
      <c r="D71" s="143"/>
      <c r="E71" s="143"/>
      <c r="F71" s="143"/>
      <c r="G71" s="143"/>
      <c r="H71" s="14">
        <v>0.119314</v>
      </c>
      <c r="I71" s="81">
        <f t="shared" ref="I71:I78" si="3">$I$47*H71</f>
        <v>125.55164914618182</v>
      </c>
    </row>
    <row r="72" spans="1:10" ht="15" customHeight="1" x14ac:dyDescent="0.25">
      <c r="A72" s="76">
        <v>2</v>
      </c>
      <c r="B72" s="143" t="s">
        <v>60</v>
      </c>
      <c r="C72" s="143"/>
      <c r="D72" s="143"/>
      <c r="E72" s="143"/>
      <c r="F72" s="143"/>
      <c r="G72" s="143"/>
      <c r="H72" s="14">
        <v>2.0479000000000001E-2</v>
      </c>
      <c r="I72" s="81">
        <f t="shared" si="3"/>
        <v>21.549627226181819</v>
      </c>
    </row>
    <row r="73" spans="1:10" ht="15" customHeight="1" x14ac:dyDescent="0.25">
      <c r="A73" s="76">
        <v>3</v>
      </c>
      <c r="B73" s="143" t="s">
        <v>61</v>
      </c>
      <c r="C73" s="143"/>
      <c r="D73" s="143"/>
      <c r="E73" s="143"/>
      <c r="F73" s="143"/>
      <c r="G73" s="143"/>
      <c r="H73" s="14">
        <v>1.2123E-2</v>
      </c>
      <c r="I73" s="81">
        <f t="shared" si="3"/>
        <v>12.756781623272726</v>
      </c>
    </row>
    <row r="74" spans="1:10" ht="15" customHeight="1" x14ac:dyDescent="0.25">
      <c r="A74" s="76">
        <v>4</v>
      </c>
      <c r="B74" s="143" t="s">
        <v>62</v>
      </c>
      <c r="C74" s="143"/>
      <c r="D74" s="143"/>
      <c r="E74" s="143"/>
      <c r="F74" s="143"/>
      <c r="G74" s="143"/>
      <c r="H74" s="14">
        <v>1.1436E-2</v>
      </c>
      <c r="I74" s="81">
        <f t="shared" si="3"/>
        <v>12.033865762909089</v>
      </c>
    </row>
    <row r="75" spans="1:10" ht="15" customHeight="1" x14ac:dyDescent="0.25">
      <c r="A75" s="76">
        <v>5</v>
      </c>
      <c r="B75" s="143" t="s">
        <v>63</v>
      </c>
      <c r="C75" s="143"/>
      <c r="D75" s="143"/>
      <c r="E75" s="143"/>
      <c r="F75" s="143"/>
      <c r="G75" s="143"/>
      <c r="H75" s="14">
        <v>1.74E-4</v>
      </c>
      <c r="I75" s="81">
        <f t="shared" si="3"/>
        <v>0.18309659345454543</v>
      </c>
    </row>
    <row r="76" spans="1:10" ht="15" customHeight="1" x14ac:dyDescent="0.25">
      <c r="A76" s="76">
        <v>6</v>
      </c>
      <c r="B76" s="143" t="s">
        <v>64</v>
      </c>
      <c r="C76" s="143"/>
      <c r="D76" s="143"/>
      <c r="E76" s="143"/>
      <c r="F76" s="143"/>
      <c r="G76" s="143"/>
      <c r="H76" s="14">
        <v>4.4200000000000001E-4</v>
      </c>
      <c r="I76" s="81">
        <f t="shared" si="3"/>
        <v>0.4651074385454545</v>
      </c>
    </row>
    <row r="77" spans="1:10" ht="15" customHeight="1" x14ac:dyDescent="0.25">
      <c r="A77" s="76">
        <v>7</v>
      </c>
      <c r="B77" s="143" t="s">
        <v>65</v>
      </c>
      <c r="C77" s="143"/>
      <c r="D77" s="143"/>
      <c r="E77" s="143"/>
      <c r="F77" s="143"/>
      <c r="G77" s="143"/>
      <c r="H77" s="14">
        <v>1.85E-4</v>
      </c>
      <c r="I77" s="81">
        <f t="shared" si="3"/>
        <v>0.19467166545454545</v>
      </c>
    </row>
    <row r="78" spans="1:10" ht="15" customHeight="1" x14ac:dyDescent="0.25">
      <c r="A78" s="76">
        <v>8</v>
      </c>
      <c r="B78" s="143" t="s">
        <v>66</v>
      </c>
      <c r="C78" s="143"/>
      <c r="D78" s="143"/>
      <c r="E78" s="143"/>
      <c r="F78" s="143"/>
      <c r="G78" s="143"/>
      <c r="H78" s="14">
        <v>9.0789999999999996E-2</v>
      </c>
      <c r="I78" s="81">
        <f t="shared" si="3"/>
        <v>95.536435170909087</v>
      </c>
    </row>
    <row r="79" spans="1:10" s="18" customFormat="1" ht="15" customHeight="1" x14ac:dyDescent="0.25">
      <c r="A79" s="147" t="s">
        <v>67</v>
      </c>
      <c r="B79" s="147"/>
      <c r="C79" s="147"/>
      <c r="D79" s="147"/>
      <c r="E79" s="147"/>
      <c r="F79" s="147"/>
      <c r="G79" s="147"/>
      <c r="H79" s="15">
        <f>SUM(H71:H78)</f>
        <v>0.25494299999999998</v>
      </c>
      <c r="I79" s="16">
        <f>SUM(I71:I78)</f>
        <v>268.27123462690906</v>
      </c>
      <c r="J79" s="17"/>
    </row>
    <row r="80" spans="1:10" ht="11.25" customHeight="1" x14ac:dyDescent="0.25">
      <c r="A80" s="19" t="s">
        <v>68</v>
      </c>
      <c r="B80" s="153" t="s">
        <v>69</v>
      </c>
      <c r="C80" s="153"/>
      <c r="D80" s="153"/>
      <c r="E80" s="153"/>
      <c r="F80" s="153"/>
      <c r="G80" s="153"/>
      <c r="H80" s="153"/>
      <c r="I80" s="153"/>
    </row>
    <row r="81" spans="1:11" ht="15" customHeight="1" x14ac:dyDescent="0.25">
      <c r="A81" s="19" t="s">
        <v>70</v>
      </c>
      <c r="B81" s="154" t="s">
        <v>71</v>
      </c>
      <c r="C81" s="154"/>
      <c r="D81" s="154"/>
      <c r="E81" s="154"/>
      <c r="F81" s="154"/>
      <c r="G81" s="154"/>
      <c r="H81" s="154"/>
      <c r="I81" s="154"/>
    </row>
    <row r="82" spans="1:11" ht="33.75" customHeight="1" x14ac:dyDescent="0.25">
      <c r="A82" s="13" t="s">
        <v>72</v>
      </c>
      <c r="B82" s="142" t="s">
        <v>73</v>
      </c>
      <c r="C82" s="142"/>
      <c r="D82" s="142"/>
      <c r="E82" s="142"/>
      <c r="F82" s="142"/>
      <c r="G82" s="142"/>
      <c r="H82" s="13" t="s">
        <v>34</v>
      </c>
      <c r="I82" s="13" t="s">
        <v>35</v>
      </c>
    </row>
    <row r="83" spans="1:11" ht="15" customHeight="1" x14ac:dyDescent="0.25">
      <c r="A83" s="76">
        <v>1</v>
      </c>
      <c r="B83" s="143" t="s">
        <v>74</v>
      </c>
      <c r="C83" s="143"/>
      <c r="D83" s="143"/>
      <c r="E83" s="143"/>
      <c r="F83" s="143"/>
      <c r="G83" s="143"/>
      <c r="H83" s="14">
        <v>4.8321000000000003E-2</v>
      </c>
      <c r="I83" s="81">
        <f>$I$47*H83</f>
        <v>50.847186737454543</v>
      </c>
    </row>
    <row r="84" spans="1:11" ht="15" customHeight="1" x14ac:dyDescent="0.25">
      <c r="A84" s="76">
        <v>2</v>
      </c>
      <c r="B84" s="143" t="s">
        <v>75</v>
      </c>
      <c r="C84" s="143"/>
      <c r="D84" s="143"/>
      <c r="E84" s="143"/>
      <c r="F84" s="143"/>
      <c r="G84" s="143"/>
      <c r="H84" s="14">
        <v>3.5109999999999998E-3</v>
      </c>
      <c r="I84" s="81">
        <f>$I$47*H84</f>
        <v>3.6945525265454542</v>
      </c>
    </row>
    <row r="85" spans="1:11" ht="15" customHeight="1" x14ac:dyDescent="0.25">
      <c r="A85" s="76">
        <v>3</v>
      </c>
      <c r="B85" s="143" t="s">
        <v>76</v>
      </c>
      <c r="C85" s="143"/>
      <c r="D85" s="143"/>
      <c r="E85" s="143"/>
      <c r="F85" s="143"/>
      <c r="G85" s="143"/>
      <c r="H85" s="14">
        <v>1.9328000000000001E-2</v>
      </c>
      <c r="I85" s="81">
        <f>$I$47*H85</f>
        <v>20.338453783272726</v>
      </c>
    </row>
    <row r="86" spans="1:11" s="18" customFormat="1" ht="15" customHeight="1" x14ac:dyDescent="0.25">
      <c r="A86" s="147" t="s">
        <v>77</v>
      </c>
      <c r="B86" s="147"/>
      <c r="C86" s="147"/>
      <c r="D86" s="147"/>
      <c r="E86" s="147"/>
      <c r="F86" s="147"/>
      <c r="G86" s="147"/>
      <c r="H86" s="15">
        <f>SUM(H83:H85)</f>
        <v>7.1160000000000001E-2</v>
      </c>
      <c r="I86" s="16">
        <f>SUM(I83:I85)</f>
        <v>74.880193047272726</v>
      </c>
      <c r="J86" s="17"/>
    </row>
    <row r="87" spans="1:11" ht="4.5" customHeight="1" x14ac:dyDescent="0.25"/>
    <row r="88" spans="1:11" ht="33.75" customHeight="1" x14ac:dyDescent="0.25">
      <c r="A88" s="13" t="s">
        <v>78</v>
      </c>
      <c r="B88" s="142" t="s">
        <v>79</v>
      </c>
      <c r="C88" s="142"/>
      <c r="D88" s="142"/>
      <c r="E88" s="142"/>
      <c r="F88" s="142"/>
      <c r="G88" s="142"/>
      <c r="H88" s="13" t="s">
        <v>34</v>
      </c>
      <c r="I88" s="13" t="s">
        <v>35</v>
      </c>
    </row>
    <row r="89" spans="1:11" ht="15" customHeight="1" x14ac:dyDescent="0.25">
      <c r="A89" s="76">
        <v>1</v>
      </c>
      <c r="B89" s="143" t="s">
        <v>80</v>
      </c>
      <c r="C89" s="143"/>
      <c r="D89" s="143"/>
      <c r="E89" s="143"/>
      <c r="F89" s="143"/>
      <c r="G89" s="143"/>
      <c r="H89" s="14">
        <f>(H67*H79)</f>
        <v>9.3819024000000015E-2</v>
      </c>
      <c r="I89" s="81">
        <f>$I$47*H89</f>
        <v>98.723814342702553</v>
      </c>
    </row>
    <row r="90" spans="1:11" s="18" customFormat="1" ht="15" customHeight="1" x14ac:dyDescent="0.25">
      <c r="A90" s="147" t="s">
        <v>81</v>
      </c>
      <c r="B90" s="147"/>
      <c r="C90" s="147"/>
      <c r="D90" s="147"/>
      <c r="E90" s="147"/>
      <c r="F90" s="147"/>
      <c r="G90" s="147"/>
      <c r="H90" s="15">
        <f>SUM(H89:H89)</f>
        <v>9.3819024000000015E-2</v>
      </c>
      <c r="I90" s="16">
        <f>I89</f>
        <v>98.723814342702553</v>
      </c>
      <c r="J90" s="17"/>
      <c r="K90" s="20"/>
    </row>
    <row r="91" spans="1:11" ht="4.5" customHeight="1" x14ac:dyDescent="0.25">
      <c r="J91" s="21"/>
    </row>
    <row r="92" spans="1:11" s="18" customFormat="1" ht="12" customHeight="1" x14ac:dyDescent="0.25">
      <c r="A92" s="156" t="s">
        <v>183</v>
      </c>
      <c r="B92" s="156"/>
      <c r="C92" s="156"/>
      <c r="D92" s="156"/>
      <c r="E92" s="156"/>
      <c r="F92" s="156"/>
      <c r="G92" s="156"/>
      <c r="H92" s="22">
        <f>H67+H79+H86+H90</f>
        <v>0.787922024</v>
      </c>
      <c r="I92" s="23">
        <f>I67+I79+I86+I90</f>
        <v>829.11401438052076</v>
      </c>
      <c r="J92" s="17"/>
    </row>
    <row r="93" spans="1:11" ht="4.5" customHeight="1" x14ac:dyDescent="0.25"/>
    <row r="94" spans="1:11" ht="33.75" customHeight="1" x14ac:dyDescent="0.25">
      <c r="A94" s="13" t="s">
        <v>82</v>
      </c>
      <c r="B94" s="142" t="s">
        <v>83</v>
      </c>
      <c r="C94" s="142"/>
      <c r="D94" s="142"/>
      <c r="E94" s="142"/>
      <c r="F94" s="142"/>
      <c r="G94" s="142"/>
      <c r="H94" s="13" t="s">
        <v>34</v>
      </c>
      <c r="I94" s="13" t="s">
        <v>35</v>
      </c>
    </row>
    <row r="95" spans="1:11" ht="15" customHeight="1" x14ac:dyDescent="0.25">
      <c r="A95" s="76">
        <v>1</v>
      </c>
      <c r="B95" s="143" t="s">
        <v>19</v>
      </c>
      <c r="C95" s="143"/>
      <c r="D95" s="143"/>
      <c r="E95" s="143"/>
      <c r="F95" s="143"/>
      <c r="G95" s="143"/>
      <c r="H95" s="14">
        <f t="shared" ref="H95:H100" si="4">I95/$I$47</f>
        <v>0</v>
      </c>
      <c r="I95" s="81">
        <f>I113</f>
        <v>0</v>
      </c>
    </row>
    <row r="96" spans="1:11" ht="15" customHeight="1" x14ac:dyDescent="0.25">
      <c r="A96" s="76">
        <f>A95+1</f>
        <v>2</v>
      </c>
      <c r="B96" s="143" t="s">
        <v>20</v>
      </c>
      <c r="C96" s="143"/>
      <c r="D96" s="143"/>
      <c r="E96" s="143"/>
      <c r="F96" s="143"/>
      <c r="G96" s="143"/>
      <c r="H96" s="14">
        <f t="shared" si="4"/>
        <v>0.21523962874701774</v>
      </c>
      <c r="I96" s="81">
        <f>I109</f>
        <v>226.4922</v>
      </c>
    </row>
    <row r="97" spans="1:10" ht="15" customHeight="1" x14ac:dyDescent="0.25">
      <c r="A97" s="76">
        <f t="shared" ref="A97:A100" si="5">A96+1</f>
        <v>3</v>
      </c>
      <c r="B97" s="157" t="s">
        <v>177</v>
      </c>
      <c r="C97" s="158"/>
      <c r="D97" s="158"/>
      <c r="E97" s="158"/>
      <c r="F97" s="158"/>
      <c r="G97" s="159"/>
      <c r="H97" s="14">
        <f t="shared" si="4"/>
        <v>0</v>
      </c>
      <c r="I97" s="81">
        <v>0</v>
      </c>
    </row>
    <row r="98" spans="1:10" ht="15" customHeight="1" x14ac:dyDescent="0.25">
      <c r="A98" s="76">
        <f t="shared" si="5"/>
        <v>4</v>
      </c>
      <c r="B98" s="143" t="s">
        <v>84</v>
      </c>
      <c r="C98" s="143"/>
      <c r="D98" s="143"/>
      <c r="E98" s="143"/>
      <c r="F98" s="143"/>
      <c r="G98" s="143"/>
      <c r="H98" s="14">
        <f t="shared" si="4"/>
        <v>0.24147806596796981</v>
      </c>
      <c r="I98" s="81">
        <f>I105</f>
        <v>254.10236363636363</v>
      </c>
    </row>
    <row r="99" spans="1:10" ht="15" customHeight="1" x14ac:dyDescent="0.25">
      <c r="A99" s="76">
        <f t="shared" si="5"/>
        <v>5</v>
      </c>
      <c r="B99" s="143" t="s">
        <v>85</v>
      </c>
      <c r="C99" s="143"/>
      <c r="D99" s="143"/>
      <c r="E99" s="143"/>
      <c r="F99" s="143"/>
      <c r="G99" s="143"/>
      <c r="H99" s="14">
        <f t="shared" si="4"/>
        <v>0</v>
      </c>
      <c r="I99" s="81">
        <f>IF(I29="Não aplicável",0,((I10/H10)*1.5*I29))</f>
        <v>0</v>
      </c>
    </row>
    <row r="100" spans="1:10" ht="15" customHeight="1" x14ac:dyDescent="0.25">
      <c r="A100" s="76">
        <f t="shared" si="5"/>
        <v>6</v>
      </c>
      <c r="B100" s="143" t="s">
        <v>86</v>
      </c>
      <c r="C100" s="143"/>
      <c r="D100" s="143"/>
      <c r="E100" s="143"/>
      <c r="F100" s="143"/>
      <c r="G100" s="143"/>
      <c r="H100" s="14">
        <f t="shared" si="4"/>
        <v>2.2902665313874509E-2</v>
      </c>
      <c r="I100" s="81">
        <f>IF(I21="Não aplicável",0,I21)</f>
        <v>24.1</v>
      </c>
    </row>
    <row r="101" spans="1:10" ht="15" customHeight="1" x14ac:dyDescent="0.25">
      <c r="A101" s="147" t="s">
        <v>87</v>
      </c>
      <c r="B101" s="147"/>
      <c r="C101" s="147"/>
      <c r="D101" s="147"/>
      <c r="E101" s="147"/>
      <c r="F101" s="147"/>
      <c r="G101" s="147"/>
      <c r="H101" s="15">
        <f>SUM(H95:H100)</f>
        <v>0.4796203600288621</v>
      </c>
      <c r="I101" s="16">
        <f>SUM(I95:I100)</f>
        <v>504.69456363636368</v>
      </c>
      <c r="J101" s="24"/>
    </row>
    <row r="102" spans="1:10" ht="18" customHeight="1" x14ac:dyDescent="0.25">
      <c r="A102" s="19" t="s">
        <v>88</v>
      </c>
      <c r="B102" s="151" t="s">
        <v>89</v>
      </c>
      <c r="C102" s="151"/>
      <c r="D102" s="151"/>
      <c r="E102" s="151"/>
      <c r="F102" s="151"/>
      <c r="G102" s="151"/>
      <c r="H102" s="25"/>
      <c r="I102" s="26"/>
    </row>
    <row r="103" spans="1:10" ht="15" customHeight="1" x14ac:dyDescent="0.25">
      <c r="A103" s="155" t="s">
        <v>90</v>
      </c>
      <c r="B103" s="155"/>
      <c r="C103" s="155"/>
      <c r="D103" s="155"/>
      <c r="E103" s="155"/>
      <c r="F103" s="155"/>
      <c r="G103" s="155"/>
      <c r="H103" s="155"/>
      <c r="I103" s="155"/>
    </row>
    <row r="104" spans="1:10" ht="24" customHeight="1" x14ac:dyDescent="0.25">
      <c r="A104" s="108" t="s">
        <v>91</v>
      </c>
      <c r="B104" s="108"/>
      <c r="C104" s="76" t="s">
        <v>92</v>
      </c>
      <c r="D104" s="76" t="s">
        <v>93</v>
      </c>
      <c r="E104" s="76" t="s">
        <v>94</v>
      </c>
      <c r="F104" s="76" t="s">
        <v>95</v>
      </c>
      <c r="G104" s="76" t="s">
        <v>96</v>
      </c>
      <c r="H104" s="14" t="s">
        <v>97</v>
      </c>
      <c r="I104" s="81" t="s">
        <v>98</v>
      </c>
    </row>
    <row r="105" spans="1:10" ht="15" customHeight="1" x14ac:dyDescent="0.25">
      <c r="A105" s="162">
        <f>IF(I12="Não aplicável",0,I12)</f>
        <v>6.8</v>
      </c>
      <c r="B105" s="162"/>
      <c r="C105" s="76">
        <f>IF(I13="Não aplicável",0,I13)</f>
        <v>22</v>
      </c>
      <c r="D105" s="76">
        <v>2</v>
      </c>
      <c r="E105" s="77">
        <f>A105*C105*D105</f>
        <v>299.2</v>
      </c>
      <c r="F105" s="77">
        <f>I39</f>
        <v>751.62727272727273</v>
      </c>
      <c r="G105" s="27">
        <f>IF(I14="Não aplicável",0,I14)</f>
        <v>0.06</v>
      </c>
      <c r="H105" s="77">
        <f>F105*G105</f>
        <v>45.097636363636362</v>
      </c>
      <c r="I105" s="81">
        <f>IF((E105-H105)&gt;0,E105-H105,0)</f>
        <v>254.10236363636363</v>
      </c>
    </row>
    <row r="106" spans="1:10" ht="3.75" customHeight="1" x14ac:dyDescent="0.25">
      <c r="A106" s="28"/>
      <c r="E106" s="24"/>
      <c r="F106" s="24"/>
      <c r="G106" s="29"/>
      <c r="H106" s="24"/>
      <c r="I106" s="30"/>
    </row>
    <row r="107" spans="1:10" ht="15" customHeight="1" x14ac:dyDescent="0.25">
      <c r="A107" s="155" t="s">
        <v>99</v>
      </c>
      <c r="B107" s="155"/>
      <c r="C107" s="155"/>
      <c r="D107" s="155"/>
      <c r="E107" s="155"/>
      <c r="F107" s="155"/>
      <c r="G107" s="155"/>
      <c r="H107" s="155"/>
      <c r="I107" s="155"/>
    </row>
    <row r="108" spans="1:10" ht="23.25" customHeight="1" x14ac:dyDescent="0.25">
      <c r="A108" s="108" t="s">
        <v>91</v>
      </c>
      <c r="B108" s="108"/>
      <c r="C108" s="76" t="s">
        <v>100</v>
      </c>
      <c r="D108" s="76" t="s">
        <v>93</v>
      </c>
      <c r="E108" s="76" t="s">
        <v>94</v>
      </c>
      <c r="F108" s="76" t="s">
        <v>95</v>
      </c>
      <c r="G108" s="76" t="s">
        <v>96</v>
      </c>
      <c r="H108" s="14" t="s">
        <v>97</v>
      </c>
      <c r="I108" s="81" t="s">
        <v>98</v>
      </c>
    </row>
    <row r="109" spans="1:10" ht="15" customHeight="1" x14ac:dyDescent="0.25">
      <c r="A109" s="160">
        <f>IF(I18="Não aplicável",0,I18)</f>
        <v>12.71</v>
      </c>
      <c r="B109" s="160"/>
      <c r="C109" s="31">
        <f>IF(I19="Não aplicável",0,I19)</f>
        <v>22</v>
      </c>
      <c r="D109" s="76">
        <v>1</v>
      </c>
      <c r="E109" s="77">
        <f>A109*C109*D109</f>
        <v>279.62</v>
      </c>
      <c r="F109" s="77">
        <f>E109</f>
        <v>279.62</v>
      </c>
      <c r="G109" s="80">
        <f>IF(I20="Não aplicável",0,I20)</f>
        <v>0.19</v>
      </c>
      <c r="H109" s="77">
        <f>F109*G109</f>
        <v>53.127800000000001</v>
      </c>
      <c r="I109" s="81">
        <f>E109-H109</f>
        <v>226.4922</v>
      </c>
    </row>
    <row r="110" spans="1:10" ht="4.5" customHeight="1" x14ac:dyDescent="0.25">
      <c r="A110" s="32"/>
      <c r="B110" s="32"/>
      <c r="C110" s="32"/>
      <c r="D110" s="32"/>
      <c r="E110" s="17"/>
      <c r="F110" s="17"/>
      <c r="G110" s="33"/>
      <c r="H110" s="17"/>
      <c r="I110" s="34"/>
    </row>
    <row r="111" spans="1:10" ht="15" customHeight="1" x14ac:dyDescent="0.25">
      <c r="A111" s="163" t="s">
        <v>176</v>
      </c>
      <c r="B111" s="164"/>
      <c r="C111" s="164"/>
      <c r="D111" s="164"/>
      <c r="E111" s="164"/>
      <c r="F111" s="165" t="str">
        <f>A15</f>
        <v xml:space="preserve">Auxílio Alimentação </v>
      </c>
      <c r="G111" s="165"/>
      <c r="H111" s="165"/>
      <c r="I111" s="166"/>
    </row>
    <row r="112" spans="1:10" ht="23.25" customHeight="1" x14ac:dyDescent="0.25">
      <c r="A112" s="135" t="s">
        <v>91</v>
      </c>
      <c r="B112" s="135"/>
      <c r="C112" s="75" t="s">
        <v>100</v>
      </c>
      <c r="D112" s="75" t="s">
        <v>93</v>
      </c>
      <c r="E112" s="75" t="s">
        <v>94</v>
      </c>
      <c r="F112" s="75" t="s">
        <v>95</v>
      </c>
      <c r="G112" s="75" t="s">
        <v>96</v>
      </c>
      <c r="H112" s="66" t="str">
        <f>H104</f>
        <v>Valor desconto</v>
      </c>
      <c r="I112" s="67" t="s">
        <v>98</v>
      </c>
    </row>
    <row r="113" spans="1:12" ht="15" customHeight="1" x14ac:dyDescent="0.25">
      <c r="A113" s="160">
        <f>IF(I15="Não aplicável",0,I15)</f>
        <v>0</v>
      </c>
      <c r="B113" s="160"/>
      <c r="C113" s="31">
        <f>IF(I16="Não aplicável",0,I16)</f>
        <v>0</v>
      </c>
      <c r="D113" s="76">
        <v>1</v>
      </c>
      <c r="E113" s="77">
        <f>A113*C113*D113</f>
        <v>0</v>
      </c>
      <c r="F113" s="77">
        <f>E113</f>
        <v>0</v>
      </c>
      <c r="G113" s="80">
        <f>IF(I17="Não aplicável",0,I17)</f>
        <v>0</v>
      </c>
      <c r="H113" s="77">
        <f>F113*G113</f>
        <v>0</v>
      </c>
      <c r="I113" s="81">
        <f>E113-H113</f>
        <v>0</v>
      </c>
    </row>
    <row r="114" spans="1:12" ht="4.5" customHeight="1" x14ac:dyDescent="0.25"/>
    <row r="115" spans="1:12" ht="12" customHeight="1" x14ac:dyDescent="0.25">
      <c r="A115" s="161" t="s">
        <v>101</v>
      </c>
      <c r="B115" s="161"/>
      <c r="C115" s="161"/>
      <c r="D115" s="161"/>
      <c r="E115" s="161"/>
      <c r="F115" s="161"/>
      <c r="G115" s="161"/>
      <c r="H115" s="35">
        <f>H47+H92+H101</f>
        <v>2.2675423840288622</v>
      </c>
      <c r="I115" s="36">
        <f>I47+I92+I101</f>
        <v>2386.0878507441571</v>
      </c>
      <c r="J115" s="24"/>
      <c r="L115" s="24"/>
    </row>
    <row r="116" spans="1:12" s="41" customFormat="1" ht="4.5" customHeight="1" x14ac:dyDescent="0.25">
      <c r="A116" s="37"/>
      <c r="B116" s="37"/>
      <c r="C116" s="37"/>
      <c r="D116" s="37"/>
      <c r="E116" s="37"/>
      <c r="F116" s="37"/>
      <c r="G116" s="37"/>
      <c r="H116" s="38"/>
      <c r="I116" s="39"/>
      <c r="J116" s="40"/>
      <c r="L116" s="40"/>
    </row>
    <row r="117" spans="1:12" ht="11.25" customHeight="1" x14ac:dyDescent="0.25">
      <c r="A117" s="146" t="s">
        <v>102</v>
      </c>
      <c r="B117" s="146"/>
      <c r="C117" s="146"/>
      <c r="D117" s="146"/>
      <c r="E117" s="146"/>
      <c r="F117" s="146"/>
      <c r="G117" s="146"/>
      <c r="H117" s="146"/>
      <c r="I117" s="146"/>
    </row>
    <row r="118" spans="1:12" ht="33.75" customHeight="1" x14ac:dyDescent="0.25">
      <c r="A118" s="13" t="s">
        <v>32</v>
      </c>
      <c r="B118" s="142" t="s">
        <v>103</v>
      </c>
      <c r="C118" s="142"/>
      <c r="D118" s="142"/>
      <c r="E118" s="142"/>
      <c r="F118" s="142"/>
      <c r="G118" s="142"/>
      <c r="H118" s="13" t="s">
        <v>34</v>
      </c>
      <c r="I118" s="13" t="s">
        <v>35</v>
      </c>
    </row>
    <row r="119" spans="1:12" ht="15" customHeight="1" x14ac:dyDescent="0.25">
      <c r="A119" s="76">
        <v>1</v>
      </c>
      <c r="B119" s="143" t="s">
        <v>104</v>
      </c>
      <c r="C119" s="143"/>
      <c r="D119" s="143"/>
      <c r="E119" s="143"/>
      <c r="F119" s="143"/>
      <c r="G119" s="143"/>
      <c r="H119" s="14">
        <f t="shared" ref="H119:H124" si="6">I119/$I$130</f>
        <v>0</v>
      </c>
      <c r="I119" s="81">
        <v>0</v>
      </c>
    </row>
    <row r="120" spans="1:12" ht="15" customHeight="1" x14ac:dyDescent="0.25">
      <c r="A120" s="76">
        <v>2</v>
      </c>
      <c r="B120" s="107" t="s">
        <v>105</v>
      </c>
      <c r="C120" s="107"/>
      <c r="D120" s="107"/>
      <c r="E120" s="107"/>
      <c r="F120" s="107"/>
      <c r="G120" s="107"/>
      <c r="H120" s="14">
        <f t="shared" si="6"/>
        <v>0</v>
      </c>
      <c r="I120" s="81">
        <v>0</v>
      </c>
    </row>
    <row r="121" spans="1:12" ht="15" customHeight="1" x14ac:dyDescent="0.25">
      <c r="A121" s="76">
        <v>3</v>
      </c>
      <c r="B121" s="143" t="s">
        <v>106</v>
      </c>
      <c r="C121" s="143"/>
      <c r="D121" s="143"/>
      <c r="E121" s="143"/>
      <c r="F121" s="143"/>
      <c r="G121" s="143"/>
      <c r="H121" s="14">
        <f t="shared" si="6"/>
        <v>0</v>
      </c>
      <c r="I121" s="81">
        <v>0</v>
      </c>
    </row>
    <row r="122" spans="1:12" ht="15" customHeight="1" x14ac:dyDescent="0.25">
      <c r="A122" s="76">
        <v>4</v>
      </c>
      <c r="B122" s="107" t="s">
        <v>107</v>
      </c>
      <c r="C122" s="107"/>
      <c r="D122" s="107"/>
      <c r="E122" s="107"/>
      <c r="F122" s="107"/>
      <c r="G122" s="107"/>
      <c r="H122" s="14">
        <f t="shared" si="6"/>
        <v>0</v>
      </c>
      <c r="I122" s="81">
        <v>0</v>
      </c>
    </row>
    <row r="123" spans="1:12" ht="15" customHeight="1" x14ac:dyDescent="0.25">
      <c r="A123" s="76">
        <v>5</v>
      </c>
      <c r="B123" s="143" t="s">
        <v>108</v>
      </c>
      <c r="C123" s="143"/>
      <c r="D123" s="143"/>
      <c r="E123" s="143"/>
      <c r="F123" s="143"/>
      <c r="G123" s="143"/>
      <c r="H123" s="14">
        <f t="shared" si="6"/>
        <v>0</v>
      </c>
      <c r="I123" s="81">
        <v>0</v>
      </c>
    </row>
    <row r="124" spans="1:12" ht="15" customHeight="1" x14ac:dyDescent="0.25">
      <c r="A124" s="76">
        <v>6</v>
      </c>
      <c r="B124" s="143" t="s">
        <v>109</v>
      </c>
      <c r="C124" s="143"/>
      <c r="D124" s="143"/>
      <c r="E124" s="143"/>
      <c r="F124" s="143"/>
      <c r="G124" s="143"/>
      <c r="H124" s="14">
        <f t="shared" si="6"/>
        <v>0</v>
      </c>
      <c r="I124" s="81">
        <v>0</v>
      </c>
    </row>
    <row r="125" spans="1:12" ht="15" customHeight="1" x14ac:dyDescent="0.25">
      <c r="A125" s="147" t="s">
        <v>110</v>
      </c>
      <c r="B125" s="147"/>
      <c r="C125" s="147"/>
      <c r="D125" s="147"/>
      <c r="E125" s="147"/>
      <c r="F125" s="147"/>
      <c r="G125" s="147"/>
      <c r="H125" s="15">
        <f>H119+H120+H121+H122+H123+H124</f>
        <v>0</v>
      </c>
      <c r="I125" s="42">
        <f>SUM(I119:I124)</f>
        <v>0</v>
      </c>
      <c r="J125" s="24"/>
    </row>
    <row r="126" spans="1:12" ht="36" customHeight="1" x14ac:dyDescent="0.25">
      <c r="B126" s="153" t="s">
        <v>182</v>
      </c>
      <c r="C126" s="153"/>
      <c r="D126" s="153"/>
      <c r="E126" s="153"/>
      <c r="F126" s="153"/>
      <c r="G126" s="153"/>
      <c r="H126" s="153"/>
      <c r="I126" s="153"/>
    </row>
    <row r="127" spans="1:12" ht="5.25" customHeight="1" x14ac:dyDescent="0.25"/>
    <row r="128" spans="1:12" ht="48.75" customHeight="1" x14ac:dyDescent="0.25">
      <c r="A128" s="167" t="s">
        <v>111</v>
      </c>
      <c r="B128" s="167"/>
      <c r="C128" s="167"/>
      <c r="D128" s="167"/>
      <c r="E128" s="167"/>
      <c r="F128" s="43">
        <f>I30</f>
        <v>0.2</v>
      </c>
      <c r="G128" s="44">
        <f>I130*F128</f>
        <v>426.39709742155867</v>
      </c>
      <c r="H128" s="78" t="s">
        <v>112</v>
      </c>
      <c r="I128" s="45">
        <f>I98</f>
        <v>254.10236363636363</v>
      </c>
    </row>
    <row r="129" spans="1:12" s="48" customFormat="1" ht="16.5" customHeight="1" x14ac:dyDescent="0.25">
      <c r="A129" s="168" t="s">
        <v>113</v>
      </c>
      <c r="B129" s="168"/>
      <c r="C129" s="78" t="s">
        <v>114</v>
      </c>
      <c r="D129" s="78" t="s">
        <v>115</v>
      </c>
      <c r="E129" s="78" t="s">
        <v>116</v>
      </c>
      <c r="F129" s="78" t="s">
        <v>117</v>
      </c>
      <c r="G129" s="78" t="s">
        <v>118</v>
      </c>
      <c r="H129" s="78" t="s">
        <v>119</v>
      </c>
      <c r="I129" s="46" t="s">
        <v>120</v>
      </c>
      <c r="J129" s="47"/>
    </row>
    <row r="130" spans="1:12" ht="16.5" customHeight="1" x14ac:dyDescent="0.25">
      <c r="A130" s="169">
        <f>I47</f>
        <v>1052.2792727272727</v>
      </c>
      <c r="B130" s="169"/>
      <c r="C130" s="79">
        <f>I67</f>
        <v>387.23877236363637</v>
      </c>
      <c r="D130" s="79">
        <f>I79</f>
        <v>268.27123462690906</v>
      </c>
      <c r="E130" s="79">
        <f>I86</f>
        <v>74.880193047272726</v>
      </c>
      <c r="F130" s="79">
        <f>I90</f>
        <v>98.723814342702553</v>
      </c>
      <c r="G130" s="79">
        <f>I101</f>
        <v>504.69456363636368</v>
      </c>
      <c r="H130" s="79">
        <f>A130+C130+D130+E130+F130+G130</f>
        <v>2386.0878507441571</v>
      </c>
      <c r="I130" s="79">
        <f>H130-I128</f>
        <v>2131.9854871077932</v>
      </c>
      <c r="J130" s="24"/>
    </row>
    <row r="131" spans="1:12" ht="4.5" customHeight="1" x14ac:dyDescent="0.25">
      <c r="A131" s="19"/>
      <c r="B131" s="170"/>
      <c r="C131" s="170"/>
      <c r="D131" s="170"/>
      <c r="E131" s="170"/>
      <c r="F131" s="170"/>
      <c r="G131" s="170"/>
      <c r="H131" s="170"/>
      <c r="I131" s="170"/>
    </row>
    <row r="132" spans="1:12" ht="33.75" customHeight="1" x14ac:dyDescent="0.25">
      <c r="A132" s="13" t="s">
        <v>44</v>
      </c>
      <c r="B132" s="142" t="s">
        <v>121</v>
      </c>
      <c r="C132" s="142"/>
      <c r="D132" s="142"/>
      <c r="E132" s="142"/>
      <c r="F132" s="142"/>
      <c r="G132" s="142"/>
      <c r="H132" s="13" t="s">
        <v>34</v>
      </c>
      <c r="I132" s="13" t="s">
        <v>35</v>
      </c>
    </row>
    <row r="133" spans="1:12" ht="15" customHeight="1" x14ac:dyDescent="0.25">
      <c r="A133" s="76">
        <v>1</v>
      </c>
      <c r="B133" s="143" t="s">
        <v>122</v>
      </c>
      <c r="C133" s="143"/>
      <c r="D133" s="143"/>
      <c r="E133" s="143"/>
      <c r="F133" s="143"/>
      <c r="G133" s="143"/>
      <c r="H133" s="14">
        <f>I133/$I$143</f>
        <v>0</v>
      </c>
      <c r="I133" s="81">
        <v>0</v>
      </c>
    </row>
    <row r="134" spans="1:12" ht="15" customHeight="1" x14ac:dyDescent="0.25">
      <c r="A134" s="76">
        <v>2</v>
      </c>
      <c r="B134" s="143" t="s">
        <v>123</v>
      </c>
      <c r="C134" s="143"/>
      <c r="D134" s="143"/>
      <c r="E134" s="143"/>
      <c r="F134" s="143"/>
      <c r="G134" s="143"/>
      <c r="H134" s="14">
        <f>I134/$I$143</f>
        <v>0</v>
      </c>
      <c r="I134" s="81">
        <v>0</v>
      </c>
    </row>
    <row r="135" spans="1:12" ht="35.65" customHeight="1" x14ac:dyDescent="0.25">
      <c r="A135" s="147" t="s">
        <v>179</v>
      </c>
      <c r="B135" s="147"/>
      <c r="C135" s="147"/>
      <c r="D135" s="147"/>
      <c r="E135" s="147"/>
      <c r="F135" s="147"/>
      <c r="G135" s="147"/>
      <c r="H135" s="15">
        <f>H133+H134</f>
        <v>0</v>
      </c>
      <c r="I135" s="16">
        <f>SUM(I133:I134)</f>
        <v>0</v>
      </c>
    </row>
    <row r="136" spans="1:12" ht="4.5" customHeight="1" x14ac:dyDescent="0.25"/>
    <row r="137" spans="1:12" ht="33.75" customHeight="1" x14ac:dyDescent="0.25">
      <c r="A137" s="13" t="s">
        <v>57</v>
      </c>
      <c r="B137" s="142" t="s">
        <v>124</v>
      </c>
      <c r="C137" s="142"/>
      <c r="D137" s="142"/>
      <c r="E137" s="142"/>
      <c r="F137" s="142"/>
      <c r="G137" s="142"/>
      <c r="H137" s="13" t="s">
        <v>34</v>
      </c>
      <c r="I137" s="13" t="s">
        <v>35</v>
      </c>
    </row>
    <row r="138" spans="1:12" ht="15" customHeight="1" x14ac:dyDescent="0.25">
      <c r="A138" s="76">
        <v>1</v>
      </c>
      <c r="B138" s="143" t="s">
        <v>124</v>
      </c>
      <c r="C138" s="143"/>
      <c r="D138" s="143"/>
      <c r="E138" s="143"/>
      <c r="F138" s="143"/>
      <c r="G138" s="143"/>
      <c r="H138" s="14">
        <f>I138/I143</f>
        <v>0</v>
      </c>
      <c r="I138" s="81">
        <v>0</v>
      </c>
    </row>
    <row r="139" spans="1:12" ht="36.6" customHeight="1" x14ac:dyDescent="0.25">
      <c r="A139" s="147" t="s">
        <v>178</v>
      </c>
      <c r="B139" s="147"/>
      <c r="C139" s="147"/>
      <c r="D139" s="147"/>
      <c r="E139" s="147"/>
      <c r="F139" s="147"/>
      <c r="G139" s="147"/>
      <c r="H139" s="15">
        <f>H138</f>
        <v>0</v>
      </c>
      <c r="I139" s="16">
        <f>I138</f>
        <v>0</v>
      </c>
      <c r="J139" s="24"/>
      <c r="K139" s="24"/>
      <c r="L139" s="2"/>
    </row>
    <row r="140" spans="1:12" ht="4.5" customHeight="1" x14ac:dyDescent="0.25">
      <c r="A140" s="18"/>
      <c r="B140" s="18"/>
      <c r="C140" s="18"/>
      <c r="D140" s="18"/>
      <c r="E140" s="18"/>
      <c r="F140" s="18"/>
      <c r="G140" s="18"/>
      <c r="H140" s="25"/>
      <c r="I140" s="26"/>
    </row>
    <row r="141" spans="1:12" ht="39" customHeight="1" x14ac:dyDescent="0.25">
      <c r="A141" s="171" t="s">
        <v>125</v>
      </c>
      <c r="B141" s="171"/>
      <c r="C141" s="171"/>
      <c r="D141" s="171"/>
      <c r="E141" s="171"/>
      <c r="F141" s="43">
        <v>0.18</v>
      </c>
      <c r="G141" s="44">
        <f>I143*F141</f>
        <v>383.75738767940277</v>
      </c>
      <c r="H141" s="78" t="s">
        <v>112</v>
      </c>
      <c r="I141" s="45">
        <f>I98</f>
        <v>254.10236363636363</v>
      </c>
      <c r="L141" s="2"/>
    </row>
    <row r="142" spans="1:12" s="48" customFormat="1" ht="16.5" customHeight="1" x14ac:dyDescent="0.25">
      <c r="A142" s="168" t="s">
        <v>113</v>
      </c>
      <c r="B142" s="168"/>
      <c r="C142" s="78" t="s">
        <v>114</v>
      </c>
      <c r="D142" s="78" t="s">
        <v>115</v>
      </c>
      <c r="E142" s="78" t="s">
        <v>116</v>
      </c>
      <c r="F142" s="78" t="s">
        <v>117</v>
      </c>
      <c r="G142" s="78" t="s">
        <v>118</v>
      </c>
      <c r="H142" s="78" t="s">
        <v>119</v>
      </c>
      <c r="I142" s="46" t="s">
        <v>120</v>
      </c>
      <c r="J142" s="47"/>
      <c r="L142" s="47"/>
    </row>
    <row r="143" spans="1:12" ht="16.5" customHeight="1" x14ac:dyDescent="0.25">
      <c r="A143" s="169">
        <f>I47</f>
        <v>1052.2792727272727</v>
      </c>
      <c r="B143" s="169"/>
      <c r="C143" s="79">
        <f>I67</f>
        <v>387.23877236363637</v>
      </c>
      <c r="D143" s="79">
        <f>I79</f>
        <v>268.27123462690906</v>
      </c>
      <c r="E143" s="79">
        <f>I86</f>
        <v>74.880193047272726</v>
      </c>
      <c r="F143" s="79">
        <f>I90</f>
        <v>98.723814342702553</v>
      </c>
      <c r="G143" s="79">
        <f>I101</f>
        <v>504.69456363636368</v>
      </c>
      <c r="H143" s="79">
        <f>A143+C143+D143+E143+F143+G143</f>
        <v>2386.0878507441571</v>
      </c>
      <c r="I143" s="79">
        <f>H143-I141</f>
        <v>2131.9854871077932</v>
      </c>
      <c r="J143" s="24"/>
      <c r="L143" s="2"/>
    </row>
    <row r="144" spans="1:12" ht="4.5" customHeight="1" x14ac:dyDescent="0.25"/>
    <row r="145" spans="1:10" ht="12" customHeight="1" x14ac:dyDescent="0.25">
      <c r="A145" s="161" t="s">
        <v>126</v>
      </c>
      <c r="B145" s="161"/>
      <c r="C145" s="161"/>
      <c r="D145" s="161"/>
      <c r="E145" s="161"/>
      <c r="F145" s="161"/>
      <c r="G145" s="161"/>
      <c r="H145" s="35">
        <f>H125+H135+H139</f>
        <v>0</v>
      </c>
      <c r="I145" s="36">
        <f>I125+I135+I139</f>
        <v>0</v>
      </c>
    </row>
    <row r="146" spans="1:10" ht="4.5" customHeight="1" x14ac:dyDescent="0.25"/>
    <row r="147" spans="1:10" ht="11.25" customHeight="1" x14ac:dyDescent="0.25">
      <c r="A147" s="146" t="s">
        <v>127</v>
      </c>
      <c r="B147" s="146"/>
      <c r="C147" s="146"/>
      <c r="D147" s="146"/>
      <c r="E147" s="146"/>
      <c r="F147" s="146"/>
      <c r="G147" s="146"/>
      <c r="H147" s="146"/>
      <c r="I147" s="146"/>
    </row>
    <row r="148" spans="1:10" ht="33.75" customHeight="1" x14ac:dyDescent="0.25">
      <c r="A148" s="13" t="s">
        <v>32</v>
      </c>
      <c r="B148" s="142" t="s">
        <v>128</v>
      </c>
      <c r="C148" s="142"/>
      <c r="D148" s="142"/>
      <c r="E148" s="142"/>
      <c r="F148" s="142"/>
      <c r="G148" s="142"/>
      <c r="H148" s="13" t="s">
        <v>34</v>
      </c>
      <c r="I148" s="13" t="s">
        <v>35</v>
      </c>
    </row>
    <row r="149" spans="1:10" ht="15" customHeight="1" x14ac:dyDescent="0.25">
      <c r="A149" s="76">
        <v>1</v>
      </c>
      <c r="B149" s="143" t="s">
        <v>129</v>
      </c>
      <c r="C149" s="143"/>
      <c r="D149" s="143"/>
      <c r="E149" s="143"/>
      <c r="F149" s="143"/>
      <c r="G149" s="143"/>
      <c r="H149" s="14">
        <f>I149/$I$115</f>
        <v>1.9020172910662828E-2</v>
      </c>
      <c r="I149" s="81">
        <f>($D$159/$E$160)*G159</f>
        <v>45.383803501185703</v>
      </c>
    </row>
    <row r="150" spans="1:10" ht="15" customHeight="1" x14ac:dyDescent="0.25">
      <c r="A150" s="76">
        <v>2</v>
      </c>
      <c r="B150" s="143" t="s">
        <v>130</v>
      </c>
      <c r="C150" s="143"/>
      <c r="D150" s="143"/>
      <c r="E150" s="143"/>
      <c r="F150" s="143"/>
      <c r="G150" s="143"/>
      <c r="H150" s="14">
        <f>I150/$I$115</f>
        <v>8.760806916426514E-2</v>
      </c>
      <c r="I150" s="81">
        <f>($D$159/$E$160)*G160</f>
        <v>209.04054946000687</v>
      </c>
    </row>
    <row r="151" spans="1:10" ht="15" customHeight="1" x14ac:dyDescent="0.25">
      <c r="A151" s="76">
        <v>3</v>
      </c>
      <c r="B151" s="143" t="s">
        <v>12</v>
      </c>
      <c r="C151" s="143"/>
      <c r="D151" s="143"/>
      <c r="E151" s="143"/>
      <c r="F151" s="143"/>
      <c r="G151" s="143"/>
      <c r="H151" s="14">
        <f>I151/$I$115</f>
        <v>4.6109510086455342E-2</v>
      </c>
      <c r="I151" s="81">
        <f>($D$159/$E$160)*G161</f>
        <v>110.02134182105625</v>
      </c>
    </row>
    <row r="152" spans="1:10" ht="15" customHeight="1" x14ac:dyDescent="0.25">
      <c r="A152" s="76">
        <v>4</v>
      </c>
      <c r="B152" s="143" t="s">
        <v>131</v>
      </c>
      <c r="C152" s="143"/>
      <c r="D152" s="143"/>
      <c r="E152" s="143"/>
      <c r="F152" s="143"/>
      <c r="G152" s="143"/>
      <c r="H152" s="14">
        <f>I152/$I$115</f>
        <v>0</v>
      </c>
      <c r="I152" s="81">
        <f>($D$159/$E$160)*G162</f>
        <v>0</v>
      </c>
    </row>
    <row r="153" spans="1:10" ht="15" customHeight="1" x14ac:dyDescent="0.25">
      <c r="A153" s="76">
        <v>5</v>
      </c>
      <c r="B153" s="143" t="s">
        <v>132</v>
      </c>
      <c r="C153" s="143"/>
      <c r="D153" s="143"/>
      <c r="E153" s="143"/>
      <c r="F153" s="143"/>
      <c r="G153" s="143"/>
      <c r="H153" s="14">
        <f>I153/$I$115</f>
        <v>0</v>
      </c>
      <c r="I153" s="81">
        <f>($D$159/$E$160)*G163</f>
        <v>0</v>
      </c>
    </row>
    <row r="154" spans="1:10" ht="15" customHeight="1" x14ac:dyDescent="0.25">
      <c r="A154" s="147" t="s">
        <v>133</v>
      </c>
      <c r="B154" s="147"/>
      <c r="C154" s="147"/>
      <c r="D154" s="147"/>
      <c r="E154" s="147"/>
      <c r="F154" s="147"/>
      <c r="G154" s="147"/>
      <c r="H154" s="15">
        <f>H149+H150+H151+H152+H153</f>
        <v>0.1527377521613833</v>
      </c>
      <c r="I154" s="16">
        <f>SUM(I149:I153)</f>
        <v>364.44569478224884</v>
      </c>
    </row>
    <row r="155" spans="1:10" ht="11.25" customHeight="1" x14ac:dyDescent="0.25">
      <c r="A155" s="19" t="s">
        <v>134</v>
      </c>
      <c r="B155" s="153" t="s">
        <v>135</v>
      </c>
      <c r="C155" s="153"/>
      <c r="D155" s="153"/>
      <c r="E155" s="153"/>
      <c r="F155" s="153"/>
      <c r="G155" s="153"/>
      <c r="H155" s="153"/>
      <c r="I155" s="153"/>
    </row>
    <row r="156" spans="1:10" ht="18.75" customHeight="1" x14ac:dyDescent="0.25">
      <c r="A156" s="19" t="s">
        <v>136</v>
      </c>
      <c r="B156" s="172" t="s">
        <v>137</v>
      </c>
      <c r="C156" s="172"/>
      <c r="D156" s="172"/>
      <c r="E156" s="172"/>
      <c r="F156" s="172"/>
      <c r="G156" s="172"/>
      <c r="H156" s="172"/>
      <c r="I156" s="172"/>
    </row>
    <row r="157" spans="1:10" ht="13.5" customHeight="1" x14ac:dyDescent="0.25">
      <c r="A157" s="155" t="s">
        <v>138</v>
      </c>
      <c r="B157" s="155"/>
      <c r="C157" s="155"/>
      <c r="D157" s="155"/>
      <c r="E157" s="155"/>
      <c r="F157" s="155"/>
      <c r="G157" s="155"/>
      <c r="H157" s="155"/>
      <c r="I157" s="155"/>
    </row>
    <row r="158" spans="1:10" ht="13.5" customHeight="1" x14ac:dyDescent="0.25">
      <c r="A158" s="108" t="s">
        <v>139</v>
      </c>
      <c r="B158" s="108"/>
      <c r="C158" s="76" t="s">
        <v>140</v>
      </c>
      <c r="D158" s="118" t="s">
        <v>141</v>
      </c>
      <c r="E158" s="118"/>
      <c r="F158" s="76" t="s">
        <v>142</v>
      </c>
      <c r="G158" s="49" t="s">
        <v>143</v>
      </c>
      <c r="H158" s="108" t="s">
        <v>144</v>
      </c>
      <c r="I158" s="108"/>
    </row>
    <row r="159" spans="1:10" ht="13.5" customHeight="1" x14ac:dyDescent="0.25">
      <c r="A159" s="177">
        <f>I115</f>
        <v>2386.0878507441571</v>
      </c>
      <c r="B159" s="177"/>
      <c r="C159" s="81">
        <f>I145</f>
        <v>0</v>
      </c>
      <c r="D159" s="178">
        <f>A159+C159</f>
        <v>2386.0878507441571</v>
      </c>
      <c r="E159" s="178"/>
      <c r="F159" s="76" t="str">
        <f>B149</f>
        <v>PIS</v>
      </c>
      <c r="G159" s="50">
        <v>1.6500000000000001E-2</v>
      </c>
      <c r="H159" s="174">
        <v>6.4999999999999997E-3</v>
      </c>
      <c r="I159" s="174"/>
      <c r="J159" s="24"/>
    </row>
    <row r="160" spans="1:10" ht="13.5" customHeight="1" x14ac:dyDescent="0.25">
      <c r="A160" s="179" t="s">
        <v>145</v>
      </c>
      <c r="B160" s="179"/>
      <c r="C160" s="49">
        <v>1</v>
      </c>
      <c r="D160" s="51">
        <f>G164/1</f>
        <v>0.13250000000000001</v>
      </c>
      <c r="E160" s="52">
        <f>C160-D160</f>
        <v>0.86749999999999994</v>
      </c>
      <c r="F160" s="76" t="str">
        <f>B150</f>
        <v>COFINS</v>
      </c>
      <c r="G160" s="50">
        <v>7.5999999999999998E-2</v>
      </c>
      <c r="H160" s="174">
        <v>0.03</v>
      </c>
      <c r="I160" s="174"/>
    </row>
    <row r="161" spans="1:10" ht="13.5" customHeight="1" x14ac:dyDescent="0.25">
      <c r="A161" s="180" t="s">
        <v>146</v>
      </c>
      <c r="B161" s="180"/>
      <c r="C161" s="76">
        <v>1</v>
      </c>
      <c r="D161" s="53">
        <f>H164</f>
        <v>7.6499999999999999E-2</v>
      </c>
      <c r="E161" s="54">
        <f>C161-D161</f>
        <v>0.92349999999999999</v>
      </c>
      <c r="F161" s="76" t="str">
        <f>B151</f>
        <v>ISS</v>
      </c>
      <c r="G161" s="50">
        <f>I11</f>
        <v>0.04</v>
      </c>
      <c r="H161" s="174">
        <f>I11</f>
        <v>0.04</v>
      </c>
      <c r="I161" s="174"/>
    </row>
    <row r="162" spans="1:10" ht="13.5" customHeight="1" x14ac:dyDescent="0.25">
      <c r="A162" s="173" t="s">
        <v>147</v>
      </c>
      <c r="B162" s="173"/>
      <c r="C162" s="76">
        <v>1</v>
      </c>
      <c r="D162" s="55">
        <v>0.09</v>
      </c>
      <c r="E162" s="56">
        <f>C162-D162</f>
        <v>0.91</v>
      </c>
      <c r="F162" s="76" t="s">
        <v>148</v>
      </c>
      <c r="G162" s="50">
        <v>0</v>
      </c>
      <c r="H162" s="174">
        <v>0</v>
      </c>
      <c r="I162" s="174"/>
    </row>
    <row r="163" spans="1:10" ht="13.5" customHeight="1" x14ac:dyDescent="0.25">
      <c r="A163" s="175" t="s">
        <v>149</v>
      </c>
      <c r="B163" s="175" t="s">
        <v>150</v>
      </c>
      <c r="C163" s="175"/>
      <c r="D163" s="175"/>
      <c r="E163" s="175"/>
      <c r="F163" s="73" t="s">
        <v>151</v>
      </c>
      <c r="G163" s="50">
        <v>0</v>
      </c>
      <c r="H163" s="174">
        <v>0</v>
      </c>
      <c r="I163" s="174"/>
    </row>
    <row r="164" spans="1:10" ht="18" customHeight="1" x14ac:dyDescent="0.25">
      <c r="A164" s="175"/>
      <c r="B164" s="175"/>
      <c r="C164" s="175"/>
      <c r="D164" s="175"/>
      <c r="E164" s="175"/>
      <c r="F164" s="70" t="s">
        <v>152</v>
      </c>
      <c r="G164" s="57">
        <f>SUM(G159:G163)</f>
        <v>0.13250000000000001</v>
      </c>
      <c r="H164" s="176">
        <f>SUM(H159:I163)</f>
        <v>7.6499999999999999E-2</v>
      </c>
      <c r="I164" s="176"/>
    </row>
    <row r="165" spans="1:10" ht="18" customHeight="1" x14ac:dyDescent="0.25">
      <c r="A165" s="19" t="s">
        <v>153</v>
      </c>
      <c r="B165" s="172" t="s">
        <v>154</v>
      </c>
      <c r="C165" s="172"/>
      <c r="D165" s="172"/>
      <c r="E165" s="172"/>
      <c r="F165" s="172"/>
      <c r="G165" s="172"/>
      <c r="H165" s="172"/>
      <c r="I165" s="172"/>
    </row>
    <row r="166" spans="1:10" ht="4.5" customHeight="1" x14ac:dyDescent="0.25">
      <c r="A166" s="58"/>
      <c r="B166" s="181"/>
      <c r="C166" s="181"/>
      <c r="D166" s="181"/>
      <c r="E166" s="181"/>
      <c r="F166" s="181"/>
      <c r="G166" s="181"/>
      <c r="H166" s="181"/>
      <c r="I166" s="181"/>
    </row>
    <row r="167" spans="1:10" ht="12" customHeight="1" x14ac:dyDescent="0.25">
      <c r="A167" s="161" t="s">
        <v>155</v>
      </c>
      <c r="B167" s="161"/>
      <c r="C167" s="161"/>
      <c r="D167" s="161"/>
      <c r="E167" s="161"/>
      <c r="F167" s="161"/>
      <c r="G167" s="161"/>
      <c r="H167" s="35">
        <f>H154</f>
        <v>0.1527377521613833</v>
      </c>
      <c r="I167" s="36">
        <f>I154</f>
        <v>364.44569478224884</v>
      </c>
    </row>
    <row r="168" spans="1:10" ht="4.5" customHeight="1" x14ac:dyDescent="0.25"/>
    <row r="169" spans="1:10" ht="11.25" customHeight="1" x14ac:dyDescent="0.25">
      <c r="A169" s="182" t="s">
        <v>156</v>
      </c>
      <c r="B169" s="182"/>
      <c r="C169" s="182"/>
      <c r="D169" s="182"/>
      <c r="E169" s="182"/>
      <c r="F169" s="182"/>
      <c r="G169" s="182"/>
      <c r="H169" s="182"/>
      <c r="I169" s="182"/>
    </row>
    <row r="170" spans="1:10" ht="11.25" customHeight="1" x14ac:dyDescent="0.25">
      <c r="A170" s="146" t="s">
        <v>31</v>
      </c>
      <c r="B170" s="146"/>
      <c r="C170" s="146"/>
      <c r="D170" s="146"/>
      <c r="E170" s="146"/>
      <c r="F170" s="146"/>
      <c r="G170" s="146"/>
      <c r="H170" s="146"/>
      <c r="I170" s="146"/>
    </row>
    <row r="171" spans="1:10" ht="15" customHeight="1" x14ac:dyDescent="0.25">
      <c r="A171" s="76">
        <v>1</v>
      </c>
      <c r="B171" s="143" t="s">
        <v>157</v>
      </c>
      <c r="C171" s="143"/>
      <c r="D171" s="143"/>
      <c r="E171" s="143"/>
      <c r="F171" s="143"/>
      <c r="G171" s="143"/>
      <c r="H171" s="14">
        <f>I171/$G$192</f>
        <v>0.38257278281108337</v>
      </c>
      <c r="I171" s="59">
        <f>I47</f>
        <v>1052.2792727272727</v>
      </c>
    </row>
    <row r="172" spans="1:10" ht="15" customHeight="1" x14ac:dyDescent="0.25">
      <c r="A172" s="76">
        <v>2</v>
      </c>
      <c r="B172" s="143" t="s">
        <v>158</v>
      </c>
      <c r="C172" s="143"/>
      <c r="D172" s="143"/>
      <c r="E172" s="143"/>
      <c r="F172" s="143"/>
      <c r="G172" s="143"/>
      <c r="H172" s="14">
        <f>I172/$G$192</f>
        <v>0.30143752135982121</v>
      </c>
      <c r="I172" s="59">
        <f>I67+I79+I86+I90</f>
        <v>829.11401438052076</v>
      </c>
    </row>
    <row r="173" spans="1:10" ht="15" customHeight="1" x14ac:dyDescent="0.25">
      <c r="A173" s="76">
        <v>3</v>
      </c>
      <c r="B173" s="143" t="s">
        <v>159</v>
      </c>
      <c r="C173" s="143"/>
      <c r="D173" s="143"/>
      <c r="E173" s="143"/>
      <c r="F173" s="143"/>
      <c r="G173" s="143"/>
      <c r="H173" s="14">
        <f>I173/$G$192</f>
        <v>0.18348969582909547</v>
      </c>
      <c r="I173" s="59">
        <f>I101</f>
        <v>504.69456363636368</v>
      </c>
    </row>
    <row r="174" spans="1:10" s="18" customFormat="1" ht="15" customHeight="1" x14ac:dyDescent="0.25">
      <c r="A174" s="161" t="s">
        <v>160</v>
      </c>
      <c r="B174" s="161"/>
      <c r="C174" s="161"/>
      <c r="D174" s="161"/>
      <c r="E174" s="161"/>
      <c r="F174" s="161"/>
      <c r="G174" s="161"/>
      <c r="H174" s="35">
        <f>H171+H172+H173</f>
        <v>0.86750000000000005</v>
      </c>
      <c r="I174" s="36">
        <f>SUM(I171:I173)</f>
        <v>2386.0878507441571</v>
      </c>
      <c r="J174" s="25"/>
    </row>
    <row r="175" spans="1:10" ht="4.5" customHeight="1" x14ac:dyDescent="0.25"/>
    <row r="176" spans="1:10" ht="11.25" customHeight="1" x14ac:dyDescent="0.25">
      <c r="A176" s="146" t="s">
        <v>102</v>
      </c>
      <c r="B176" s="146"/>
      <c r="C176" s="146"/>
      <c r="D176" s="146"/>
      <c r="E176" s="146"/>
      <c r="F176" s="146"/>
      <c r="G176" s="146"/>
      <c r="H176" s="146"/>
      <c r="I176" s="146"/>
    </row>
    <row r="177" spans="1:11" ht="15" customHeight="1" x14ac:dyDescent="0.25">
      <c r="A177" s="76">
        <v>1</v>
      </c>
      <c r="B177" s="143" t="s">
        <v>161</v>
      </c>
      <c r="C177" s="143"/>
      <c r="D177" s="143"/>
      <c r="E177" s="143"/>
      <c r="F177" s="143"/>
      <c r="G177" s="143"/>
      <c r="H177" s="14">
        <f>I177/$G$192</f>
        <v>0</v>
      </c>
      <c r="I177" s="81">
        <f>I125</f>
        <v>0</v>
      </c>
    </row>
    <row r="178" spans="1:11" ht="15" customHeight="1" x14ac:dyDescent="0.25">
      <c r="A178" s="76">
        <v>2</v>
      </c>
      <c r="B178" s="143" t="s">
        <v>162</v>
      </c>
      <c r="C178" s="143"/>
      <c r="D178" s="143"/>
      <c r="E178" s="143"/>
      <c r="F178" s="143"/>
      <c r="G178" s="143"/>
      <c r="H178" s="14">
        <f>I178/$G$192</f>
        <v>0</v>
      </c>
      <c r="I178" s="81">
        <f>I135</f>
        <v>0</v>
      </c>
    </row>
    <row r="179" spans="1:11" ht="15" customHeight="1" x14ac:dyDescent="0.25">
      <c r="A179" s="76">
        <v>3</v>
      </c>
      <c r="B179" s="143" t="s">
        <v>163</v>
      </c>
      <c r="C179" s="143"/>
      <c r="D179" s="143"/>
      <c r="E179" s="143"/>
      <c r="F179" s="143"/>
      <c r="G179" s="143"/>
      <c r="H179" s="14">
        <f>I179/$G$192</f>
        <v>0</v>
      </c>
      <c r="I179" s="81">
        <f>I139</f>
        <v>0</v>
      </c>
    </row>
    <row r="180" spans="1:11" ht="15" customHeight="1" x14ac:dyDescent="0.25">
      <c r="A180" s="161" t="s">
        <v>164</v>
      </c>
      <c r="B180" s="161"/>
      <c r="C180" s="161"/>
      <c r="D180" s="161"/>
      <c r="E180" s="161"/>
      <c r="F180" s="161"/>
      <c r="G180" s="161"/>
      <c r="H180" s="35">
        <f>H177+H178+H179</f>
        <v>0</v>
      </c>
      <c r="I180" s="36">
        <f>I177+I178+I179</f>
        <v>0</v>
      </c>
    </row>
    <row r="181" spans="1:11" ht="4.5" customHeight="1" x14ac:dyDescent="0.25"/>
    <row r="182" spans="1:11" ht="11.25" customHeight="1" x14ac:dyDescent="0.25">
      <c r="A182" s="146" t="s">
        <v>127</v>
      </c>
      <c r="B182" s="146"/>
      <c r="C182" s="146"/>
      <c r="D182" s="146"/>
      <c r="E182" s="146"/>
      <c r="F182" s="146"/>
      <c r="G182" s="146"/>
      <c r="H182" s="146"/>
      <c r="I182" s="146"/>
    </row>
    <row r="183" spans="1:11" ht="15" customHeight="1" x14ac:dyDescent="0.25">
      <c r="A183" s="76">
        <v>1</v>
      </c>
      <c r="B183" s="143" t="s">
        <v>165</v>
      </c>
      <c r="C183" s="143"/>
      <c r="D183" s="143"/>
      <c r="E183" s="143"/>
      <c r="F183" s="143"/>
      <c r="G183" s="143"/>
      <c r="H183" s="14">
        <f>I183/$G$192</f>
        <v>0.13250000000000003</v>
      </c>
      <c r="I183" s="81">
        <f>I154</f>
        <v>364.44569478224884</v>
      </c>
    </row>
    <row r="184" spans="1:11" ht="15" customHeight="1" x14ac:dyDescent="0.25">
      <c r="A184" s="161" t="s">
        <v>166</v>
      </c>
      <c r="B184" s="161"/>
      <c r="C184" s="161"/>
      <c r="D184" s="161"/>
      <c r="E184" s="161"/>
      <c r="F184" s="161"/>
      <c r="G184" s="161"/>
      <c r="H184" s="35">
        <f>H183</f>
        <v>0.13250000000000003</v>
      </c>
      <c r="I184" s="36">
        <f>I154</f>
        <v>364.44569478224884</v>
      </c>
      <c r="K184" s="30"/>
    </row>
    <row r="185" spans="1:11" ht="4.5" customHeight="1" x14ac:dyDescent="0.25"/>
    <row r="186" spans="1:11" ht="11.25" customHeight="1" x14ac:dyDescent="0.25">
      <c r="A186" s="184" t="s">
        <v>188</v>
      </c>
      <c r="B186" s="184"/>
      <c r="C186" s="184"/>
      <c r="D186" s="184"/>
      <c r="E186" s="184"/>
      <c r="F186" s="184"/>
      <c r="G186" s="184"/>
      <c r="H186" s="184"/>
      <c r="I186" s="184"/>
    </row>
    <row r="187" spans="1:11" ht="4.9000000000000004" customHeight="1" x14ac:dyDescent="0.25">
      <c r="A187" s="183"/>
      <c r="B187" s="183"/>
      <c r="C187" s="183"/>
      <c r="D187" s="183"/>
      <c r="E187" s="183"/>
      <c r="F187" s="183"/>
      <c r="G187" s="183"/>
      <c r="H187" s="183"/>
      <c r="I187" s="183"/>
    </row>
    <row r="188" spans="1:11" ht="40.5" customHeight="1" x14ac:dyDescent="0.25">
      <c r="A188" s="184" t="s">
        <v>186</v>
      </c>
      <c r="B188" s="184"/>
      <c r="C188" s="184"/>
      <c r="D188" s="184"/>
      <c r="E188" s="184"/>
      <c r="F188" s="184"/>
      <c r="G188" s="185" t="s">
        <v>196</v>
      </c>
      <c r="H188" s="186"/>
      <c r="I188" s="187"/>
    </row>
    <row r="189" spans="1:11" ht="11.25" customHeight="1" x14ac:dyDescent="0.25">
      <c r="A189" s="184"/>
      <c r="B189" s="184"/>
      <c r="C189" s="184"/>
      <c r="D189" s="184"/>
      <c r="E189" s="184"/>
      <c r="F189" s="184"/>
      <c r="G189" s="100"/>
      <c r="H189" s="101"/>
      <c r="I189" s="101">
        <f>((H71+H77+H78+H83+H84+H85)+((H71+H77+H78+H83+H84+H85)*H67))*I47*H192</f>
        <v>405.15091427279128</v>
      </c>
    </row>
    <row r="190" spans="1:11" ht="4.9000000000000004" customHeight="1" x14ac:dyDescent="0.25">
      <c r="A190" s="183"/>
      <c r="B190" s="183"/>
      <c r="C190" s="183"/>
      <c r="D190" s="183"/>
      <c r="E190" s="183"/>
      <c r="F190" s="183"/>
      <c r="G190" s="183"/>
      <c r="H190" s="183"/>
      <c r="I190" s="183"/>
    </row>
    <row r="191" spans="1:11" ht="35.450000000000003" customHeight="1" x14ac:dyDescent="0.25">
      <c r="A191" s="188" t="s">
        <v>187</v>
      </c>
      <c r="B191" s="189"/>
      <c r="C191" s="189"/>
      <c r="D191" s="189"/>
      <c r="E191" s="189"/>
      <c r="F191" s="190"/>
      <c r="G191" s="83" t="s">
        <v>167</v>
      </c>
      <c r="H191" s="83" t="s">
        <v>168</v>
      </c>
      <c r="I191" s="83" t="s">
        <v>169</v>
      </c>
    </row>
    <row r="192" spans="1:11" ht="14.45" customHeight="1" x14ac:dyDescent="0.25">
      <c r="A192" s="191"/>
      <c r="B192" s="192"/>
      <c r="C192" s="192"/>
      <c r="D192" s="192"/>
      <c r="E192" s="192"/>
      <c r="F192" s="193"/>
      <c r="G192" s="94">
        <f>I174+I180+I184</f>
        <v>2750.5335455264058</v>
      </c>
      <c r="H192" s="82">
        <f>IF(D6="12x36",2,1)</f>
        <v>1</v>
      </c>
      <c r="I192" s="95">
        <f>G192*H192</f>
        <v>2750.5335455264058</v>
      </c>
    </row>
  </sheetData>
  <mergeCells count="181">
    <mergeCell ref="G188:I188"/>
    <mergeCell ref="A187:I187"/>
    <mergeCell ref="A190:I190"/>
    <mergeCell ref="A188:F189"/>
    <mergeCell ref="A191:F192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G12:G14"/>
    <mergeCell ref="A26:F26"/>
    <mergeCell ref="A27:F28"/>
    <mergeCell ref="A29:F29"/>
    <mergeCell ref="A30:F30"/>
    <mergeCell ref="A37:I37"/>
    <mergeCell ref="B38:G38"/>
    <mergeCell ref="H21:H24"/>
    <mergeCell ref="I21:I24"/>
    <mergeCell ref="A22:F22"/>
    <mergeCell ref="A23:F23"/>
    <mergeCell ref="A24:F24"/>
    <mergeCell ref="A25:F25"/>
    <mergeCell ref="A32:I36"/>
    <mergeCell ref="B45:G45"/>
    <mergeCell ref="B46:G46"/>
    <mergeCell ref="A47:G47"/>
    <mergeCell ref="B58:G58"/>
    <mergeCell ref="B59:G59"/>
    <mergeCell ref="B60:G60"/>
    <mergeCell ref="B39:G39"/>
    <mergeCell ref="B40:G40"/>
    <mergeCell ref="B41:G41"/>
    <mergeCell ref="B42:G42"/>
    <mergeCell ref="B43:G43"/>
    <mergeCell ref="B44:G44"/>
    <mergeCell ref="A48:I57"/>
    <mergeCell ref="A67:G67"/>
    <mergeCell ref="A68:I68"/>
    <mergeCell ref="A69:I69"/>
    <mergeCell ref="B70:G70"/>
    <mergeCell ref="B71:G71"/>
    <mergeCell ref="B72:G72"/>
    <mergeCell ref="B61:G61"/>
    <mergeCell ref="B62:G62"/>
    <mergeCell ref="B63:G63"/>
    <mergeCell ref="B64:G64"/>
    <mergeCell ref="B65:G65"/>
    <mergeCell ref="B66:G66"/>
    <mergeCell ref="A79:G79"/>
    <mergeCell ref="B80:I80"/>
    <mergeCell ref="B81:I81"/>
    <mergeCell ref="B82:G82"/>
    <mergeCell ref="B83:G83"/>
    <mergeCell ref="B84:G84"/>
    <mergeCell ref="B73:G73"/>
    <mergeCell ref="B74:G74"/>
    <mergeCell ref="B75:G75"/>
    <mergeCell ref="B76:G76"/>
    <mergeCell ref="B77:G77"/>
    <mergeCell ref="B78:G78"/>
    <mergeCell ref="B94:G94"/>
    <mergeCell ref="B95:G95"/>
    <mergeCell ref="B96:G96"/>
    <mergeCell ref="B97:G97"/>
    <mergeCell ref="B98:G98"/>
    <mergeCell ref="B99:G99"/>
    <mergeCell ref="B85:G85"/>
    <mergeCell ref="A86:G86"/>
    <mergeCell ref="B88:G88"/>
    <mergeCell ref="B89:G89"/>
    <mergeCell ref="A90:G90"/>
    <mergeCell ref="A92:G92"/>
    <mergeCell ref="A107:I107"/>
    <mergeCell ref="A108:B108"/>
    <mergeCell ref="A109:B109"/>
    <mergeCell ref="A111:E111"/>
    <mergeCell ref="F111:I111"/>
    <mergeCell ref="A112:B112"/>
    <mergeCell ref="B100:G100"/>
    <mergeCell ref="A101:G101"/>
    <mergeCell ref="B102:G102"/>
    <mergeCell ref="A103:I103"/>
    <mergeCell ref="A104:B104"/>
    <mergeCell ref="A105:B105"/>
    <mergeCell ref="B121:G121"/>
    <mergeCell ref="B122:G122"/>
    <mergeCell ref="B123:G123"/>
    <mergeCell ref="B124:G124"/>
    <mergeCell ref="A125:G125"/>
    <mergeCell ref="B126:I126"/>
    <mergeCell ref="A113:B113"/>
    <mergeCell ref="A115:G115"/>
    <mergeCell ref="A117:I117"/>
    <mergeCell ref="B118:G118"/>
    <mergeCell ref="B119:G119"/>
    <mergeCell ref="B120:G120"/>
    <mergeCell ref="B134:G134"/>
    <mergeCell ref="A135:G135"/>
    <mergeCell ref="B137:G137"/>
    <mergeCell ref="B138:G138"/>
    <mergeCell ref="A139:G139"/>
    <mergeCell ref="A141:E141"/>
    <mergeCell ref="A128:E128"/>
    <mergeCell ref="A129:B129"/>
    <mergeCell ref="A130:B130"/>
    <mergeCell ref="B131:I131"/>
    <mergeCell ref="B132:G132"/>
    <mergeCell ref="B133:G133"/>
    <mergeCell ref="B150:G150"/>
    <mergeCell ref="B151:G151"/>
    <mergeCell ref="B152:G152"/>
    <mergeCell ref="B153:G153"/>
    <mergeCell ref="A154:G154"/>
    <mergeCell ref="B155:I155"/>
    <mergeCell ref="A142:B142"/>
    <mergeCell ref="A143:B143"/>
    <mergeCell ref="A145:G145"/>
    <mergeCell ref="A147:I147"/>
    <mergeCell ref="B148:G148"/>
    <mergeCell ref="B149:G149"/>
    <mergeCell ref="A160:B160"/>
    <mergeCell ref="H160:I160"/>
    <mergeCell ref="A161:B161"/>
    <mergeCell ref="H161:I161"/>
    <mergeCell ref="A162:B162"/>
    <mergeCell ref="H162:I162"/>
    <mergeCell ref="B156:I156"/>
    <mergeCell ref="A157:I157"/>
    <mergeCell ref="A158:B158"/>
    <mergeCell ref="D158:E158"/>
    <mergeCell ref="H158:I158"/>
    <mergeCell ref="A159:B159"/>
    <mergeCell ref="D159:E159"/>
    <mergeCell ref="H159:I159"/>
    <mergeCell ref="A167:G167"/>
    <mergeCell ref="A169:I169"/>
    <mergeCell ref="A170:I170"/>
    <mergeCell ref="B171:G171"/>
    <mergeCell ref="B172:G172"/>
    <mergeCell ref="B173:G173"/>
    <mergeCell ref="A163:A164"/>
    <mergeCell ref="B163:E164"/>
    <mergeCell ref="H163:I163"/>
    <mergeCell ref="H164:I164"/>
    <mergeCell ref="B165:I165"/>
    <mergeCell ref="B166:I166"/>
    <mergeCell ref="A182:I182"/>
    <mergeCell ref="B183:G183"/>
    <mergeCell ref="A184:G184"/>
    <mergeCell ref="A186:I186"/>
    <mergeCell ref="A174:G174"/>
    <mergeCell ref="A176:I176"/>
    <mergeCell ref="B177:G177"/>
    <mergeCell ref="B178:G178"/>
    <mergeCell ref="B179:G179"/>
    <mergeCell ref="A180:G18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19"/>
  <sheetViews>
    <sheetView view="pageBreakPreview" topLeftCell="F1" zoomScaleNormal="100" workbookViewId="0">
      <selection activeCell="Q4" sqref="Q4"/>
    </sheetView>
  </sheetViews>
  <sheetFormatPr defaultColWidth="8.42578125" defaultRowHeight="15" x14ac:dyDescent="0.25"/>
  <cols>
    <col min="1" max="1" width="8.42578125" style="60" customWidth="1"/>
    <col min="2" max="2" width="29" style="60" customWidth="1"/>
    <col min="3" max="3" width="24.42578125" style="60" customWidth="1"/>
    <col min="4" max="4" width="13.42578125" style="60" customWidth="1"/>
    <col min="5" max="5" width="17.42578125" style="60" customWidth="1"/>
    <col min="6" max="6" width="7.28515625" style="60" customWidth="1"/>
    <col min="7" max="7" width="13.28515625" style="60" customWidth="1"/>
    <col min="8" max="8" width="14.85546875" style="60" customWidth="1"/>
    <col min="9" max="9" width="15.42578125" style="60" customWidth="1"/>
    <col min="10" max="10" width="15" style="60" customWidth="1"/>
    <col min="11" max="16384" width="8.42578125" style="60"/>
  </cols>
  <sheetData>
    <row r="1" spans="1:10" ht="58.9" customHeight="1" x14ac:dyDescent="0.25">
      <c r="A1" s="102" t="s">
        <v>211</v>
      </c>
      <c r="B1" s="90" t="s">
        <v>170</v>
      </c>
      <c r="C1" s="90" t="s">
        <v>171</v>
      </c>
      <c r="D1" s="89" t="s">
        <v>172</v>
      </c>
      <c r="E1" s="89" t="s">
        <v>173</v>
      </c>
      <c r="F1" s="91" t="s">
        <v>174</v>
      </c>
      <c r="G1" s="92" t="s">
        <v>189</v>
      </c>
      <c r="H1" s="93" t="s">
        <v>190</v>
      </c>
      <c r="I1" s="93" t="s">
        <v>184</v>
      </c>
      <c r="J1" s="92" t="s">
        <v>185</v>
      </c>
    </row>
    <row r="2" spans="1:10" x14ac:dyDescent="0.25">
      <c r="A2" s="103">
        <v>1</v>
      </c>
      <c r="B2" s="61" t="s">
        <v>210</v>
      </c>
      <c r="C2" s="61" t="s">
        <v>200</v>
      </c>
      <c r="D2" s="86" t="s">
        <v>212</v>
      </c>
      <c r="E2" s="86" t="s">
        <v>213</v>
      </c>
      <c r="F2" s="87">
        <v>2</v>
      </c>
      <c r="G2" s="85">
        <f>'Serv Limpeza Caxias'!I189</f>
        <v>405.15091427279128</v>
      </c>
      <c r="H2" s="85">
        <f>G2*F2</f>
        <v>810.30182854558257</v>
      </c>
      <c r="I2" s="88">
        <f>'Serv Limpeza Caxias'!I192</f>
        <v>2750.5335455264058</v>
      </c>
      <c r="J2" s="88">
        <f t="shared" ref="J2:J8" si="0">F2*I2</f>
        <v>5501.0670910528115</v>
      </c>
    </row>
    <row r="3" spans="1:10" x14ac:dyDescent="0.25">
      <c r="A3" s="103">
        <v>2</v>
      </c>
      <c r="B3" s="61" t="s">
        <v>210</v>
      </c>
      <c r="C3" s="61" t="s">
        <v>203</v>
      </c>
      <c r="D3" s="62" t="s">
        <v>212</v>
      </c>
      <c r="E3" s="62" t="s">
        <v>213</v>
      </c>
      <c r="F3" s="64">
        <v>2</v>
      </c>
      <c r="G3" s="84">
        <f>'Serv Limpeza Santa Maria'!I189</f>
        <v>405.15091427279128</v>
      </c>
      <c r="H3" s="85">
        <f t="shared" ref="H3:H9" si="1">G3*F3</f>
        <v>810.30182854558257</v>
      </c>
      <c r="I3" s="63">
        <f>'Serv Limpeza Santa Maria'!I192</f>
        <v>2704.8851305408152</v>
      </c>
      <c r="J3" s="63">
        <f t="shared" si="0"/>
        <v>5409.7702610816305</v>
      </c>
    </row>
    <row r="4" spans="1:10" x14ac:dyDescent="0.25">
      <c r="A4" s="103">
        <v>3</v>
      </c>
      <c r="B4" s="61" t="s">
        <v>210</v>
      </c>
      <c r="C4" s="61" t="s">
        <v>204</v>
      </c>
      <c r="D4" s="62" t="s">
        <v>212</v>
      </c>
      <c r="E4" s="62" t="s">
        <v>213</v>
      </c>
      <c r="F4" s="64">
        <v>1</v>
      </c>
      <c r="G4" s="84">
        <f>'Serv Limpeza Sto Angelo'!I189</f>
        <v>405.15091427279128</v>
      </c>
      <c r="H4" s="85">
        <f t="shared" si="1"/>
        <v>405.15091427279128</v>
      </c>
      <c r="I4" s="63">
        <f>'Serv Limpeza Sto Angelo'!I192</f>
        <v>2628.9320236400649</v>
      </c>
      <c r="J4" s="63">
        <f t="shared" si="0"/>
        <v>2628.9320236400649</v>
      </c>
    </row>
    <row r="5" spans="1:10" x14ac:dyDescent="0.25">
      <c r="A5" s="103">
        <v>4</v>
      </c>
      <c r="B5" s="61" t="s">
        <v>210</v>
      </c>
      <c r="C5" s="61" t="s">
        <v>205</v>
      </c>
      <c r="D5" s="86" t="s">
        <v>212</v>
      </c>
      <c r="E5" s="62" t="s">
        <v>213</v>
      </c>
      <c r="F5" s="64">
        <v>2</v>
      </c>
      <c r="G5" s="84">
        <f>'Serv Limpeza Uruguaiana'!I189</f>
        <v>405.15091427279128</v>
      </c>
      <c r="H5" s="85">
        <f t="shared" si="1"/>
        <v>810.30182854558257</v>
      </c>
      <c r="I5" s="63">
        <f>'Serv Limpeza Uruguaiana'!I192</f>
        <v>2643.9747586828003</v>
      </c>
      <c r="J5" s="63">
        <f t="shared" si="0"/>
        <v>5287.9495173656005</v>
      </c>
    </row>
    <row r="6" spans="1:10" x14ac:dyDescent="0.25">
      <c r="A6" s="103">
        <v>5</v>
      </c>
      <c r="B6" s="61" t="s">
        <v>210</v>
      </c>
      <c r="C6" s="61" t="s">
        <v>206</v>
      </c>
      <c r="D6" s="62" t="s">
        <v>212</v>
      </c>
      <c r="E6" s="62" t="s">
        <v>213</v>
      </c>
      <c r="F6" s="64">
        <v>1</v>
      </c>
      <c r="G6" s="84">
        <f>'Serv Limpeza Pelotas'!I189</f>
        <v>405.15091427279128</v>
      </c>
      <c r="H6" s="85">
        <f t="shared" si="1"/>
        <v>405.15091427279128</v>
      </c>
      <c r="I6" s="63">
        <f>'Serv Limpeza Pelotas'!I192</f>
        <v>2694.4273360964548</v>
      </c>
      <c r="J6" s="63">
        <f t="shared" si="0"/>
        <v>2694.4273360964548</v>
      </c>
    </row>
    <row r="7" spans="1:10" x14ac:dyDescent="0.25">
      <c r="A7" s="103">
        <v>6</v>
      </c>
      <c r="B7" s="61" t="s">
        <v>210</v>
      </c>
      <c r="C7" s="61" t="s">
        <v>207</v>
      </c>
      <c r="D7" s="62" t="s">
        <v>212</v>
      </c>
      <c r="E7" s="62" t="s">
        <v>213</v>
      </c>
      <c r="F7" s="64">
        <v>1</v>
      </c>
      <c r="G7" s="84">
        <f>'Serv Limpeza P Fundo'!I189</f>
        <v>405.15091427279128</v>
      </c>
      <c r="H7" s="85">
        <f t="shared" si="1"/>
        <v>405.15091427279128</v>
      </c>
      <c r="I7" s="63">
        <f>'Serv Limpeza P Fundo'!I192</f>
        <v>2596.831381120177</v>
      </c>
      <c r="J7" s="63">
        <f t="shared" si="0"/>
        <v>2596.831381120177</v>
      </c>
    </row>
    <row r="8" spans="1:10" x14ac:dyDescent="0.25">
      <c r="A8" s="103">
        <v>7</v>
      </c>
      <c r="B8" s="61" t="s">
        <v>210</v>
      </c>
      <c r="C8" s="61" t="s">
        <v>208</v>
      </c>
      <c r="D8" s="62" t="s">
        <v>212</v>
      </c>
      <c r="E8" s="62" t="s">
        <v>213</v>
      </c>
      <c r="F8" s="64">
        <v>1</v>
      </c>
      <c r="G8" s="84">
        <f>'Serv Limpeza N Hamburgo'!I189</f>
        <v>405.15091427279128</v>
      </c>
      <c r="H8" s="85">
        <f t="shared" si="1"/>
        <v>405.15091427279128</v>
      </c>
      <c r="I8" s="63">
        <f>'Serv Limpeza N Hamburgo'!I192</f>
        <v>2609.2257473173599</v>
      </c>
      <c r="J8" s="63">
        <f t="shared" si="0"/>
        <v>2609.2257473173599</v>
      </c>
    </row>
    <row r="9" spans="1:10" x14ac:dyDescent="0.25">
      <c r="A9" s="103">
        <v>8</v>
      </c>
      <c r="B9" s="61" t="s">
        <v>210</v>
      </c>
      <c r="C9" s="61" t="s">
        <v>209</v>
      </c>
      <c r="D9" s="62" t="s">
        <v>212</v>
      </c>
      <c r="E9" s="62" t="s">
        <v>213</v>
      </c>
      <c r="F9" s="64">
        <v>1</v>
      </c>
      <c r="G9" s="84">
        <f>'Serv Limpeza Osório'!I189</f>
        <v>405.15091427279128</v>
      </c>
      <c r="H9" s="85">
        <f t="shared" si="1"/>
        <v>405.15091427279128</v>
      </c>
      <c r="I9" s="63">
        <f>'Serv Limpeza Osório'!I192</f>
        <v>2765.3947614018671</v>
      </c>
      <c r="J9" s="63">
        <f t="shared" ref="J9" si="2">F9*I9</f>
        <v>2765.3947614018671</v>
      </c>
    </row>
    <row r="10" spans="1:10" ht="6" customHeight="1" x14ac:dyDescent="0.25">
      <c r="A10" s="201"/>
      <c r="B10" s="201"/>
      <c r="C10" s="201"/>
      <c r="D10" s="201"/>
      <c r="E10" s="201"/>
      <c r="F10" s="201"/>
      <c r="G10" s="201"/>
      <c r="H10" s="201"/>
      <c r="I10" s="201"/>
      <c r="J10" s="202"/>
    </row>
    <row r="11" spans="1:10" ht="40.5" customHeight="1" x14ac:dyDescent="0.25">
      <c r="A11" s="200" t="s">
        <v>193</v>
      </c>
      <c r="B11" s="200"/>
      <c r="C11" s="200"/>
      <c r="D11" s="200"/>
      <c r="E11" s="200"/>
      <c r="F11" s="200"/>
      <c r="G11" s="96">
        <f>SUM(H2:H9)</f>
        <v>4456.6600570007049</v>
      </c>
      <c r="H11" s="195" t="s">
        <v>195</v>
      </c>
      <c r="I11" s="196"/>
      <c r="J11" s="97">
        <f>G11/J13</f>
        <v>0.15110601422748118</v>
      </c>
    </row>
    <row r="12" spans="1:10" ht="6" customHeight="1" x14ac:dyDescent="0.25">
      <c r="A12" s="203"/>
      <c r="B12" s="203"/>
      <c r="C12" s="203"/>
      <c r="D12" s="203"/>
      <c r="E12" s="203"/>
      <c r="F12" s="203"/>
      <c r="G12" s="203"/>
      <c r="H12" s="203"/>
      <c r="I12" s="203"/>
      <c r="J12" s="204"/>
    </row>
    <row r="13" spans="1:10" ht="26.45" customHeight="1" x14ac:dyDescent="0.25">
      <c r="A13" s="200" t="s">
        <v>194</v>
      </c>
      <c r="B13" s="200"/>
      <c r="C13" s="200"/>
      <c r="D13" s="200"/>
      <c r="E13" s="200"/>
      <c r="F13" s="104">
        <f>SUM(F2:F9)</f>
        <v>11</v>
      </c>
      <c r="G13" s="197" t="s">
        <v>191</v>
      </c>
      <c r="H13" s="198"/>
      <c r="I13" s="199"/>
      <c r="J13" s="105">
        <f>SUM(J2:J9)</f>
        <v>29493.598119075963</v>
      </c>
    </row>
    <row r="14" spans="1:10" ht="6" customHeight="1" x14ac:dyDescent="0.25">
      <c r="A14" s="194"/>
      <c r="B14" s="194"/>
      <c r="C14" s="194"/>
      <c r="D14" s="194"/>
      <c r="E14" s="194"/>
      <c r="F14" s="194"/>
      <c r="G14" s="194"/>
      <c r="H14" s="194"/>
      <c r="I14" s="194"/>
      <c r="J14" s="194"/>
    </row>
    <row r="15" spans="1:10" x14ac:dyDescent="0.25">
      <c r="B15" s="68"/>
      <c r="C15" s="68"/>
      <c r="D15" s="68"/>
      <c r="E15" s="68"/>
      <c r="F15" s="68"/>
      <c r="G15" s="68"/>
      <c r="H15" s="68"/>
      <c r="I15" s="68"/>
      <c r="J15" s="68"/>
    </row>
    <row r="16" spans="1:10" x14ac:dyDescent="0.25">
      <c r="B16" s="68"/>
      <c r="C16" s="68"/>
      <c r="D16" s="68"/>
      <c r="E16" s="68"/>
      <c r="F16" s="68"/>
      <c r="G16" s="68"/>
      <c r="H16" s="68"/>
      <c r="I16" s="68"/>
      <c r="J16" s="68"/>
    </row>
    <row r="19" spans="2:5" x14ac:dyDescent="0.25">
      <c r="B19" s="65"/>
      <c r="C19" s="65"/>
      <c r="D19" s="65"/>
      <c r="E19" s="65"/>
    </row>
  </sheetData>
  <mergeCells count="7">
    <mergeCell ref="A10:J10"/>
    <mergeCell ref="A12:J12"/>
    <mergeCell ref="A14:J14"/>
    <mergeCell ref="H11:I11"/>
    <mergeCell ref="G13:I13"/>
    <mergeCell ref="A11:F11"/>
    <mergeCell ref="A13:E13"/>
  </mergeCells>
  <pageMargins left="0.51180555555555596" right="0.51180555555555596" top="0.78749999999999998" bottom="0.78749999999999998" header="0.511811023622047" footer="0.511811023622047"/>
  <pageSetup paperSize="9" scale="5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8</vt:i4>
      </vt:variant>
    </vt:vector>
  </HeadingPairs>
  <TitlesOfParts>
    <vt:vector size="17" baseType="lpstr">
      <vt:lpstr>Serv Limpeza Osório</vt:lpstr>
      <vt:lpstr>Serv Limpeza N Hamburgo</vt:lpstr>
      <vt:lpstr>Serv Limpeza P Fundo</vt:lpstr>
      <vt:lpstr>Serv Limpeza Pelotas</vt:lpstr>
      <vt:lpstr>Serv Limpeza Uruguaiana</vt:lpstr>
      <vt:lpstr>Serv Limpeza Sto Angelo</vt:lpstr>
      <vt:lpstr>Serv Limpeza Santa Maria</vt:lpstr>
      <vt:lpstr>Serv Limpeza Caxias</vt:lpstr>
      <vt:lpstr>Resumo</vt:lpstr>
      <vt:lpstr>'Serv Limpeza Caxias'!Area_de_impressao</vt:lpstr>
      <vt:lpstr>'Serv Limpeza N Hamburgo'!Area_de_impressao</vt:lpstr>
      <vt:lpstr>'Serv Limpeza Osório'!Area_de_impressao</vt:lpstr>
      <vt:lpstr>'Serv Limpeza P Fundo'!Area_de_impressao</vt:lpstr>
      <vt:lpstr>'Serv Limpeza Pelotas'!Area_de_impressao</vt:lpstr>
      <vt:lpstr>'Serv Limpeza Santa Maria'!Area_de_impressao</vt:lpstr>
      <vt:lpstr>'Serv Limpeza Sto Angelo'!Area_de_impressao</vt:lpstr>
      <vt:lpstr>'Serv Limpeza Uruguaiana'!Area_de_impressao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Lucas do Nascimento Dutra</cp:lastModifiedBy>
  <cp:revision>2</cp:revision>
  <cp:lastPrinted>2022-09-06T17:57:16Z</cp:lastPrinted>
  <dcterms:created xsi:type="dcterms:W3CDTF">2019-04-12T20:03:09Z</dcterms:created>
  <dcterms:modified xsi:type="dcterms:W3CDTF">2025-12-02T14:24:38Z</dcterms:modified>
  <dc:language>pt-BR</dc:language>
</cp:coreProperties>
</file>